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Eighth Plan\Conservation Analysis\Global EE Inputs\Units Forecasts\"/>
    </mc:Choice>
  </mc:AlternateContent>
  <xr:revisionPtr revIDLastSave="0" documentId="13_ncr:1_{9AE1A443-2243-4FD3-BD66-988D5D4A193B}" xr6:coauthVersionLast="44" xr6:coauthVersionMax="45" xr10:uidLastSave="{00000000-0000-0000-0000-000000000000}"/>
  <bookViews>
    <workbookView xWindow="-120" yWindow="-120" windowWidth="29040" windowHeight="15840" tabRatio="852" firstSheet="2" activeTab="10" xr2:uid="{00000000-000D-0000-FFFF-FFFF00000000}"/>
  </bookViews>
  <sheets>
    <sheet name="LOG" sheetId="6" r:id="rId1"/>
    <sheet name="Forecast Switchboard" sheetId="16" r:id="rId2"/>
    <sheet name="Lists&amp;Tables" sheetId="15" r:id="rId3"/>
    <sheet name="Res Forecast (Low)" sheetId="10" r:id="rId4"/>
    <sheet name="Res Forecast (Base Case)" sheetId="1" r:id="rId5"/>
    <sheet name="Res Forecast (High)" sheetId="11" r:id="rId6"/>
    <sheet name="Com Forecast (Low)" sheetId="12" r:id="rId7"/>
    <sheet name="Com Forecast (Base Case)" sheetId="2" r:id="rId8"/>
    <sheet name="Com Forecast (High)" sheetId="13" r:id="rId9"/>
    <sheet name="Ind Forecast (Low)" sheetId="21" r:id="rId10"/>
    <sheet name="Ind Forecast (Base Case)" sheetId="3" r:id="rId11"/>
    <sheet name="Ind Forecast (High)" sheetId="20" r:id="rId12"/>
    <sheet name="Ag Forecast (Low)" sheetId="17" r:id="rId13"/>
    <sheet name="Ag Forecast (Base Case)" sheetId="4" r:id="rId14"/>
    <sheet name="Ag Forecast (High)" sheetId="18" r:id="rId15"/>
    <sheet name="Pop Forecast (High)" sheetId="9" r:id="rId16"/>
    <sheet name="Pop Forecast (Base Case)" sheetId="7" r:id="rId17"/>
    <sheet name="Pop Forecast (Low)" sheetId="8" r:id="rId18"/>
    <sheet name="DEI (Base Case)" sheetId="5" r:id="rId19"/>
    <sheet name="Dairy Forecast (Base Case)" sheetId="19" r:id="rId20"/>
    <sheet name="Dairy Forecast (Low)" sheetId="22" r:id="rId21"/>
    <sheet name="Dairy Forecast (High)" sheetId="23" r:id="rId22"/>
    <sheet name="EV Forecast (Base Case)" sheetId="24" r:id="rId23"/>
    <sheet name="EV Forecast (Low)" sheetId="25" r:id="rId24"/>
    <sheet name="EV Forecast (High)" sheetId="26" r:id="rId25"/>
    <sheet name="DEI Forecast (Base Case)" sheetId="27" r:id="rId26"/>
    <sheet name="DEI Forecast (High)" sheetId="28" r:id="rId27"/>
    <sheet name="DEI Forecast (Low)" sheetId="29" r:id="rId28"/>
    <sheet name="DataCenter Forecast (Base Case)" sheetId="30" r:id="rId29"/>
    <sheet name="DataCenter Forecast (High)" sheetId="31" r:id="rId30"/>
    <sheet name="DataCenter Forecast (Low)" sheetId="32" r:id="rId31"/>
    <sheet name="Load_Climate1_XGO_Base_Freeze" sheetId="34" r:id="rId32"/>
    <sheet name="Load_Climate1_XGO_High_Freeze" sheetId="35" r:id="rId33"/>
    <sheet name="Load_Climate1_XGO_Low_Freeze" sheetId="36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18" hidden="1">'DEI (Base Case)'!$A$21:$W$3112</definedName>
    <definedName name="_Key1" localSheetId="8" hidden="1">#REF!</definedName>
    <definedName name="_Key1" localSheetId="6" hidden="1">#REF!</definedName>
    <definedName name="_Key1" localSheetId="19" hidden="1">#REF!</definedName>
    <definedName name="_Key1" localSheetId="1" hidden="1">#REF!</definedName>
    <definedName name="_Key1" localSheetId="15" hidden="1">#REF!</definedName>
    <definedName name="_Key1" localSheetId="17" hidden="1">#REF!</definedName>
    <definedName name="_Key1" localSheetId="5" hidden="1">#REF!</definedName>
    <definedName name="_Key1" localSheetId="3" hidden="1">#REF!</definedName>
    <definedName name="_Key1" hidden="1">#REF!</definedName>
    <definedName name="_Key1old" hidden="1">#REF!</definedName>
    <definedName name="_Order1" hidden="1">255</definedName>
    <definedName name="_Sort" localSheetId="8" hidden="1">#REF!</definedName>
    <definedName name="_Sort" localSheetId="6" hidden="1">#REF!</definedName>
    <definedName name="_Sort" localSheetId="19" hidden="1">#REF!</definedName>
    <definedName name="_Sort" localSheetId="1" hidden="1">#REF!</definedName>
    <definedName name="_Sort" localSheetId="15" hidden="1">#REF!</definedName>
    <definedName name="_Sort" localSheetId="17" hidden="1">#REF!</definedName>
    <definedName name="_Sort" localSheetId="5" hidden="1">#REF!</definedName>
    <definedName name="_Sort" localSheetId="3" hidden="1">#REF!</definedName>
    <definedName name="_Sort" hidden="1">#REF!</definedName>
    <definedName name="_SortOld" hidden="1">#REF!</definedName>
    <definedName name="ACTTYPE">'[1]Com Forecast Med'!$D$29:$U$29</definedName>
    <definedName name="anchor_AgForecast_base">'Ag Forecast (Base Case)'!$B$25</definedName>
    <definedName name="anchor_AgForecast_high">'Ag Forecast (High)'!$B$25</definedName>
    <definedName name="anchor_AgForecast_Low">'Ag Forecast (Low)'!$B$25</definedName>
    <definedName name="anchor_ComForecast_Base">'Com Forecast (Base Case)'!$B$12</definedName>
    <definedName name="anchor_ComForecast_High">'Com Forecast (High)'!$B$12</definedName>
    <definedName name="anchor_ComForecast_Low">'Com Forecast (Low)'!$B$12</definedName>
    <definedName name="anchor_DairyForecast_base">'Dairy Forecast (Base Case)'!$A$156</definedName>
    <definedName name="anchor_DairyForecast_high">'Dairy Forecast (High)'!$A$3</definedName>
    <definedName name="anchor_DairyForecast_low">'Dairy Forecast (Low)'!$A$3</definedName>
    <definedName name="anchor_DataCenterForecast_base">'DataCenter Forecast (Base Case)'!$C$6</definedName>
    <definedName name="anchor_DataCenterForecast_high">'DataCenter Forecast (High)'!$C$6</definedName>
    <definedName name="anchor_DataCenterForecast_low">'DataCenter Forecast (Low)'!$C$5</definedName>
    <definedName name="anchor_DEIForecast_base">'DEI Forecast (Base Case)'!$C$8</definedName>
    <definedName name="anchor_DEIForecast_high">'DEI Forecast (High)'!$C$8</definedName>
    <definedName name="anchor_DEIForecast_low">'DEI Forecast (Low)'!$C$8</definedName>
    <definedName name="anchor_EVForecast_base">'EV Forecast (Base Case)'!$B$4</definedName>
    <definedName name="anchor_EVForecast_High">'EV Forecast (High)'!$B$4</definedName>
    <definedName name="anchor_EVForecast_Low">'EV Forecast (Low)'!$B$4</definedName>
    <definedName name="anchor_IndForecast_Base">'Ind Forecast (Base Case)'!$B$9</definedName>
    <definedName name="anchor_IndForecast_High">'Ind Forecast (High)'!$B$9</definedName>
    <definedName name="anchor_IndForecast_Low">'Ind Forecast (Low)'!$B$9</definedName>
    <definedName name="anchor_PopForecast_Base">'Pop Forecast (Base Case)'!$B$5</definedName>
    <definedName name="anchor_PopForecast_High">'Pop Forecast (High)'!$B$5</definedName>
    <definedName name="anchor_PopForecast_Low">'Pop Forecast (Low)'!$B$5</definedName>
    <definedName name="anchor_ResForecast_Base">'Res Forecast (Base Case)'!$B$12</definedName>
    <definedName name="anchor_ResForecast_High">'Res Forecast (High)'!$B$12</definedName>
    <definedName name="anchor_ResForecast_Low">'Res Forecast (Low)'!$B$12</definedName>
    <definedName name="anscount" hidden="1">1</definedName>
    <definedName name="area">[2]RawDataArea!$A$4:$G$273</definedName>
    <definedName name="arrTable20cdd_wt">[3]Data!$GR$9:$GR$329</definedName>
    <definedName name="arrTable20cool_clim_zone">[3]Data!$GJ$9:$GJ$329</definedName>
    <definedName name="arrTable20elecPrimary">[3]Data!$GN$9:$GN$329</definedName>
    <definedName name="arrTable20hdd_wt">[3]Data!$GQ$9:$GQ$329</definedName>
    <definedName name="arrTable20heat_clim_zone">[3]Data!$GI$9:$GI$329</definedName>
    <definedName name="arrTable20state">[3]Data!$GK$9:$GK$329</definedName>
    <definedName name="arrTable20svy_wt">[3]Data!$GL$9:$GL$329</definedName>
    <definedName name="arrTable20vintagecat">[3]Data!$GM$9:$GM$329</definedName>
    <definedName name="arrVintages">[3]Data!$A$9:$A$12</definedName>
    <definedName name="CBWorkbookPriority" hidden="1">-738590518</definedName>
    <definedName name="col_IndexRange">'Forecast Switchboard'!$N$8</definedName>
    <definedName name="col_MatchRangeHoriz">'Forecast Switchboard'!$P$8</definedName>
    <definedName name="col_MatchRangeVert">'Forecast Switchboard'!$O$8</definedName>
    <definedName name="ComRegionExistBase">'Com Forecast (Base Case)'!$AK$187:$BD$204</definedName>
    <definedName name="ComRegionNewBase">'Com Forecast (Base Case)'!$AK$169:$BD$186</definedName>
    <definedName name="d" localSheetId="1" hidden="1">#REF!</definedName>
    <definedName name="d" localSheetId="5" hidden="1">#REF!</definedName>
    <definedName name="d" localSheetId="3" hidden="1">#REF!</definedName>
    <definedName name="d" hidden="1">#REF!</definedName>
    <definedName name="e" localSheetId="8" hidden="1">#REF!</definedName>
    <definedName name="e" localSheetId="6" hidden="1">#REF!</definedName>
    <definedName name="e" localSheetId="1" hidden="1">#REF!</definedName>
    <definedName name="e" hidden="1">#REF!</definedName>
    <definedName name="GDP_Deflator">'[4]EUI by Equipment Type'!$P$40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imcount" hidden="1">1</definedName>
    <definedName name="list_ForecastScenario">'Lists&amp;Tables'!$B$3:$B$5</definedName>
    <definedName name="list_ForecastState">'Lists&amp;Tables'!$D$3:$D$7</definedName>
    <definedName name="LSYield">[5]Yeild!$E$8:$P$70</definedName>
    <definedName name="MeasureOutput">[4]M_Input_Out!$A$4:$AM$100</definedName>
    <definedName name="PopID">'Pop Forecast (Base Case)'!$AK$8:$BD$8</definedName>
    <definedName name="PopMT">'Pop Forecast (Base Case)'!$AK$9:$BD$9</definedName>
    <definedName name="PopOR">'Pop Forecast (Base Case)'!$AK$6:$BD$6</definedName>
    <definedName name="PopReg">'Pop Forecast (Base Case)'!$AK$10:$BD$10</definedName>
    <definedName name="PopWA">'Pop Forecast (Base Case)'!$AK$7:$BD$7</definedName>
    <definedName name="ResIDExistBase">'Res Forecast (Base Case)'!$AK$38:$BD$41</definedName>
    <definedName name="ResIDNewBase">'Res Forecast (Base Case)'!$AK$34:$BD$37</definedName>
    <definedName name="ResMTExistBase">'Res Forecast (Base Case)'!$AK$48:$BD$51</definedName>
    <definedName name="ResMTNewBase">'Res Forecast (Base Case)'!$AK$44:$BD$47</definedName>
    <definedName name="ResORExistBase">'Res Forecast (Base Case)'!$AK$18:$BD$21</definedName>
    <definedName name="ResORNewBase">'Res Forecast (Base Case)'!$AK$14:$BD$17</definedName>
    <definedName name="ResRegionExistBase">'Res Forecast (Base Case)'!$AK$59:$BD$62</definedName>
    <definedName name="ResRegionNewBase">'Res Forecast (Base Case)'!$AK$55:$BD$58</definedName>
    <definedName name="ResWAExistBase">'Res Forecast (Base Case)'!$AK$28:$BD$31</definedName>
    <definedName name="ResWANewBase">'Res Forecast (Base Case)'!$AK$24:$BD$27</definedName>
    <definedName name="rng_ForecastColumnLookup">'Forecast Switchboard'!$H$21:$AE$21</definedName>
    <definedName name="rng_ForecastPnters">'Forecast Switchboard'!$G$9:$G$17</definedName>
    <definedName name="rng_ForecastRowLookup">'Forecast Switchboard'!$G$22:$G$504</definedName>
    <definedName name="rng_ParamFields">'Forecast Switchboard'!$H$8:$P$8</definedName>
    <definedName name="s" localSheetId="8" hidden="1">#REF!</definedName>
    <definedName name="s" localSheetId="6" hidden="1">#REF!</definedName>
    <definedName name="s" localSheetId="1" hidden="1">#REF!</definedName>
    <definedName name="s" localSheetId="15" hidden="1">#REF!</definedName>
    <definedName name="s" localSheetId="17" hidden="1">#REF!</definedName>
    <definedName name="s" localSheetId="5" hidden="1">#REF!</definedName>
    <definedName name="s" localSheetId="3" hidden="1">#REF!</definedName>
    <definedName name="s" hidden="1">#REF!</definedName>
    <definedName name="sencount" hidden="1">1</definedName>
    <definedName name="sort" hidden="1">#REF!</definedName>
    <definedName name="switch_ForecastScenario">'Forecast Switchboard'!$H$3</definedName>
    <definedName name="switch_ForecastState">'Forecast Switchboard'!$H$4</definedName>
    <definedName name="tbl_Forecast">'Forecast Switchboard'!$H$22:$AE$504</definedName>
    <definedName name="tbl_LookupParams">'Forecast Switchboard'!$H$9:$P$17</definedName>
    <definedName name="tblStateConditions">[3]Data!$C$9:$D$13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8" i="23" l="1"/>
  <c r="Z8" i="23" s="1"/>
  <c r="AA8" i="23" s="1"/>
  <c r="AB8" i="23" s="1"/>
  <c r="AC8" i="23" s="1"/>
  <c r="AD8" i="23" s="1"/>
  <c r="AE8" i="23" s="1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Z7" i="23"/>
  <c r="AA7" i="23" s="1"/>
  <c r="AB7" i="23" s="1"/>
  <c r="AC7" i="23" s="1"/>
  <c r="AD7" i="23" s="1"/>
  <c r="AE7" i="23" s="1"/>
  <c r="AA6" i="23"/>
  <c r="AB6" i="23" s="1"/>
  <c r="AC6" i="23" s="1"/>
  <c r="AD6" i="23" s="1"/>
  <c r="AE6" i="23" s="1"/>
  <c r="Z6" i="23"/>
  <c r="Z5" i="23"/>
  <c r="AA5" i="23" s="1"/>
  <c r="AB5" i="23" s="1"/>
  <c r="AC5" i="23" s="1"/>
  <c r="AD5" i="23" s="1"/>
  <c r="AE5" i="23" s="1"/>
  <c r="AA4" i="23"/>
  <c r="AB4" i="23" s="1"/>
  <c r="AC4" i="23" s="1"/>
  <c r="AD4" i="23" s="1"/>
  <c r="AE4" i="23" s="1"/>
  <c r="Z4" i="23"/>
  <c r="Y8" i="22"/>
  <c r="Z8" i="22" s="1"/>
  <c r="AA8" i="22" s="1"/>
  <c r="AB8" i="22" s="1"/>
  <c r="AC8" i="22" s="1"/>
  <c r="AD8" i="22" s="1"/>
  <c r="AE8" i="22" s="1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Z7" i="22"/>
  <c r="AA7" i="22" s="1"/>
  <c r="AB7" i="22" s="1"/>
  <c r="AC7" i="22" s="1"/>
  <c r="AD7" i="22" s="1"/>
  <c r="AE7" i="22" s="1"/>
  <c r="AA6" i="22"/>
  <c r="AB6" i="22" s="1"/>
  <c r="AC6" i="22" s="1"/>
  <c r="AD6" i="22" s="1"/>
  <c r="AE6" i="22" s="1"/>
  <c r="Z6" i="22"/>
  <c r="Z5" i="22"/>
  <c r="AA5" i="22" s="1"/>
  <c r="AB5" i="22" s="1"/>
  <c r="AC5" i="22" s="1"/>
  <c r="AD5" i="22" s="1"/>
  <c r="AE5" i="22" s="1"/>
  <c r="AA4" i="22"/>
  <c r="AB4" i="22" s="1"/>
  <c r="AC4" i="22" s="1"/>
  <c r="AD4" i="22" s="1"/>
  <c r="AE4" i="22" s="1"/>
  <c r="Z4" i="22"/>
  <c r="K11" i="29" l="1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J11" i="29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J11" i="28"/>
  <c r="BF11" i="12" l="1"/>
  <c r="BG11" i="12"/>
  <c r="BH11" i="12" s="1"/>
  <c r="BI11" i="12" s="1"/>
  <c r="BJ11" i="12" s="1"/>
  <c r="BF12" i="12"/>
  <c r="BG12" i="12" s="1"/>
  <c r="BH12" i="12" s="1"/>
  <c r="BI12" i="12" s="1"/>
  <c r="BJ12" i="12" s="1"/>
  <c r="BE11" i="12"/>
  <c r="BE12" i="12"/>
  <c r="BE169" i="12"/>
  <c r="BF169" i="12"/>
  <c r="BG169" i="12"/>
  <c r="BH169" i="12"/>
  <c r="BI169" i="12"/>
  <c r="BJ169" i="12"/>
  <c r="BE170" i="12"/>
  <c r="BF170" i="12"/>
  <c r="BG170" i="12"/>
  <c r="BH170" i="12"/>
  <c r="BI170" i="12"/>
  <c r="BJ170" i="12"/>
  <c r="BE171" i="12"/>
  <c r="BF171" i="12"/>
  <c r="BG171" i="12"/>
  <c r="BH171" i="12"/>
  <c r="BI171" i="12"/>
  <c r="BJ171" i="12"/>
  <c r="BE172" i="12"/>
  <c r="BF172" i="12"/>
  <c r="BG172" i="12"/>
  <c r="BH172" i="12"/>
  <c r="BI172" i="12"/>
  <c r="BJ172" i="12"/>
  <c r="BE173" i="12"/>
  <c r="BF173" i="12"/>
  <c r="BG173" i="12"/>
  <c r="BH173" i="12"/>
  <c r="BI173" i="12"/>
  <c r="BJ173" i="12"/>
  <c r="BE174" i="12"/>
  <c r="BF174" i="12"/>
  <c r="BG174" i="12"/>
  <c r="BH174" i="12"/>
  <c r="BI174" i="12"/>
  <c r="BJ174" i="12"/>
  <c r="BE175" i="12"/>
  <c r="BF175" i="12"/>
  <c r="BG175" i="12"/>
  <c r="BH175" i="12"/>
  <c r="BI175" i="12"/>
  <c r="BJ175" i="12"/>
  <c r="BE176" i="12"/>
  <c r="BF176" i="12"/>
  <c r="BG176" i="12"/>
  <c r="BH176" i="12"/>
  <c r="BI176" i="12"/>
  <c r="BJ176" i="12"/>
  <c r="BE177" i="12"/>
  <c r="BF177" i="12"/>
  <c r="BG177" i="12"/>
  <c r="BH177" i="12"/>
  <c r="BI177" i="12"/>
  <c r="BJ177" i="12"/>
  <c r="BE178" i="12"/>
  <c r="BF178" i="12"/>
  <c r="BG178" i="12"/>
  <c r="BH178" i="12"/>
  <c r="BI178" i="12"/>
  <c r="BJ178" i="12"/>
  <c r="BE179" i="12"/>
  <c r="BF179" i="12"/>
  <c r="BG179" i="12"/>
  <c r="BH179" i="12"/>
  <c r="BI179" i="12"/>
  <c r="BJ179" i="12"/>
  <c r="BE180" i="12"/>
  <c r="BF180" i="12"/>
  <c r="BG180" i="12"/>
  <c r="BH180" i="12"/>
  <c r="BI180" i="12"/>
  <c r="BJ180" i="12"/>
  <c r="BE181" i="12"/>
  <c r="BF181" i="12"/>
  <c r="BG181" i="12"/>
  <c r="BH181" i="12"/>
  <c r="BI181" i="12"/>
  <c r="BJ181" i="12"/>
  <c r="BE182" i="12"/>
  <c r="BF182" i="12"/>
  <c r="BG182" i="12"/>
  <c r="BH182" i="12"/>
  <c r="BI182" i="12"/>
  <c r="BJ182" i="12"/>
  <c r="BE183" i="12"/>
  <c r="BF183" i="12"/>
  <c r="BG183" i="12"/>
  <c r="BH183" i="12"/>
  <c r="BI183" i="12"/>
  <c r="BJ183" i="12"/>
  <c r="BE184" i="12"/>
  <c r="BF184" i="12"/>
  <c r="BG184" i="12"/>
  <c r="BH184" i="12"/>
  <c r="BI184" i="12"/>
  <c r="BJ184" i="12"/>
  <c r="BE185" i="12"/>
  <c r="BF185" i="12"/>
  <c r="BG185" i="12"/>
  <c r="BH185" i="12"/>
  <c r="BI185" i="12"/>
  <c r="BJ185" i="12"/>
  <c r="BE186" i="12"/>
  <c r="BF186" i="12"/>
  <c r="BG186" i="12"/>
  <c r="BH186" i="12"/>
  <c r="BI186" i="12"/>
  <c r="BJ186" i="12"/>
  <c r="BE187" i="12"/>
  <c r="BF187" i="12"/>
  <c r="BG187" i="12"/>
  <c r="BH187" i="12"/>
  <c r="BI187" i="12"/>
  <c r="BJ187" i="12"/>
  <c r="BE188" i="12"/>
  <c r="BF188" i="12"/>
  <c r="BG188" i="12"/>
  <c r="BH188" i="12"/>
  <c r="BI188" i="12"/>
  <c r="BJ188" i="12"/>
  <c r="BE189" i="12"/>
  <c r="BF189" i="12"/>
  <c r="BG189" i="12"/>
  <c r="BH189" i="12"/>
  <c r="BI189" i="12"/>
  <c r="BJ189" i="12"/>
  <c r="BE190" i="12"/>
  <c r="BF190" i="12"/>
  <c r="BG190" i="12"/>
  <c r="BH190" i="12"/>
  <c r="BI190" i="12"/>
  <c r="BJ190" i="12"/>
  <c r="BE191" i="12"/>
  <c r="BF191" i="12"/>
  <c r="BG191" i="12"/>
  <c r="BH191" i="12"/>
  <c r="BI191" i="12"/>
  <c r="BJ191" i="12"/>
  <c r="BE192" i="12"/>
  <c r="BF192" i="12"/>
  <c r="BG192" i="12"/>
  <c r="BH192" i="12"/>
  <c r="BI192" i="12"/>
  <c r="BJ192" i="12"/>
  <c r="BE193" i="12"/>
  <c r="BF193" i="12"/>
  <c r="BG193" i="12"/>
  <c r="BH193" i="12"/>
  <c r="BI193" i="12"/>
  <c r="BJ193" i="12"/>
  <c r="BE194" i="12"/>
  <c r="BF194" i="12"/>
  <c r="BG194" i="12"/>
  <c r="BH194" i="12"/>
  <c r="BI194" i="12"/>
  <c r="BJ194" i="12"/>
  <c r="BE195" i="12"/>
  <c r="BF195" i="12"/>
  <c r="BG195" i="12"/>
  <c r="BH195" i="12"/>
  <c r="BI195" i="12"/>
  <c r="BJ195" i="12"/>
  <c r="BE196" i="12"/>
  <c r="BF196" i="12"/>
  <c r="BG196" i="12"/>
  <c r="BH196" i="12"/>
  <c r="BI196" i="12"/>
  <c r="BJ196" i="12"/>
  <c r="BE197" i="12"/>
  <c r="BF197" i="12"/>
  <c r="BG197" i="12"/>
  <c r="BH197" i="12"/>
  <c r="BI197" i="12"/>
  <c r="BJ197" i="12"/>
  <c r="BE198" i="12"/>
  <c r="BF198" i="12"/>
  <c r="BG198" i="12"/>
  <c r="BH198" i="12"/>
  <c r="BI198" i="12"/>
  <c r="BJ198" i="12"/>
  <c r="BE199" i="12"/>
  <c r="BF199" i="12"/>
  <c r="BG199" i="12"/>
  <c r="BH199" i="12"/>
  <c r="BI199" i="12"/>
  <c r="BJ199" i="12"/>
  <c r="BE200" i="12"/>
  <c r="BF200" i="12"/>
  <c r="BG200" i="12"/>
  <c r="BH200" i="12"/>
  <c r="BI200" i="12"/>
  <c r="BJ200" i="12"/>
  <c r="BE201" i="12"/>
  <c r="BF201" i="12"/>
  <c r="BG201" i="12"/>
  <c r="BH201" i="12"/>
  <c r="BI201" i="12"/>
  <c r="BJ201" i="12"/>
  <c r="BE202" i="12"/>
  <c r="BF202" i="12"/>
  <c r="BG202" i="12"/>
  <c r="BH202" i="12"/>
  <c r="BI202" i="12"/>
  <c r="BJ202" i="12"/>
  <c r="BE203" i="12"/>
  <c r="BF203" i="12"/>
  <c r="BG203" i="12"/>
  <c r="BH203" i="12"/>
  <c r="BI203" i="12"/>
  <c r="BJ203" i="12"/>
  <c r="BE204" i="12"/>
  <c r="BF204" i="12"/>
  <c r="BG204" i="12"/>
  <c r="BH204" i="12"/>
  <c r="BI204" i="12"/>
  <c r="BJ204" i="12"/>
  <c r="BE169" i="13"/>
  <c r="BF169" i="13"/>
  <c r="BG169" i="13"/>
  <c r="BH169" i="13"/>
  <c r="BI169" i="13"/>
  <c r="BJ169" i="13"/>
  <c r="BE170" i="13"/>
  <c r="BF170" i="13"/>
  <c r="BG170" i="13"/>
  <c r="BH170" i="13"/>
  <c r="BI170" i="13"/>
  <c r="BJ170" i="13"/>
  <c r="BE171" i="13"/>
  <c r="BF171" i="13"/>
  <c r="BG171" i="13"/>
  <c r="BH171" i="13"/>
  <c r="BI171" i="13"/>
  <c r="BJ171" i="13"/>
  <c r="BE172" i="13"/>
  <c r="BF172" i="13"/>
  <c r="BG172" i="13"/>
  <c r="BH172" i="13"/>
  <c r="BI172" i="13"/>
  <c r="BJ172" i="13"/>
  <c r="BE173" i="13"/>
  <c r="BF173" i="13"/>
  <c r="BG173" i="13"/>
  <c r="BH173" i="13"/>
  <c r="BI173" i="13"/>
  <c r="BJ173" i="13"/>
  <c r="BE174" i="13"/>
  <c r="BF174" i="13"/>
  <c r="BG174" i="13"/>
  <c r="BH174" i="13"/>
  <c r="BI174" i="13"/>
  <c r="BJ174" i="13"/>
  <c r="BE175" i="13"/>
  <c r="BF175" i="13"/>
  <c r="BG175" i="13"/>
  <c r="BH175" i="13"/>
  <c r="BI175" i="13"/>
  <c r="BJ175" i="13"/>
  <c r="BE176" i="13"/>
  <c r="BF176" i="13"/>
  <c r="BG176" i="13"/>
  <c r="BH176" i="13"/>
  <c r="BI176" i="13"/>
  <c r="BJ176" i="13"/>
  <c r="BE177" i="13"/>
  <c r="BF177" i="13"/>
  <c r="BG177" i="13"/>
  <c r="BH177" i="13"/>
  <c r="BI177" i="13"/>
  <c r="BJ177" i="13"/>
  <c r="BE178" i="13"/>
  <c r="BF178" i="13"/>
  <c r="BG178" i="13"/>
  <c r="BH178" i="13"/>
  <c r="BI178" i="13"/>
  <c r="BJ178" i="13"/>
  <c r="BE179" i="13"/>
  <c r="BF179" i="13"/>
  <c r="BG179" i="13"/>
  <c r="BH179" i="13"/>
  <c r="BI179" i="13"/>
  <c r="BJ179" i="13"/>
  <c r="BE180" i="13"/>
  <c r="BF180" i="13"/>
  <c r="BG180" i="13"/>
  <c r="BH180" i="13"/>
  <c r="BI180" i="13"/>
  <c r="BJ180" i="13"/>
  <c r="BE181" i="13"/>
  <c r="BF181" i="13"/>
  <c r="BG181" i="13"/>
  <c r="BH181" i="13"/>
  <c r="BI181" i="13"/>
  <c r="BJ181" i="13"/>
  <c r="BE182" i="13"/>
  <c r="BF182" i="13"/>
  <c r="BG182" i="13"/>
  <c r="BH182" i="13"/>
  <c r="BI182" i="13"/>
  <c r="BJ182" i="13"/>
  <c r="BE183" i="13"/>
  <c r="BF183" i="13"/>
  <c r="BG183" i="13"/>
  <c r="BH183" i="13"/>
  <c r="BI183" i="13"/>
  <c r="BJ183" i="13"/>
  <c r="BE184" i="13"/>
  <c r="BF184" i="13"/>
  <c r="BG184" i="13"/>
  <c r="BH184" i="13"/>
  <c r="BI184" i="13"/>
  <c r="BJ184" i="13"/>
  <c r="BE185" i="13"/>
  <c r="BF185" i="13"/>
  <c r="BG185" i="13"/>
  <c r="BH185" i="13"/>
  <c r="BI185" i="13"/>
  <c r="BJ185" i="13"/>
  <c r="BE186" i="13"/>
  <c r="BF186" i="13"/>
  <c r="BG186" i="13"/>
  <c r="BH186" i="13"/>
  <c r="BI186" i="13"/>
  <c r="BJ186" i="13"/>
  <c r="BE187" i="13"/>
  <c r="BF187" i="13"/>
  <c r="BG187" i="13"/>
  <c r="BH187" i="13"/>
  <c r="BI187" i="13"/>
  <c r="BJ187" i="13"/>
  <c r="BE188" i="13"/>
  <c r="BF188" i="13"/>
  <c r="BG188" i="13"/>
  <c r="BH188" i="13"/>
  <c r="BI188" i="13"/>
  <c r="BJ188" i="13"/>
  <c r="BE189" i="13"/>
  <c r="BF189" i="13"/>
  <c r="BG189" i="13"/>
  <c r="BH189" i="13"/>
  <c r="BI189" i="13"/>
  <c r="BJ189" i="13"/>
  <c r="BE190" i="13"/>
  <c r="BF190" i="13"/>
  <c r="BG190" i="13"/>
  <c r="BH190" i="13"/>
  <c r="BI190" i="13"/>
  <c r="BJ190" i="13"/>
  <c r="BE191" i="13"/>
  <c r="BF191" i="13"/>
  <c r="BG191" i="13"/>
  <c r="BH191" i="13"/>
  <c r="BI191" i="13"/>
  <c r="BJ191" i="13"/>
  <c r="BE192" i="13"/>
  <c r="BF192" i="13"/>
  <c r="BG192" i="13"/>
  <c r="BH192" i="13"/>
  <c r="BI192" i="13"/>
  <c r="BJ192" i="13"/>
  <c r="BE193" i="13"/>
  <c r="BF193" i="13"/>
  <c r="BG193" i="13"/>
  <c r="BH193" i="13"/>
  <c r="BI193" i="13"/>
  <c r="BJ193" i="13"/>
  <c r="BE194" i="13"/>
  <c r="BF194" i="13"/>
  <c r="BG194" i="13"/>
  <c r="BH194" i="13"/>
  <c r="BI194" i="13"/>
  <c r="BJ194" i="13"/>
  <c r="BE195" i="13"/>
  <c r="BF195" i="13"/>
  <c r="BG195" i="13"/>
  <c r="BH195" i="13"/>
  <c r="BI195" i="13"/>
  <c r="BJ195" i="13"/>
  <c r="BE196" i="13"/>
  <c r="BF196" i="13"/>
  <c r="BG196" i="13"/>
  <c r="BH196" i="13"/>
  <c r="BI196" i="13"/>
  <c r="BJ196" i="13"/>
  <c r="BE197" i="13"/>
  <c r="BF197" i="13"/>
  <c r="BG197" i="13"/>
  <c r="BH197" i="13"/>
  <c r="BI197" i="13"/>
  <c r="BJ197" i="13"/>
  <c r="BE198" i="13"/>
  <c r="BF198" i="13"/>
  <c r="BG198" i="13"/>
  <c r="BH198" i="13"/>
  <c r="BI198" i="13"/>
  <c r="BJ198" i="13"/>
  <c r="BE199" i="13"/>
  <c r="BF199" i="13"/>
  <c r="BG199" i="13"/>
  <c r="BH199" i="13"/>
  <c r="BI199" i="13"/>
  <c r="BJ199" i="13"/>
  <c r="BE200" i="13"/>
  <c r="BF200" i="13"/>
  <c r="BG200" i="13"/>
  <c r="BH200" i="13"/>
  <c r="BI200" i="13"/>
  <c r="BJ200" i="13"/>
  <c r="BE201" i="13"/>
  <c r="BF201" i="13"/>
  <c r="BG201" i="13"/>
  <c r="BH201" i="13"/>
  <c r="BI201" i="13"/>
  <c r="BJ201" i="13"/>
  <c r="BE202" i="13"/>
  <c r="BF202" i="13"/>
  <c r="BG202" i="13"/>
  <c r="BH202" i="13"/>
  <c r="BI202" i="13"/>
  <c r="BJ202" i="13"/>
  <c r="BE203" i="13"/>
  <c r="BF203" i="13"/>
  <c r="BG203" i="13"/>
  <c r="BH203" i="13"/>
  <c r="BI203" i="13"/>
  <c r="BJ203" i="13"/>
  <c r="BE204" i="13"/>
  <c r="BF204" i="13"/>
  <c r="BG204" i="13"/>
  <c r="BH204" i="13"/>
  <c r="BI204" i="13"/>
  <c r="BJ204" i="13"/>
  <c r="BF11" i="13"/>
  <c r="BG11" i="13" s="1"/>
  <c r="BH11" i="13" s="1"/>
  <c r="BI11" i="13" s="1"/>
  <c r="BJ11" i="13" s="1"/>
  <c r="BF12" i="13"/>
  <c r="BG12" i="13"/>
  <c r="BH12" i="13" s="1"/>
  <c r="BI12" i="13" s="1"/>
  <c r="BJ12" i="13" s="1"/>
  <c r="BE11" i="13"/>
  <c r="BE12" i="13"/>
  <c r="BD204" i="13"/>
  <c r="BC204" i="13"/>
  <c r="BB204" i="13"/>
  <c r="BA204" i="13"/>
  <c r="AZ204" i="13"/>
  <c r="AY204" i="13"/>
  <c r="AX204" i="13"/>
  <c r="AW204" i="13"/>
  <c r="AV204" i="13"/>
  <c r="AU204" i="13"/>
  <c r="AT204" i="13"/>
  <c r="AS204" i="13"/>
  <c r="AR204" i="13"/>
  <c r="AQ204" i="13"/>
  <c r="AP204" i="13"/>
  <c r="AO204" i="13"/>
  <c r="AN204" i="13"/>
  <c r="AM204" i="13"/>
  <c r="AL204" i="13"/>
  <c r="AK204" i="13"/>
  <c r="BD203" i="13"/>
  <c r="BC203" i="13"/>
  <c r="BB203" i="13"/>
  <c r="BA203" i="13"/>
  <c r="AZ203" i="13"/>
  <c r="AY203" i="13"/>
  <c r="AX203" i="13"/>
  <c r="AW203" i="13"/>
  <c r="AV203" i="13"/>
  <c r="AU203" i="13"/>
  <c r="AT203" i="13"/>
  <c r="AS203" i="13"/>
  <c r="AR203" i="13"/>
  <c r="AQ203" i="13"/>
  <c r="AP203" i="13"/>
  <c r="AO203" i="13"/>
  <c r="AN203" i="13"/>
  <c r="AM203" i="13"/>
  <c r="AL203" i="13"/>
  <c r="AK203" i="13"/>
  <c r="BD202" i="13"/>
  <c r="BC202" i="13"/>
  <c r="BB202" i="13"/>
  <c r="BA202" i="13"/>
  <c r="AZ202" i="13"/>
  <c r="AY202" i="13"/>
  <c r="AX202" i="13"/>
  <c r="AW202" i="13"/>
  <c r="AV202" i="13"/>
  <c r="AU202" i="13"/>
  <c r="AT202" i="13"/>
  <c r="AS202" i="13"/>
  <c r="AR202" i="13"/>
  <c r="AQ202" i="13"/>
  <c r="AP202" i="13"/>
  <c r="AO202" i="13"/>
  <c r="AN202" i="13"/>
  <c r="AM202" i="13"/>
  <c r="AL202" i="13"/>
  <c r="AK202" i="13"/>
  <c r="BD201" i="13"/>
  <c r="BC201" i="13"/>
  <c r="BB201" i="13"/>
  <c r="BA201" i="13"/>
  <c r="AZ201" i="13"/>
  <c r="AY201" i="13"/>
  <c r="AX201" i="13"/>
  <c r="AW201" i="13"/>
  <c r="AV201" i="13"/>
  <c r="AU201" i="13"/>
  <c r="AT201" i="13"/>
  <c r="AS201" i="13"/>
  <c r="AR201" i="13"/>
  <c r="AQ201" i="13"/>
  <c r="AP201" i="13"/>
  <c r="AO201" i="13"/>
  <c r="AN201" i="13"/>
  <c r="AM201" i="13"/>
  <c r="AL201" i="13"/>
  <c r="AK201" i="13"/>
  <c r="BD200" i="13"/>
  <c r="BC200" i="13"/>
  <c r="BB200" i="13"/>
  <c r="BA200" i="13"/>
  <c r="AZ200" i="13"/>
  <c r="AY200" i="13"/>
  <c r="AX200" i="13"/>
  <c r="AW200" i="13"/>
  <c r="AV200" i="13"/>
  <c r="AU200" i="13"/>
  <c r="AT200" i="13"/>
  <c r="AS200" i="13"/>
  <c r="AR200" i="13"/>
  <c r="AQ200" i="13"/>
  <c r="AP200" i="13"/>
  <c r="AO200" i="13"/>
  <c r="AN200" i="13"/>
  <c r="AM200" i="13"/>
  <c r="AL200" i="13"/>
  <c r="AK200" i="13"/>
  <c r="BD199" i="13"/>
  <c r="BC199" i="13"/>
  <c r="BB199" i="13"/>
  <c r="BA199" i="13"/>
  <c r="AZ199" i="13"/>
  <c r="AY199" i="13"/>
  <c r="AX199" i="13"/>
  <c r="AW199" i="13"/>
  <c r="AV199" i="13"/>
  <c r="AU199" i="13"/>
  <c r="AT199" i="13"/>
  <c r="AS199" i="13"/>
  <c r="AR199" i="13"/>
  <c r="AQ199" i="13"/>
  <c r="AP199" i="13"/>
  <c r="AO199" i="13"/>
  <c r="AN199" i="13"/>
  <c r="AM199" i="13"/>
  <c r="AL199" i="13"/>
  <c r="AK199" i="13"/>
  <c r="BD198" i="13"/>
  <c r="BC198" i="13"/>
  <c r="BB198" i="13"/>
  <c r="BA198" i="13"/>
  <c r="AZ198" i="13"/>
  <c r="AY198" i="13"/>
  <c r="AX198" i="13"/>
  <c r="AW198" i="13"/>
  <c r="AV198" i="13"/>
  <c r="AU198" i="13"/>
  <c r="AT198" i="13"/>
  <c r="AS198" i="13"/>
  <c r="AR198" i="13"/>
  <c r="AQ198" i="13"/>
  <c r="AP198" i="13"/>
  <c r="AO198" i="13"/>
  <c r="AN198" i="13"/>
  <c r="AM198" i="13"/>
  <c r="AL198" i="13"/>
  <c r="AK198" i="13"/>
  <c r="BD197" i="13"/>
  <c r="BC197" i="13"/>
  <c r="BB197" i="13"/>
  <c r="BA197" i="13"/>
  <c r="AZ197" i="13"/>
  <c r="AY197" i="13"/>
  <c r="AX197" i="13"/>
  <c r="AW197" i="13"/>
  <c r="AV197" i="13"/>
  <c r="AU197" i="13"/>
  <c r="AT197" i="13"/>
  <c r="AS197" i="13"/>
  <c r="AR197" i="13"/>
  <c r="AQ197" i="13"/>
  <c r="AP197" i="13"/>
  <c r="AO197" i="13"/>
  <c r="AN197" i="13"/>
  <c r="AM197" i="13"/>
  <c r="AL197" i="13"/>
  <c r="AK197" i="13"/>
  <c r="BD196" i="13"/>
  <c r="BC196" i="13"/>
  <c r="BB196" i="13"/>
  <c r="BA196" i="13"/>
  <c r="AZ196" i="13"/>
  <c r="AY196" i="13"/>
  <c r="AX196" i="13"/>
  <c r="AW196" i="13"/>
  <c r="AV196" i="13"/>
  <c r="AU196" i="13"/>
  <c r="AT196" i="13"/>
  <c r="AS196" i="13"/>
  <c r="AR196" i="13"/>
  <c r="AQ196" i="13"/>
  <c r="AP196" i="13"/>
  <c r="AO196" i="13"/>
  <c r="AN196" i="13"/>
  <c r="AM196" i="13"/>
  <c r="AL196" i="13"/>
  <c r="AK196" i="13"/>
  <c r="BD195" i="13"/>
  <c r="BC195" i="13"/>
  <c r="BB195" i="13"/>
  <c r="BA195" i="13"/>
  <c r="AZ195" i="13"/>
  <c r="AY195" i="13"/>
  <c r="AX195" i="13"/>
  <c r="AW195" i="13"/>
  <c r="AV195" i="13"/>
  <c r="AU195" i="13"/>
  <c r="AT195" i="13"/>
  <c r="AS195" i="13"/>
  <c r="AR195" i="13"/>
  <c r="AQ195" i="13"/>
  <c r="AP195" i="13"/>
  <c r="AO195" i="13"/>
  <c r="AN195" i="13"/>
  <c r="AM195" i="13"/>
  <c r="AL195" i="13"/>
  <c r="AK195" i="13"/>
  <c r="BD194" i="13"/>
  <c r="BC194" i="13"/>
  <c r="BB194" i="13"/>
  <c r="BA194" i="13"/>
  <c r="AZ194" i="13"/>
  <c r="AY194" i="13"/>
  <c r="AX194" i="13"/>
  <c r="AW194" i="13"/>
  <c r="AV194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BD193" i="13"/>
  <c r="BC193" i="13"/>
  <c r="BB193" i="13"/>
  <c r="BA193" i="13"/>
  <c r="AZ193" i="13"/>
  <c r="AY193" i="13"/>
  <c r="AX193" i="13"/>
  <c r="AW193" i="13"/>
  <c r="AV193" i="13"/>
  <c r="AU193" i="13"/>
  <c r="AT193" i="13"/>
  <c r="AS193" i="13"/>
  <c r="AR193" i="13"/>
  <c r="AQ193" i="13"/>
  <c r="AP193" i="13"/>
  <c r="AO193" i="13"/>
  <c r="AN193" i="13"/>
  <c r="AM193" i="13"/>
  <c r="AL193" i="13"/>
  <c r="AK193" i="13"/>
  <c r="BD192" i="13"/>
  <c r="BC192" i="13"/>
  <c r="BB192" i="13"/>
  <c r="BA192" i="13"/>
  <c r="AZ192" i="13"/>
  <c r="AY192" i="13"/>
  <c r="AX192" i="13"/>
  <c r="AW192" i="13"/>
  <c r="AV192" i="13"/>
  <c r="AU192" i="13"/>
  <c r="AT192" i="13"/>
  <c r="AS192" i="13"/>
  <c r="AR192" i="13"/>
  <c r="AQ192" i="13"/>
  <c r="AP192" i="13"/>
  <c r="AO192" i="13"/>
  <c r="AN192" i="13"/>
  <c r="AM192" i="13"/>
  <c r="AL192" i="13"/>
  <c r="AK192" i="13"/>
  <c r="BD191" i="13"/>
  <c r="BC191" i="13"/>
  <c r="BB191" i="13"/>
  <c r="BA191" i="13"/>
  <c r="AZ191" i="13"/>
  <c r="AY191" i="13"/>
  <c r="AX191" i="13"/>
  <c r="AW191" i="13"/>
  <c r="AV191" i="13"/>
  <c r="AU191" i="13"/>
  <c r="AT191" i="13"/>
  <c r="AS191" i="13"/>
  <c r="AR191" i="13"/>
  <c r="AQ191" i="13"/>
  <c r="AP191" i="13"/>
  <c r="AO191" i="13"/>
  <c r="AN191" i="13"/>
  <c r="AM191" i="13"/>
  <c r="AL191" i="13"/>
  <c r="AK191" i="13"/>
  <c r="BD190" i="13"/>
  <c r="BC190" i="13"/>
  <c r="BB190" i="13"/>
  <c r="BA190" i="13"/>
  <c r="AZ190" i="13"/>
  <c r="AY190" i="13"/>
  <c r="AX190" i="13"/>
  <c r="AW190" i="13"/>
  <c r="AV190" i="13"/>
  <c r="AU190" i="13"/>
  <c r="AT190" i="13"/>
  <c r="AS190" i="13"/>
  <c r="AR190" i="13"/>
  <c r="AQ190" i="13"/>
  <c r="AP190" i="13"/>
  <c r="AO190" i="13"/>
  <c r="AN190" i="13"/>
  <c r="AM190" i="13"/>
  <c r="AL190" i="13"/>
  <c r="AK190" i="13"/>
  <c r="BD189" i="13"/>
  <c r="BC189" i="13"/>
  <c r="BB189" i="13"/>
  <c r="BA189" i="13"/>
  <c r="AZ189" i="13"/>
  <c r="AY189" i="13"/>
  <c r="AX189" i="13"/>
  <c r="AW189" i="13"/>
  <c r="AV189" i="13"/>
  <c r="AU189" i="13"/>
  <c r="AT189" i="13"/>
  <c r="AS189" i="13"/>
  <c r="AR189" i="13"/>
  <c r="AQ189" i="13"/>
  <c r="AP189" i="13"/>
  <c r="AO189" i="13"/>
  <c r="AN189" i="13"/>
  <c r="AM189" i="13"/>
  <c r="AL189" i="13"/>
  <c r="AK189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BD187" i="13"/>
  <c r="BC187" i="13"/>
  <c r="BB187" i="13"/>
  <c r="BA187" i="13"/>
  <c r="AZ187" i="13"/>
  <c r="AY187" i="13"/>
  <c r="AX187" i="13"/>
  <c r="AW187" i="13"/>
  <c r="AV187" i="13"/>
  <c r="AU187" i="13"/>
  <c r="AT187" i="13"/>
  <c r="AS187" i="13"/>
  <c r="AR187" i="13"/>
  <c r="AQ187" i="13"/>
  <c r="AP187" i="13"/>
  <c r="AO187" i="13"/>
  <c r="AN187" i="13"/>
  <c r="AM187" i="13"/>
  <c r="AL187" i="13"/>
  <c r="AK187" i="13"/>
  <c r="BD186" i="13"/>
  <c r="BC186" i="13"/>
  <c r="BB186" i="13"/>
  <c r="BA186" i="13"/>
  <c r="AZ186" i="13"/>
  <c r="AY186" i="13"/>
  <c r="AX186" i="13"/>
  <c r="AW186" i="13"/>
  <c r="AV186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BD184" i="13"/>
  <c r="BC184" i="13"/>
  <c r="BB184" i="13"/>
  <c r="BA184" i="13"/>
  <c r="AZ184" i="13"/>
  <c r="AY184" i="13"/>
  <c r="AX184" i="13"/>
  <c r="AW184" i="13"/>
  <c r="AV184" i="13"/>
  <c r="AU184" i="13"/>
  <c r="AT184" i="13"/>
  <c r="AS184" i="13"/>
  <c r="AR184" i="13"/>
  <c r="AQ184" i="13"/>
  <c r="AP184" i="13"/>
  <c r="AO184" i="13"/>
  <c r="AN184" i="13"/>
  <c r="AM184" i="13"/>
  <c r="AL184" i="13"/>
  <c r="AK184" i="13"/>
  <c r="BD183" i="13"/>
  <c r="BC183" i="13"/>
  <c r="BB183" i="13"/>
  <c r="BA183" i="13"/>
  <c r="AZ183" i="13"/>
  <c r="AY183" i="13"/>
  <c r="AX183" i="13"/>
  <c r="AW183" i="13"/>
  <c r="AV183" i="13"/>
  <c r="AU183" i="13"/>
  <c r="AT183" i="13"/>
  <c r="AS183" i="13"/>
  <c r="AR183" i="13"/>
  <c r="AQ183" i="13"/>
  <c r="AP183" i="13"/>
  <c r="AO183" i="13"/>
  <c r="AN183" i="13"/>
  <c r="AM183" i="13"/>
  <c r="AL183" i="13"/>
  <c r="AK183" i="13"/>
  <c r="BD182" i="13"/>
  <c r="BC182" i="13"/>
  <c r="BB182" i="13"/>
  <c r="BA182" i="13"/>
  <c r="AZ182" i="13"/>
  <c r="AY182" i="13"/>
  <c r="AX182" i="13"/>
  <c r="AW182" i="13"/>
  <c r="AV182" i="13"/>
  <c r="AU182" i="13"/>
  <c r="AT182" i="13"/>
  <c r="AS182" i="13"/>
  <c r="AR182" i="13"/>
  <c r="AQ182" i="13"/>
  <c r="AP182" i="13"/>
  <c r="AO182" i="13"/>
  <c r="AN182" i="13"/>
  <c r="AM182" i="13"/>
  <c r="AL182" i="13"/>
  <c r="AK182" i="13"/>
  <c r="BD181" i="13"/>
  <c r="BC181" i="13"/>
  <c r="BB181" i="13"/>
  <c r="BA181" i="13"/>
  <c r="AZ181" i="13"/>
  <c r="AY181" i="13"/>
  <c r="AX181" i="13"/>
  <c r="AW181" i="13"/>
  <c r="AV181" i="13"/>
  <c r="AU181" i="13"/>
  <c r="AT181" i="13"/>
  <c r="AS181" i="13"/>
  <c r="AR181" i="13"/>
  <c r="AQ181" i="13"/>
  <c r="AP181" i="13"/>
  <c r="AO181" i="13"/>
  <c r="AN181" i="13"/>
  <c r="AM181" i="13"/>
  <c r="AL181" i="13"/>
  <c r="AK181" i="13"/>
  <c r="BD180" i="13"/>
  <c r="BC180" i="13"/>
  <c r="BB180" i="13"/>
  <c r="BA180" i="13"/>
  <c r="AZ180" i="13"/>
  <c r="AY180" i="13"/>
  <c r="AX180" i="13"/>
  <c r="AW180" i="13"/>
  <c r="AV180" i="13"/>
  <c r="AU180" i="13"/>
  <c r="AT180" i="13"/>
  <c r="AS180" i="13"/>
  <c r="AR180" i="13"/>
  <c r="AQ180" i="13"/>
  <c r="AP180" i="13"/>
  <c r="AO180" i="13"/>
  <c r="AN180" i="13"/>
  <c r="AM180" i="13"/>
  <c r="AL180" i="13"/>
  <c r="AK180" i="13"/>
  <c r="BD179" i="13"/>
  <c r="BC179" i="13"/>
  <c r="BB179" i="13"/>
  <c r="BA179" i="13"/>
  <c r="AZ179" i="13"/>
  <c r="AY179" i="13"/>
  <c r="AX179" i="13"/>
  <c r="AW179" i="13"/>
  <c r="AV179" i="13"/>
  <c r="AU179" i="13"/>
  <c r="AT179" i="13"/>
  <c r="AS179" i="13"/>
  <c r="AR179" i="13"/>
  <c r="AQ179" i="13"/>
  <c r="AP179" i="13"/>
  <c r="AO179" i="13"/>
  <c r="AN179" i="13"/>
  <c r="AM179" i="13"/>
  <c r="AL179" i="13"/>
  <c r="AK179" i="13"/>
  <c r="BD178" i="13"/>
  <c r="BC178" i="13"/>
  <c r="BB178" i="13"/>
  <c r="BA178" i="13"/>
  <c r="AZ178" i="13"/>
  <c r="AY178" i="13"/>
  <c r="AX178" i="13"/>
  <c r="AW178" i="13"/>
  <c r="AV178" i="13"/>
  <c r="AU178" i="13"/>
  <c r="AT178" i="13"/>
  <c r="AS178" i="13"/>
  <c r="AR178" i="13"/>
  <c r="AQ178" i="13"/>
  <c r="AP178" i="13"/>
  <c r="AO178" i="13"/>
  <c r="AN178" i="13"/>
  <c r="AM178" i="13"/>
  <c r="AL178" i="13"/>
  <c r="AK178" i="13"/>
  <c r="BD177" i="13"/>
  <c r="BC177" i="13"/>
  <c r="BB177" i="13"/>
  <c r="BA177" i="13"/>
  <c r="AZ177" i="13"/>
  <c r="AY177" i="13"/>
  <c r="AX177" i="13"/>
  <c r="AW177" i="13"/>
  <c r="AV177" i="13"/>
  <c r="AU177" i="13"/>
  <c r="AT177" i="13"/>
  <c r="AS177" i="13"/>
  <c r="AR177" i="13"/>
  <c r="AQ177" i="13"/>
  <c r="AP177" i="13"/>
  <c r="AO177" i="13"/>
  <c r="AN177" i="13"/>
  <c r="AM177" i="13"/>
  <c r="AL177" i="13"/>
  <c r="AK177" i="13"/>
  <c r="BD176" i="13"/>
  <c r="BC176" i="13"/>
  <c r="BB176" i="13"/>
  <c r="BA176" i="13"/>
  <c r="AZ176" i="13"/>
  <c r="AY176" i="13"/>
  <c r="AX176" i="13"/>
  <c r="AW176" i="13"/>
  <c r="AV176" i="13"/>
  <c r="AU176" i="13"/>
  <c r="AT176" i="13"/>
  <c r="AS176" i="13"/>
  <c r="AR176" i="13"/>
  <c r="AQ176" i="13"/>
  <c r="AP176" i="13"/>
  <c r="AO176" i="13"/>
  <c r="AN176" i="13"/>
  <c r="AM176" i="13"/>
  <c r="AL176" i="13"/>
  <c r="AK176" i="13"/>
  <c r="BD175" i="13"/>
  <c r="BC175" i="13"/>
  <c r="BB175" i="13"/>
  <c r="BA175" i="13"/>
  <c r="AZ175" i="13"/>
  <c r="AY175" i="13"/>
  <c r="AX175" i="13"/>
  <c r="AW175" i="13"/>
  <c r="AV175" i="13"/>
  <c r="AU175" i="13"/>
  <c r="AT175" i="13"/>
  <c r="AS175" i="13"/>
  <c r="AR175" i="13"/>
  <c r="AQ175" i="13"/>
  <c r="AP175" i="13"/>
  <c r="AO175" i="13"/>
  <c r="AN175" i="13"/>
  <c r="AM175" i="13"/>
  <c r="AL175" i="13"/>
  <c r="AK175" i="13"/>
  <c r="BD174" i="13"/>
  <c r="BC174" i="13"/>
  <c r="BB174" i="13"/>
  <c r="BA174" i="13"/>
  <c r="AZ174" i="13"/>
  <c r="AY174" i="13"/>
  <c r="AX174" i="13"/>
  <c r="AW174" i="13"/>
  <c r="AV174" i="13"/>
  <c r="AU174" i="13"/>
  <c r="AT174" i="13"/>
  <c r="AS174" i="13"/>
  <c r="AR174" i="13"/>
  <c r="AQ174" i="13"/>
  <c r="AP174" i="13"/>
  <c r="AO174" i="13"/>
  <c r="AN174" i="13"/>
  <c r="AM174" i="13"/>
  <c r="AL174" i="13"/>
  <c r="AK174" i="13"/>
  <c r="BD173" i="13"/>
  <c r="BC173" i="13"/>
  <c r="BB173" i="13"/>
  <c r="BA173" i="13"/>
  <c r="AZ173" i="13"/>
  <c r="AY173" i="13"/>
  <c r="AX173" i="13"/>
  <c r="AW173" i="13"/>
  <c r="AV173" i="13"/>
  <c r="AU173" i="13"/>
  <c r="AT173" i="13"/>
  <c r="AS173" i="13"/>
  <c r="AR173" i="13"/>
  <c r="AQ173" i="13"/>
  <c r="AP173" i="13"/>
  <c r="AO173" i="13"/>
  <c r="AN173" i="13"/>
  <c r="AM173" i="13"/>
  <c r="AL173" i="13"/>
  <c r="AK173" i="13"/>
  <c r="BD172" i="13"/>
  <c r="BC172" i="13"/>
  <c r="BB172" i="13"/>
  <c r="BA172" i="13"/>
  <c r="AZ172" i="13"/>
  <c r="AY172" i="13"/>
  <c r="AX172" i="13"/>
  <c r="AW172" i="13"/>
  <c r="AV172" i="13"/>
  <c r="AU172" i="13"/>
  <c r="AT172" i="13"/>
  <c r="AS172" i="13"/>
  <c r="AR172" i="13"/>
  <c r="AQ172" i="13"/>
  <c r="AP172" i="13"/>
  <c r="AO172" i="13"/>
  <c r="AN172" i="13"/>
  <c r="AM172" i="13"/>
  <c r="AL172" i="13"/>
  <c r="AK172" i="13"/>
  <c r="BD171" i="13"/>
  <c r="BC171" i="13"/>
  <c r="BB171" i="13"/>
  <c r="BA171" i="13"/>
  <c r="AZ171" i="13"/>
  <c r="AY171" i="13"/>
  <c r="AX171" i="13"/>
  <c r="AW171" i="13"/>
  <c r="AV171" i="13"/>
  <c r="AU171" i="13"/>
  <c r="AT171" i="13"/>
  <c r="AS171" i="13"/>
  <c r="AR171" i="13"/>
  <c r="AQ171" i="13"/>
  <c r="AP171" i="13"/>
  <c r="AO171" i="13"/>
  <c r="AN171" i="13"/>
  <c r="AM171" i="13"/>
  <c r="AL171" i="13"/>
  <c r="AK171" i="13"/>
  <c r="BD170" i="13"/>
  <c r="BC170" i="13"/>
  <c r="BB170" i="13"/>
  <c r="BA170" i="13"/>
  <c r="AZ170" i="13"/>
  <c r="AY170" i="13"/>
  <c r="AX170" i="13"/>
  <c r="AW170" i="13"/>
  <c r="AV170" i="13"/>
  <c r="AU170" i="13"/>
  <c r="AT170" i="13"/>
  <c r="AS170" i="13"/>
  <c r="AR170" i="13"/>
  <c r="AQ170" i="13"/>
  <c r="AP170" i="13"/>
  <c r="AO170" i="13"/>
  <c r="AN170" i="13"/>
  <c r="AM170" i="13"/>
  <c r="AL170" i="13"/>
  <c r="AK170" i="13"/>
  <c r="BD169" i="13"/>
  <c r="BC169" i="13"/>
  <c r="BB169" i="13"/>
  <c r="BA169" i="13"/>
  <c r="AZ169" i="13"/>
  <c r="AY169" i="13"/>
  <c r="AX169" i="13"/>
  <c r="AW169" i="13"/>
  <c r="AV169" i="13"/>
  <c r="AU169" i="13"/>
  <c r="AT169" i="13"/>
  <c r="AS169" i="13"/>
  <c r="AR169" i="13"/>
  <c r="AP169" i="13"/>
  <c r="AO169" i="13"/>
  <c r="AN169" i="13"/>
  <c r="AM169" i="13"/>
  <c r="AL169" i="13"/>
  <c r="AK169" i="13"/>
  <c r="AQ169" i="13"/>
  <c r="AP204" i="12"/>
  <c r="AO204" i="12"/>
  <c r="AN204" i="12"/>
  <c r="AM204" i="12"/>
  <c r="AL204" i="12"/>
  <c r="AK204" i="12"/>
  <c r="AP203" i="12"/>
  <c r="AO203" i="12"/>
  <c r="AN203" i="12"/>
  <c r="AM203" i="12"/>
  <c r="AL203" i="12"/>
  <c r="AK203" i="12"/>
  <c r="AP202" i="12"/>
  <c r="AO202" i="12"/>
  <c r="AN202" i="12"/>
  <c r="AM202" i="12"/>
  <c r="AL202" i="12"/>
  <c r="AK202" i="12"/>
  <c r="AP201" i="12"/>
  <c r="AO201" i="12"/>
  <c r="AN201" i="12"/>
  <c r="AM201" i="12"/>
  <c r="AL201" i="12"/>
  <c r="AK201" i="12"/>
  <c r="AP200" i="12"/>
  <c r="AO200" i="12"/>
  <c r="AN200" i="12"/>
  <c r="AM200" i="12"/>
  <c r="AL200" i="12"/>
  <c r="AK200" i="12"/>
  <c r="AP199" i="12"/>
  <c r="AO199" i="12"/>
  <c r="AN199" i="12"/>
  <c r="AM199" i="12"/>
  <c r="AL199" i="12"/>
  <c r="AK199" i="12"/>
  <c r="AP198" i="12"/>
  <c r="AO198" i="12"/>
  <c r="AN198" i="12"/>
  <c r="AM198" i="12"/>
  <c r="AL198" i="12"/>
  <c r="AK198" i="12"/>
  <c r="AP197" i="12"/>
  <c r="AO197" i="12"/>
  <c r="AN197" i="12"/>
  <c r="AM197" i="12"/>
  <c r="AL197" i="12"/>
  <c r="AK197" i="12"/>
  <c r="AP196" i="12"/>
  <c r="AO196" i="12"/>
  <c r="AN196" i="12"/>
  <c r="AM196" i="12"/>
  <c r="AL196" i="12"/>
  <c r="AK196" i="12"/>
  <c r="AP195" i="12"/>
  <c r="AO195" i="12"/>
  <c r="AN195" i="12"/>
  <c r="AM195" i="12"/>
  <c r="AL195" i="12"/>
  <c r="AK195" i="12"/>
  <c r="AP194" i="12"/>
  <c r="AO194" i="12"/>
  <c r="AN194" i="12"/>
  <c r="AM194" i="12"/>
  <c r="AL194" i="12"/>
  <c r="AK194" i="12"/>
  <c r="AP193" i="12"/>
  <c r="AO193" i="12"/>
  <c r="AN193" i="12"/>
  <c r="AM193" i="12"/>
  <c r="AL193" i="12"/>
  <c r="AK193" i="12"/>
  <c r="AP192" i="12"/>
  <c r="AO192" i="12"/>
  <c r="AN192" i="12"/>
  <c r="AM192" i="12"/>
  <c r="AL192" i="12"/>
  <c r="AK192" i="12"/>
  <c r="AP191" i="12"/>
  <c r="AO191" i="12"/>
  <c r="AN191" i="12"/>
  <c r="AM191" i="12"/>
  <c r="AL191" i="12"/>
  <c r="AK191" i="12"/>
  <c r="AP190" i="12"/>
  <c r="AO190" i="12"/>
  <c r="AN190" i="12"/>
  <c r="AM190" i="12"/>
  <c r="AL190" i="12"/>
  <c r="AK190" i="12"/>
  <c r="AP189" i="12"/>
  <c r="AO189" i="12"/>
  <c r="AN189" i="12"/>
  <c r="AM189" i="12"/>
  <c r="AL189" i="12"/>
  <c r="AK189" i="12"/>
  <c r="AP188" i="12"/>
  <c r="AO188" i="12"/>
  <c r="AN188" i="12"/>
  <c r="AM188" i="12"/>
  <c r="AL188" i="12"/>
  <c r="AK188" i="12"/>
  <c r="AP187" i="12"/>
  <c r="AO187" i="12"/>
  <c r="AN187" i="12"/>
  <c r="AM187" i="12"/>
  <c r="AL187" i="12"/>
  <c r="AK187" i="12"/>
  <c r="AP186" i="12"/>
  <c r="AO186" i="12"/>
  <c r="AN186" i="12"/>
  <c r="AM186" i="12"/>
  <c r="AL186" i="12"/>
  <c r="AK186" i="12"/>
  <c r="AP185" i="12"/>
  <c r="AO185" i="12"/>
  <c r="AN185" i="12"/>
  <c r="AM185" i="12"/>
  <c r="AL185" i="12"/>
  <c r="AK185" i="12"/>
  <c r="AP184" i="12"/>
  <c r="AO184" i="12"/>
  <c r="AN184" i="12"/>
  <c r="AM184" i="12"/>
  <c r="AL184" i="12"/>
  <c r="AK184" i="12"/>
  <c r="AP183" i="12"/>
  <c r="AO183" i="12"/>
  <c r="AN183" i="12"/>
  <c r="AM183" i="12"/>
  <c r="AL183" i="12"/>
  <c r="AK183" i="12"/>
  <c r="AP182" i="12"/>
  <c r="AO182" i="12"/>
  <c r="AN182" i="12"/>
  <c r="AM182" i="12"/>
  <c r="AL182" i="12"/>
  <c r="AK182" i="12"/>
  <c r="AP181" i="12"/>
  <c r="AO181" i="12"/>
  <c r="AN181" i="12"/>
  <c r="AM181" i="12"/>
  <c r="AL181" i="12"/>
  <c r="AK181" i="12"/>
  <c r="AP180" i="12"/>
  <c r="AO180" i="12"/>
  <c r="AN180" i="12"/>
  <c r="AM180" i="12"/>
  <c r="AL180" i="12"/>
  <c r="AK180" i="12"/>
  <c r="AP179" i="12"/>
  <c r="AO179" i="12"/>
  <c r="AN179" i="12"/>
  <c r="AM179" i="12"/>
  <c r="AL179" i="12"/>
  <c r="AK179" i="12"/>
  <c r="AP178" i="12"/>
  <c r="AO178" i="12"/>
  <c r="AN178" i="12"/>
  <c r="AM178" i="12"/>
  <c r="AL178" i="12"/>
  <c r="AK178" i="12"/>
  <c r="AP177" i="12"/>
  <c r="AO177" i="12"/>
  <c r="AN177" i="12"/>
  <c r="AM177" i="12"/>
  <c r="AL177" i="12"/>
  <c r="AK177" i="12"/>
  <c r="AP176" i="12"/>
  <c r="AO176" i="12"/>
  <c r="AN176" i="12"/>
  <c r="AM176" i="12"/>
  <c r="AL176" i="12"/>
  <c r="AK176" i="12"/>
  <c r="AP175" i="12"/>
  <c r="AO175" i="12"/>
  <c r="AN175" i="12"/>
  <c r="AM175" i="12"/>
  <c r="AL175" i="12"/>
  <c r="AK175" i="12"/>
  <c r="AP174" i="12"/>
  <c r="AO174" i="12"/>
  <c r="AN174" i="12"/>
  <c r="AM174" i="12"/>
  <c r="AL174" i="12"/>
  <c r="AK174" i="12"/>
  <c r="AP173" i="12"/>
  <c r="AO173" i="12"/>
  <c r="AN173" i="12"/>
  <c r="AM173" i="12"/>
  <c r="AL173" i="12"/>
  <c r="AK173" i="12"/>
  <c r="AP172" i="12"/>
  <c r="AO172" i="12"/>
  <c r="AN172" i="12"/>
  <c r="AM172" i="12"/>
  <c r="AL172" i="12"/>
  <c r="AK172" i="12"/>
  <c r="AP171" i="12"/>
  <c r="AO171" i="12"/>
  <c r="AN171" i="12"/>
  <c r="AM171" i="12"/>
  <c r="AL171" i="12"/>
  <c r="AK171" i="12"/>
  <c r="AP170" i="12"/>
  <c r="AO170" i="12"/>
  <c r="AN170" i="12"/>
  <c r="AM170" i="12"/>
  <c r="AL170" i="12"/>
  <c r="AK170" i="12"/>
  <c r="AP169" i="12"/>
  <c r="AO169" i="12"/>
  <c r="AN169" i="12"/>
  <c r="AM169" i="12"/>
  <c r="AL169" i="12"/>
  <c r="AK169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BD202" i="12"/>
  <c r="BC202" i="12"/>
  <c r="BB202" i="12"/>
  <c r="BA202" i="12"/>
  <c r="AZ202" i="12"/>
  <c r="AY202" i="12"/>
  <c r="AX202" i="12"/>
  <c r="AW202" i="12"/>
  <c r="AV202" i="12"/>
  <c r="AU202" i="12"/>
  <c r="AT202" i="12"/>
  <c r="AS202" i="12"/>
  <c r="AR202" i="12"/>
  <c r="AQ202" i="12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AR201" i="12"/>
  <c r="AQ201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AR199" i="12"/>
  <c r="AQ199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R191" i="12"/>
  <c r="AQ191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BD189" i="12"/>
  <c r="BC189" i="12"/>
  <c r="BB189" i="12"/>
  <c r="BA189" i="12"/>
  <c r="AZ189" i="12"/>
  <c r="AY189" i="12"/>
  <c r="AX189" i="12"/>
  <c r="AW189" i="12"/>
  <c r="AV189" i="12"/>
  <c r="AU189" i="12"/>
  <c r="AT189" i="12"/>
  <c r="AS189" i="12"/>
  <c r="AR189" i="12"/>
  <c r="AQ189" i="12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AR188" i="12"/>
  <c r="AQ188" i="12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AR187" i="12"/>
  <c r="AQ187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AR180" i="12"/>
  <c r="AQ180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R179" i="12"/>
  <c r="AQ179" i="12"/>
  <c r="BD178" i="12"/>
  <c r="BC178" i="12"/>
  <c r="BB178" i="12"/>
  <c r="BA178" i="12"/>
  <c r="AZ178" i="12"/>
  <c r="AY178" i="12"/>
  <c r="AX178" i="12"/>
  <c r="AW178" i="12"/>
  <c r="AV178" i="12"/>
  <c r="AU178" i="12"/>
  <c r="AT178" i="12"/>
  <c r="AS178" i="12"/>
  <c r="AR178" i="12"/>
  <c r="AQ178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BD175" i="12"/>
  <c r="BC175" i="12"/>
  <c r="BB175" i="12"/>
  <c r="BA175" i="12"/>
  <c r="AZ175" i="12"/>
  <c r="AY175" i="12"/>
  <c r="AX175" i="12"/>
  <c r="AW175" i="12"/>
  <c r="AV175" i="12"/>
  <c r="AU175" i="12"/>
  <c r="AT175" i="12"/>
  <c r="AS175" i="12"/>
  <c r="AR175" i="12"/>
  <c r="AQ175" i="12"/>
  <c r="BD174" i="12"/>
  <c r="BC174" i="12"/>
  <c r="BB174" i="12"/>
  <c r="BA174" i="12"/>
  <c r="AZ174" i="12"/>
  <c r="AY174" i="12"/>
  <c r="AX174" i="12"/>
  <c r="AW174" i="12"/>
  <c r="AV174" i="12"/>
  <c r="AU174" i="12"/>
  <c r="AT174" i="12"/>
  <c r="AS174" i="12"/>
  <c r="AR174" i="12"/>
  <c r="AQ174" i="12"/>
  <c r="BD173" i="12"/>
  <c r="BC173" i="12"/>
  <c r="BB173" i="12"/>
  <c r="BA173" i="12"/>
  <c r="AZ173" i="12"/>
  <c r="AY173" i="12"/>
  <c r="AX173" i="12"/>
  <c r="AW173" i="12"/>
  <c r="AV173" i="12"/>
  <c r="AU173" i="12"/>
  <c r="AT173" i="12"/>
  <c r="AS173" i="12"/>
  <c r="AR173" i="12"/>
  <c r="AQ173" i="12"/>
  <c r="BD172" i="12"/>
  <c r="BC172" i="12"/>
  <c r="BB172" i="12"/>
  <c r="BA172" i="12"/>
  <c r="AZ172" i="12"/>
  <c r="AY172" i="12"/>
  <c r="AX172" i="12"/>
  <c r="AW172" i="12"/>
  <c r="AV172" i="12"/>
  <c r="AU172" i="12"/>
  <c r="AT172" i="12"/>
  <c r="AS172" i="12"/>
  <c r="AR172" i="12"/>
  <c r="AQ172" i="12"/>
  <c r="BD171" i="12"/>
  <c r="BC171" i="12"/>
  <c r="BB171" i="12"/>
  <c r="BA171" i="12"/>
  <c r="AZ171" i="12"/>
  <c r="AY171" i="12"/>
  <c r="AX171" i="12"/>
  <c r="AW171" i="12"/>
  <c r="AV171" i="12"/>
  <c r="AU171" i="12"/>
  <c r="AT171" i="12"/>
  <c r="AS171" i="12"/>
  <c r="AR171" i="12"/>
  <c r="AQ171" i="12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AR170" i="12"/>
  <c r="AQ170" i="12"/>
  <c r="BD169" i="12"/>
  <c r="BC169" i="12"/>
  <c r="BB169" i="12"/>
  <c r="BA169" i="12"/>
  <c r="AZ169" i="12"/>
  <c r="AY169" i="12"/>
  <c r="AX169" i="12"/>
  <c r="AW169" i="12"/>
  <c r="AV169" i="12"/>
  <c r="AU169" i="12"/>
  <c r="AT169" i="12"/>
  <c r="AS169" i="12"/>
  <c r="AR169" i="12"/>
  <c r="AQ169" i="12"/>
  <c r="AQ14" i="12"/>
  <c r="J9" i="29" l="1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K9" i="29"/>
  <c r="AL9" i="29"/>
  <c r="AM9" i="29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K9" i="28"/>
  <c r="AL9" i="28"/>
  <c r="AM9" i="28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AA9" i="27"/>
  <c r="AB9" i="27"/>
  <c r="AC9" i="27"/>
  <c r="AD9" i="27"/>
  <c r="AL16" i="36"/>
  <c r="AK16" i="36"/>
  <c r="AJ16" i="36"/>
  <c r="AI16" i="36"/>
  <c r="AH16" i="36"/>
  <c r="AG16" i="36"/>
  <c r="AF16" i="36"/>
  <c r="AE16" i="36"/>
  <c r="AD16" i="36"/>
  <c r="AC16" i="36"/>
  <c r="AB16" i="36"/>
  <c r="AA16" i="36"/>
  <c r="Z16" i="36"/>
  <c r="Y16" i="36"/>
  <c r="X16" i="36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AE9" i="27" l="1"/>
  <c r="AF9" i="27"/>
  <c r="AG9" i="27"/>
  <c r="AH9" i="27"/>
  <c r="AI9" i="27"/>
  <c r="AJ9" i="27"/>
  <c r="AK9" i="27"/>
  <c r="AL9" i="27"/>
  <c r="AM9" i="27"/>
  <c r="H9" i="28"/>
  <c r="I9" i="28"/>
  <c r="E9" i="29"/>
  <c r="F9" i="29"/>
  <c r="G9" i="29"/>
  <c r="H9" i="29"/>
  <c r="I9" i="29"/>
  <c r="D9" i="29"/>
  <c r="E9" i="28"/>
  <c r="F9" i="28"/>
  <c r="G9" i="28"/>
  <c r="D9" i="28"/>
  <c r="G58" i="10" l="1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F59" i="10"/>
  <c r="F60" i="10"/>
  <c r="F61" i="10"/>
  <c r="F62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F54" i="10"/>
  <c r="E20" i="4"/>
  <c r="E20" i="17" s="1"/>
  <c r="F20" i="4"/>
  <c r="F20" i="17" s="1"/>
  <c r="G20" i="4"/>
  <c r="G20" i="18" s="1"/>
  <c r="H20" i="4"/>
  <c r="I20" i="4"/>
  <c r="I20" i="18" s="1"/>
  <c r="J20" i="4"/>
  <c r="J20" i="18" s="1"/>
  <c r="K20" i="4"/>
  <c r="K20" i="18" s="1"/>
  <c r="L20" i="4"/>
  <c r="M20" i="4"/>
  <c r="M20" i="18" s="1"/>
  <c r="N20" i="4"/>
  <c r="N20" i="18" s="1"/>
  <c r="O20" i="4"/>
  <c r="O20" i="18" s="1"/>
  <c r="P20" i="4"/>
  <c r="Q20" i="4"/>
  <c r="Q20" i="18" s="1"/>
  <c r="R20" i="4"/>
  <c r="R20" i="18" s="1"/>
  <c r="S20" i="4"/>
  <c r="S20" i="17" s="1"/>
  <c r="T20" i="4"/>
  <c r="U20" i="4"/>
  <c r="U20" i="18" s="1"/>
  <c r="V20" i="4"/>
  <c r="V20" i="17" s="1"/>
  <c r="W20" i="4"/>
  <c r="W20" i="17" s="1"/>
  <c r="X20" i="4"/>
  <c r="E21" i="4"/>
  <c r="E21" i="18" s="1"/>
  <c r="F21" i="4"/>
  <c r="F21" i="18" s="1"/>
  <c r="G21" i="4"/>
  <c r="G21" i="18" s="1"/>
  <c r="H21" i="4"/>
  <c r="I21" i="4"/>
  <c r="I21" i="18" s="1"/>
  <c r="J21" i="4"/>
  <c r="J21" i="18" s="1"/>
  <c r="K21" i="4"/>
  <c r="K21" i="18" s="1"/>
  <c r="L21" i="4"/>
  <c r="M21" i="4"/>
  <c r="M21" i="18" s="1"/>
  <c r="N21" i="4"/>
  <c r="N21" i="18" s="1"/>
  <c r="O21" i="4"/>
  <c r="O21" i="17" s="1"/>
  <c r="P21" i="4"/>
  <c r="Q21" i="4"/>
  <c r="Q21" i="18" s="1"/>
  <c r="R21" i="4"/>
  <c r="R21" i="17" s="1"/>
  <c r="S21" i="4"/>
  <c r="S21" i="17" s="1"/>
  <c r="T21" i="4"/>
  <c r="U21" i="4"/>
  <c r="U21" i="18" s="1"/>
  <c r="V21" i="4"/>
  <c r="V21" i="18" s="1"/>
  <c r="W21" i="4"/>
  <c r="W21" i="18" s="1"/>
  <c r="X21" i="4"/>
  <c r="E22" i="4"/>
  <c r="E22" i="18" s="1"/>
  <c r="F22" i="4"/>
  <c r="F22" i="18" s="1"/>
  <c r="G22" i="4"/>
  <c r="G22" i="17" s="1"/>
  <c r="H22" i="4"/>
  <c r="I22" i="4"/>
  <c r="I22" i="18" s="1"/>
  <c r="J22" i="4"/>
  <c r="J22" i="18" s="1"/>
  <c r="K22" i="4"/>
  <c r="K22" i="18" s="1"/>
  <c r="L22" i="4"/>
  <c r="M22" i="4"/>
  <c r="M22" i="18" s="1"/>
  <c r="N22" i="4"/>
  <c r="N22" i="17" s="1"/>
  <c r="O22" i="4"/>
  <c r="O22" i="17" s="1"/>
  <c r="P22" i="4"/>
  <c r="Q22" i="4"/>
  <c r="Q22" i="18" s="1"/>
  <c r="R22" i="4"/>
  <c r="R22" i="18" s="1"/>
  <c r="S22" i="4"/>
  <c r="S22" i="18" s="1"/>
  <c r="T22" i="4"/>
  <c r="U22" i="4"/>
  <c r="U22" i="18" s="1"/>
  <c r="V22" i="4"/>
  <c r="V22" i="18" s="1"/>
  <c r="W22" i="4"/>
  <c r="W22" i="18" s="1"/>
  <c r="X22" i="4"/>
  <c r="E23" i="4"/>
  <c r="E23" i="18" s="1"/>
  <c r="F23" i="4"/>
  <c r="F23" i="18" s="1"/>
  <c r="G23" i="4"/>
  <c r="G23" i="17" s="1"/>
  <c r="H23" i="4"/>
  <c r="I23" i="4"/>
  <c r="I23" i="18" s="1"/>
  <c r="J23" i="4"/>
  <c r="J23" i="17" s="1"/>
  <c r="K23" i="4"/>
  <c r="K23" i="18" s="1"/>
  <c r="L23" i="4"/>
  <c r="M23" i="4"/>
  <c r="M23" i="18" s="1"/>
  <c r="N23" i="4"/>
  <c r="N23" i="18" s="1"/>
  <c r="O23" i="4"/>
  <c r="O23" i="18" s="1"/>
  <c r="P23" i="4"/>
  <c r="Q23" i="4"/>
  <c r="Q23" i="17" s="1"/>
  <c r="R23" i="4"/>
  <c r="R23" i="17" s="1"/>
  <c r="S23" i="4"/>
  <c r="S23" i="18" s="1"/>
  <c r="T23" i="4"/>
  <c r="U23" i="4"/>
  <c r="U23" i="17" s="1"/>
  <c r="V23" i="4"/>
  <c r="V23" i="18" s="1"/>
  <c r="W23" i="4"/>
  <c r="W23" i="17" s="1"/>
  <c r="X23" i="4"/>
  <c r="D21" i="4"/>
  <c r="D21" i="18" s="1"/>
  <c r="D22" i="4"/>
  <c r="D22" i="17" s="1"/>
  <c r="D23" i="4"/>
  <c r="D23" i="17" s="1"/>
  <c r="D20" i="4"/>
  <c r="R28" i="18" l="1"/>
  <c r="V27" i="18"/>
  <c r="V28" i="18"/>
  <c r="U20" i="17"/>
  <c r="V26" i="17" s="1"/>
  <c r="I23" i="17"/>
  <c r="V21" i="17"/>
  <c r="N21" i="17"/>
  <c r="D21" i="17"/>
  <c r="K24" i="18"/>
  <c r="K31" i="18" s="1"/>
  <c r="S23" i="17"/>
  <c r="S22" i="17"/>
  <c r="O20" i="17"/>
  <c r="G23" i="18"/>
  <c r="O21" i="18"/>
  <c r="O23" i="17"/>
  <c r="J22" i="17"/>
  <c r="D23" i="18"/>
  <c r="G22" i="18"/>
  <c r="E20" i="18"/>
  <c r="E26" i="4"/>
  <c r="N23" i="17"/>
  <c r="AA21" i="4"/>
  <c r="V23" i="17"/>
  <c r="W29" i="17" s="1"/>
  <c r="K23" i="17"/>
  <c r="W22" i="17"/>
  <c r="M22" i="17"/>
  <c r="W21" i="17"/>
  <c r="F21" i="17"/>
  <c r="R20" i="17"/>
  <c r="G20" i="17"/>
  <c r="G24" i="17" s="1"/>
  <c r="W23" i="18"/>
  <c r="W29" i="18" s="1"/>
  <c r="O22" i="18"/>
  <c r="S21" i="18"/>
  <c r="W20" i="18"/>
  <c r="K22" i="17"/>
  <c r="S20" i="18"/>
  <c r="S26" i="18" s="1"/>
  <c r="K21" i="17"/>
  <c r="R23" i="18"/>
  <c r="R29" i="18" s="1"/>
  <c r="R22" i="17"/>
  <c r="K20" i="17"/>
  <c r="K24" i="17" s="1"/>
  <c r="F23" i="17"/>
  <c r="Q21" i="17"/>
  <c r="G21" i="17"/>
  <c r="J20" i="17"/>
  <c r="D22" i="18"/>
  <c r="W26" i="17"/>
  <c r="R26" i="18"/>
  <c r="N26" i="18"/>
  <c r="W28" i="18"/>
  <c r="O26" i="18"/>
  <c r="AA22" i="4"/>
  <c r="M23" i="17"/>
  <c r="V22" i="17"/>
  <c r="Q22" i="17"/>
  <c r="F22" i="17"/>
  <c r="U21" i="17"/>
  <c r="V27" i="17" s="1"/>
  <c r="J21" i="17"/>
  <c r="E21" i="17"/>
  <c r="S26" i="17"/>
  <c r="N20" i="17"/>
  <c r="I20" i="17"/>
  <c r="Q23" i="18"/>
  <c r="Q24" i="18" s="1"/>
  <c r="Q31" i="18" s="1"/>
  <c r="J23" i="18"/>
  <c r="J24" i="18" s="1"/>
  <c r="J31" i="18" s="1"/>
  <c r="N22" i="18"/>
  <c r="N24" i="18" s="1"/>
  <c r="N31" i="18" s="1"/>
  <c r="R21" i="18"/>
  <c r="R27" i="18" s="1"/>
  <c r="V20" i="18"/>
  <c r="F20" i="18"/>
  <c r="F24" i="18" s="1"/>
  <c r="F31" i="18" s="1"/>
  <c r="M24" i="18"/>
  <c r="M31" i="18" s="1"/>
  <c r="I24" i="18"/>
  <c r="I31" i="18" s="1"/>
  <c r="E24" i="18"/>
  <c r="E31" i="18" s="1"/>
  <c r="V29" i="17"/>
  <c r="U22" i="17"/>
  <c r="E22" i="17"/>
  <c r="I21" i="17"/>
  <c r="R24" i="17"/>
  <c r="M20" i="17"/>
  <c r="U23" i="18"/>
  <c r="O29" i="18"/>
  <c r="S28" i="18"/>
  <c r="W27" i="18"/>
  <c r="D20" i="18"/>
  <c r="D20" i="17"/>
  <c r="AA23" i="4"/>
  <c r="X23" i="18"/>
  <c r="X29" i="18" s="1"/>
  <c r="X23" i="17"/>
  <c r="X29" i="17" s="1"/>
  <c r="T23" i="18"/>
  <c r="T29" i="18" s="1"/>
  <c r="T23" i="17"/>
  <c r="P23" i="18"/>
  <c r="P29" i="18" s="1"/>
  <c r="P23" i="17"/>
  <c r="L23" i="18"/>
  <c r="L23" i="17"/>
  <c r="H23" i="18"/>
  <c r="H23" i="17"/>
  <c r="X22" i="18"/>
  <c r="X28" i="18" s="1"/>
  <c r="X22" i="17"/>
  <c r="X28" i="17" s="1"/>
  <c r="T22" i="18"/>
  <c r="T28" i="18" s="1"/>
  <c r="T22" i="17"/>
  <c r="T28" i="17" s="1"/>
  <c r="P22" i="18"/>
  <c r="P22" i="17"/>
  <c r="L22" i="18"/>
  <c r="L22" i="17"/>
  <c r="H22" i="18"/>
  <c r="H22" i="17"/>
  <c r="X21" i="18"/>
  <c r="X27" i="18" s="1"/>
  <c r="X21" i="17"/>
  <c r="X27" i="17" s="1"/>
  <c r="T21" i="18"/>
  <c r="T21" i="17"/>
  <c r="T27" i="17" s="1"/>
  <c r="P21" i="18"/>
  <c r="P21" i="17"/>
  <c r="L21" i="18"/>
  <c r="L21" i="17"/>
  <c r="H21" i="18"/>
  <c r="H21" i="17"/>
  <c r="X20" i="18"/>
  <c r="X20" i="17"/>
  <c r="T20" i="18"/>
  <c r="T20" i="17"/>
  <c r="T26" i="17" s="1"/>
  <c r="P20" i="18"/>
  <c r="P20" i="17"/>
  <c r="L20" i="18"/>
  <c r="L20" i="17"/>
  <c r="H20" i="18"/>
  <c r="H20" i="17"/>
  <c r="E23" i="17"/>
  <c r="I22" i="17"/>
  <c r="M21" i="17"/>
  <c r="Q20" i="17"/>
  <c r="AA20" i="4"/>
  <c r="S27" i="1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D2" i="7"/>
  <c r="W24" i="18" l="1"/>
  <c r="W31" i="18" s="1"/>
  <c r="S24" i="17"/>
  <c r="W24" i="17"/>
  <c r="D24" i="17"/>
  <c r="S27" i="18"/>
  <c r="U24" i="17"/>
  <c r="G24" i="18"/>
  <c r="G31" i="18" s="1"/>
  <c r="O24" i="18"/>
  <c r="O31" i="18" s="1"/>
  <c r="W27" i="17"/>
  <c r="D24" i="18"/>
  <c r="D31" i="18" s="1"/>
  <c r="O24" i="17"/>
  <c r="F24" i="17"/>
  <c r="L24" i="18"/>
  <c r="L31" i="18" s="1"/>
  <c r="J24" i="17"/>
  <c r="S29" i="17"/>
  <c r="U29" i="18"/>
  <c r="O27" i="18"/>
  <c r="N24" i="17"/>
  <c r="W26" i="18"/>
  <c r="S24" i="18"/>
  <c r="S31" i="18" s="1"/>
  <c r="S29" i="18"/>
  <c r="T27" i="18"/>
  <c r="P28" i="18"/>
  <c r="E26" i="18"/>
  <c r="S28" i="17"/>
  <c r="Q24" i="17"/>
  <c r="P27" i="18"/>
  <c r="E24" i="17"/>
  <c r="R24" i="18"/>
  <c r="R31" i="18" s="1"/>
  <c r="H24" i="17"/>
  <c r="P24" i="17"/>
  <c r="T29" i="17"/>
  <c r="W28" i="17"/>
  <c r="V28" i="17"/>
  <c r="U28" i="17"/>
  <c r="H24" i="18"/>
  <c r="H31" i="18" s="1"/>
  <c r="P26" i="18"/>
  <c r="P24" i="18"/>
  <c r="P31" i="18" s="1"/>
  <c r="X26" i="18"/>
  <c r="X24" i="18"/>
  <c r="X31" i="18" s="1"/>
  <c r="Q26" i="18"/>
  <c r="U27" i="18"/>
  <c r="V26" i="18"/>
  <c r="V24" i="18"/>
  <c r="V31" i="18" s="1"/>
  <c r="Q29" i="18"/>
  <c r="O28" i="18"/>
  <c r="V29" i="18"/>
  <c r="T26" i="18"/>
  <c r="T24" i="18"/>
  <c r="T31" i="18" s="1"/>
  <c r="U26" i="18"/>
  <c r="U28" i="18"/>
  <c r="V24" i="17"/>
  <c r="X26" i="17"/>
  <c r="X24" i="17"/>
  <c r="Q27" i="18"/>
  <c r="U27" i="17"/>
  <c r="U29" i="17"/>
  <c r="L24" i="17"/>
  <c r="U26" i="17"/>
  <c r="T24" i="17"/>
  <c r="M24" i="17"/>
  <c r="U24" i="18"/>
  <c r="U31" i="18" s="1"/>
  <c r="Q28" i="18"/>
  <c r="I24" i="17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F56" i="11"/>
  <c r="F57" i="11"/>
  <c r="F58" i="11"/>
  <c r="F55" i="11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F56" i="10"/>
  <c r="F57" i="10"/>
  <c r="F58" i="10"/>
  <c r="F55" i="10"/>
  <c r="AI30" i="20" l="1"/>
  <c r="AH30" i="20"/>
  <c r="AI29" i="20"/>
  <c r="AH29" i="20"/>
  <c r="AI28" i="20"/>
  <c r="AH28" i="20"/>
  <c r="AI27" i="20"/>
  <c r="AH27" i="20"/>
  <c r="AI26" i="20"/>
  <c r="AH26" i="20"/>
  <c r="AI25" i="20"/>
  <c r="AH25" i="20"/>
  <c r="AI24" i="20"/>
  <c r="AH24" i="20"/>
  <c r="AI23" i="20"/>
  <c r="AH23" i="20"/>
  <c r="AI22" i="20"/>
  <c r="AH22" i="20"/>
  <c r="AI21" i="20"/>
  <c r="AH21" i="20"/>
  <c r="AI20" i="20"/>
  <c r="AH20" i="20"/>
  <c r="AI19" i="20"/>
  <c r="AH19" i="20"/>
  <c r="AI18" i="20"/>
  <c r="AH18" i="20"/>
  <c r="AI17" i="20"/>
  <c r="AH17" i="20"/>
  <c r="AI16" i="20"/>
  <c r="AH16" i="20"/>
  <c r="AI15" i="20"/>
  <c r="AH15" i="20"/>
  <c r="AI14" i="20"/>
  <c r="AH14" i="20"/>
  <c r="AI13" i="20"/>
  <c r="AH13" i="20"/>
  <c r="AI12" i="20"/>
  <c r="AH12" i="20"/>
  <c r="AI11" i="20"/>
  <c r="AH11" i="20"/>
  <c r="AI10" i="20"/>
  <c r="AH10" i="20"/>
  <c r="AI9" i="20"/>
  <c r="AH9" i="20"/>
  <c r="AH8" i="20"/>
  <c r="AH7" i="20"/>
  <c r="AI30" i="21"/>
  <c r="AH30" i="21"/>
  <c r="AI29" i="21"/>
  <c r="AH29" i="21"/>
  <c r="AI28" i="21"/>
  <c r="AH28" i="21"/>
  <c r="AI27" i="21"/>
  <c r="AH27" i="21"/>
  <c r="AI26" i="21"/>
  <c r="AH26" i="21"/>
  <c r="AI25" i="21"/>
  <c r="AH25" i="21"/>
  <c r="AI24" i="21"/>
  <c r="AH24" i="21"/>
  <c r="AI23" i="21"/>
  <c r="AH23" i="21"/>
  <c r="AI22" i="21"/>
  <c r="AH22" i="21"/>
  <c r="AI21" i="21"/>
  <c r="AH21" i="21"/>
  <c r="AI20" i="21"/>
  <c r="AH20" i="21"/>
  <c r="AI19" i="21"/>
  <c r="AH19" i="21"/>
  <c r="AI18" i="21"/>
  <c r="AH18" i="21"/>
  <c r="AI17" i="21"/>
  <c r="AH17" i="21"/>
  <c r="AI16" i="21"/>
  <c r="AH16" i="21"/>
  <c r="AI15" i="21"/>
  <c r="AH15" i="21"/>
  <c r="AI14" i="21"/>
  <c r="AH14" i="21"/>
  <c r="AI13" i="21"/>
  <c r="AH13" i="21"/>
  <c r="AI12" i="21"/>
  <c r="AH12" i="21"/>
  <c r="AI11" i="21"/>
  <c r="AH11" i="21"/>
  <c r="AI10" i="21"/>
  <c r="AH10" i="21"/>
  <c r="AI9" i="21"/>
  <c r="AH9" i="21"/>
  <c r="AH8" i="21"/>
  <c r="AH7" i="21"/>
  <c r="D1" i="20"/>
  <c r="D2" i="20"/>
  <c r="C2" i="20"/>
  <c r="C3" i="20"/>
  <c r="C4" i="20"/>
  <c r="C5" i="20"/>
  <c r="C7" i="20"/>
  <c r="C1" i="20"/>
  <c r="C7" i="21"/>
  <c r="C5" i="21"/>
  <c r="C3" i="21"/>
  <c r="D2" i="21"/>
  <c r="C2" i="21"/>
  <c r="D1" i="21"/>
  <c r="C1" i="21"/>
  <c r="AH7" i="3"/>
  <c r="AH8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C8" i="3"/>
  <c r="C7" i="3"/>
  <c r="C2" i="3"/>
  <c r="C3" i="3"/>
  <c r="C4" i="3"/>
  <c r="C5" i="3"/>
  <c r="C1" i="3"/>
  <c r="D2" i="3"/>
  <c r="D1" i="3"/>
  <c r="E9" i="20"/>
  <c r="D9" i="20"/>
  <c r="C9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10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AF9" i="20"/>
  <c r="G9" i="20"/>
  <c r="F9" i="20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H10" i="3" l="1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10" i="3"/>
  <c r="F30" i="3"/>
  <c r="E30" i="3"/>
  <c r="D30" i="3"/>
  <c r="C30" i="3"/>
  <c r="F29" i="3"/>
  <c r="E29" i="3"/>
  <c r="D29" i="3"/>
  <c r="C29" i="3"/>
  <c r="F28" i="3"/>
  <c r="E28" i="3"/>
  <c r="D28" i="3"/>
  <c r="C28" i="3"/>
  <c r="F27" i="3"/>
  <c r="E27" i="3"/>
  <c r="D27" i="3"/>
  <c r="C27" i="3"/>
  <c r="F26" i="3"/>
  <c r="E26" i="3"/>
  <c r="D26" i="3"/>
  <c r="C26" i="3"/>
  <c r="F25" i="3"/>
  <c r="E25" i="3"/>
  <c r="D25" i="3"/>
  <c r="C25" i="3"/>
  <c r="F24" i="3"/>
  <c r="E24" i="3"/>
  <c r="D24" i="3"/>
  <c r="C24" i="3"/>
  <c r="F23" i="3"/>
  <c r="E23" i="3"/>
  <c r="D23" i="3"/>
  <c r="C23" i="3"/>
  <c r="F22" i="3"/>
  <c r="E22" i="3"/>
  <c r="D22" i="3"/>
  <c r="C22" i="3"/>
  <c r="F21" i="3"/>
  <c r="E21" i="3"/>
  <c r="D21" i="3"/>
  <c r="C21" i="3"/>
  <c r="F20" i="3"/>
  <c r="E20" i="3"/>
  <c r="D20" i="3"/>
  <c r="C20" i="3"/>
  <c r="F19" i="3"/>
  <c r="E19" i="3"/>
  <c r="D19" i="3"/>
  <c r="C19" i="3"/>
  <c r="F18" i="3"/>
  <c r="E18" i="3"/>
  <c r="D18" i="3"/>
  <c r="C18" i="3"/>
  <c r="F17" i="3"/>
  <c r="E17" i="3"/>
  <c r="D17" i="3"/>
  <c r="C17" i="3"/>
  <c r="F16" i="3"/>
  <c r="E16" i="3"/>
  <c r="D16" i="3"/>
  <c r="C16" i="3"/>
  <c r="F15" i="3"/>
  <c r="E15" i="3"/>
  <c r="D15" i="3"/>
  <c r="C15" i="3"/>
  <c r="F14" i="3"/>
  <c r="E14" i="3"/>
  <c r="D14" i="3"/>
  <c r="C14" i="3"/>
  <c r="F13" i="3"/>
  <c r="E13" i="3"/>
  <c r="D13" i="3"/>
  <c r="C13" i="3"/>
  <c r="F12" i="3"/>
  <c r="E12" i="3"/>
  <c r="D12" i="3"/>
  <c r="C12" i="3"/>
  <c r="F11" i="3"/>
  <c r="E11" i="3"/>
  <c r="D11" i="3"/>
  <c r="C11" i="3"/>
  <c r="F10" i="3"/>
  <c r="E10" i="3"/>
  <c r="D10" i="3"/>
  <c r="C10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S9" i="8" l="1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G92" i="16" l="1"/>
  <c r="K92" i="16"/>
  <c r="G93" i="16"/>
  <c r="K93" i="16"/>
  <c r="AO208" i="2" l="1"/>
  <c r="AP208" i="2"/>
  <c r="AL208" i="2"/>
  <c r="AM208" i="2"/>
  <c r="AN208" i="2"/>
  <c r="AH208" i="2"/>
  <c r="AI208" i="2"/>
  <c r="AJ208" i="2"/>
  <c r="AK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H208" i="2"/>
  <c r="I24" i="4" l="1"/>
  <c r="M24" i="4"/>
  <c r="Q24" i="4"/>
  <c r="U24" i="4"/>
  <c r="N24" i="4"/>
  <c r="R24" i="4"/>
  <c r="S24" i="4"/>
  <c r="D24" i="4"/>
  <c r="R30" i="4" l="1"/>
  <c r="S30" i="4" s="1"/>
  <c r="T30" i="4" s="1"/>
  <c r="U30" i="4" s="1"/>
  <c r="V30" i="4" s="1"/>
  <c r="W30" i="4" s="1"/>
  <c r="X30" i="4" s="1"/>
  <c r="W24" i="4"/>
  <c r="O24" i="4"/>
  <c r="O30" i="4" s="1"/>
  <c r="K24" i="4"/>
  <c r="G24" i="4"/>
  <c r="X24" i="4"/>
  <c r="T24" i="4"/>
  <c r="P24" i="4"/>
  <c r="L24" i="4"/>
  <c r="M30" i="4" s="1"/>
  <c r="H24" i="4"/>
  <c r="I30" i="4" s="1"/>
  <c r="N30" i="4"/>
  <c r="F24" i="4"/>
  <c r="V24" i="4"/>
  <c r="J24" i="4"/>
  <c r="J30" i="4" s="1"/>
  <c r="E24" i="4"/>
  <c r="E30" i="4" s="1"/>
  <c r="AA24" i="4" l="1"/>
  <c r="H30" i="4"/>
  <c r="P30" i="4"/>
  <c r="K30" i="4"/>
  <c r="L30" i="4"/>
  <c r="Q30" i="4"/>
  <c r="F30" i="4"/>
  <c r="G30" i="4"/>
  <c r="N48" i="27" l="1"/>
  <c r="BE10" i="8" l="1"/>
  <c r="BF10" i="8"/>
  <c r="BG10" i="8"/>
  <c r="BH10" i="8"/>
  <c r="BI10" i="8"/>
  <c r="BJ10" i="8"/>
  <c r="BK10" i="8"/>
  <c r="BL10" i="8"/>
  <c r="BM10" i="8"/>
  <c r="BN10" i="8"/>
  <c r="BO10" i="8"/>
  <c r="BP10" i="8"/>
  <c r="BQ10" i="8"/>
  <c r="BR10" i="8"/>
  <c r="BS10" i="8"/>
  <c r="AQ10" i="9"/>
  <c r="AS10" i="9"/>
  <c r="AU10" i="9"/>
  <c r="AW10" i="9"/>
  <c r="AY10" i="9"/>
  <c r="BA10" i="9"/>
  <c r="BC10" i="9"/>
  <c r="BG10" i="9"/>
  <c r="BI10" i="9"/>
  <c r="BK10" i="9"/>
  <c r="BO10" i="9"/>
  <c r="BQ10" i="9"/>
  <c r="BS10" i="9"/>
  <c r="AN10" i="9"/>
  <c r="AO10" i="9"/>
  <c r="AR10" i="9"/>
  <c r="AV10" i="9"/>
  <c r="AZ10" i="9"/>
  <c r="BD10" i="9"/>
  <c r="BE10" i="9"/>
  <c r="BH10" i="9"/>
  <c r="BL10" i="9"/>
  <c r="BM10" i="9"/>
  <c r="BP10" i="9"/>
  <c r="AM10" i="9" l="1"/>
  <c r="BN10" i="9"/>
  <c r="BF10" i="9"/>
  <c r="AX10" i="9"/>
  <c r="AP10" i="9"/>
  <c r="BR10" i="9"/>
  <c r="BJ10" i="9"/>
  <c r="BB10" i="9"/>
  <c r="AT10" i="9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169" i="2"/>
  <c r="AI62" i="11" l="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G64" i="11" s="1"/>
  <c r="F59" i="11"/>
  <c r="AG62" i="1"/>
  <c r="AF62" i="1"/>
  <c r="AC62" i="1"/>
  <c r="AB62" i="1"/>
  <c r="Y62" i="1"/>
  <c r="X62" i="1"/>
  <c r="U62" i="1"/>
  <c r="T62" i="1"/>
  <c r="Q62" i="1"/>
  <c r="P62" i="1"/>
  <c r="M62" i="1"/>
  <c r="L62" i="1"/>
  <c r="I62" i="1"/>
  <c r="H62" i="1"/>
  <c r="F62" i="1"/>
  <c r="AI61" i="1"/>
  <c r="AH61" i="1"/>
  <c r="AG61" i="1"/>
  <c r="AE61" i="1"/>
  <c r="AD61" i="1"/>
  <c r="AC61" i="1"/>
  <c r="AA61" i="1"/>
  <c r="Z61" i="1"/>
  <c r="Y61" i="1"/>
  <c r="W61" i="1"/>
  <c r="V61" i="1"/>
  <c r="U61" i="1"/>
  <c r="S61" i="1"/>
  <c r="R61" i="1"/>
  <c r="Q61" i="1"/>
  <c r="O61" i="1"/>
  <c r="N61" i="1"/>
  <c r="M61" i="1"/>
  <c r="K61" i="1"/>
  <c r="J61" i="1"/>
  <c r="I61" i="1"/>
  <c r="G61" i="1"/>
  <c r="F61" i="1"/>
  <c r="AI60" i="1"/>
  <c r="AH60" i="1"/>
  <c r="AF60" i="1"/>
  <c r="AE60" i="1"/>
  <c r="AD60" i="1"/>
  <c r="AB60" i="1"/>
  <c r="AA60" i="1"/>
  <c r="Z60" i="1"/>
  <c r="X60" i="1"/>
  <c r="W60" i="1"/>
  <c r="V60" i="1"/>
  <c r="T60" i="1"/>
  <c r="S60" i="1"/>
  <c r="R60" i="1"/>
  <c r="P60" i="1"/>
  <c r="O60" i="1"/>
  <c r="N60" i="1"/>
  <c r="L60" i="1"/>
  <c r="K60" i="1"/>
  <c r="J60" i="1"/>
  <c r="H60" i="1"/>
  <c r="G60" i="1"/>
  <c r="AI59" i="1"/>
  <c r="AH59" i="1"/>
  <c r="AF59" i="1"/>
  <c r="AE59" i="1"/>
  <c r="AD59" i="1"/>
  <c r="AB59" i="1"/>
  <c r="AA59" i="1"/>
  <c r="Z59" i="1"/>
  <c r="X59" i="1"/>
  <c r="W59" i="1"/>
  <c r="V59" i="1"/>
  <c r="T59" i="1"/>
  <c r="S59" i="1"/>
  <c r="R59" i="1"/>
  <c r="P59" i="1"/>
  <c r="O59" i="1"/>
  <c r="N59" i="1"/>
  <c r="L59" i="1"/>
  <c r="K59" i="1"/>
  <c r="J59" i="1"/>
  <c r="H59" i="1"/>
  <c r="G59" i="1"/>
  <c r="F59" i="1"/>
  <c r="AG58" i="1"/>
  <c r="AF58" i="1"/>
  <c r="AC58" i="1"/>
  <c r="AB58" i="1"/>
  <c r="Y58" i="1"/>
  <c r="X58" i="1"/>
  <c r="U58" i="1"/>
  <c r="T58" i="1"/>
  <c r="Q58" i="1"/>
  <c r="P58" i="1"/>
  <c r="M58" i="1"/>
  <c r="L58" i="1"/>
  <c r="I58" i="1"/>
  <c r="H58" i="1"/>
  <c r="F58" i="1"/>
  <c r="AI57" i="1"/>
  <c r="AH57" i="1"/>
  <c r="AG57" i="1"/>
  <c r="AE57" i="1"/>
  <c r="AD57" i="1"/>
  <c r="AC57" i="1"/>
  <c r="AA57" i="1"/>
  <c r="Z57" i="1"/>
  <c r="Y57" i="1"/>
  <c r="W57" i="1"/>
  <c r="V57" i="1"/>
  <c r="U57" i="1"/>
  <c r="S57" i="1"/>
  <c r="R57" i="1"/>
  <c r="Q57" i="1"/>
  <c r="O57" i="1"/>
  <c r="N57" i="1"/>
  <c r="M57" i="1"/>
  <c r="K57" i="1"/>
  <c r="J57" i="1"/>
  <c r="I57" i="1"/>
  <c r="G57" i="1"/>
  <c r="F57" i="1"/>
  <c r="AI56" i="1"/>
  <c r="AH56" i="1"/>
  <c r="AF56" i="1"/>
  <c r="AE56" i="1"/>
  <c r="AD56" i="1"/>
  <c r="AB56" i="1"/>
  <c r="AA56" i="1"/>
  <c r="Z56" i="1"/>
  <c r="X56" i="1"/>
  <c r="W56" i="1"/>
  <c r="V56" i="1"/>
  <c r="T56" i="1"/>
  <c r="S56" i="1"/>
  <c r="R56" i="1"/>
  <c r="P56" i="1"/>
  <c r="O56" i="1"/>
  <c r="N56" i="1"/>
  <c r="L56" i="1"/>
  <c r="K56" i="1"/>
  <c r="J56" i="1"/>
  <c r="H56" i="1"/>
  <c r="G56" i="1"/>
  <c r="AI55" i="1"/>
  <c r="AH55" i="1"/>
  <c r="AF55" i="1"/>
  <c r="AE55" i="1"/>
  <c r="AD55" i="1"/>
  <c r="AB55" i="1"/>
  <c r="AA55" i="1"/>
  <c r="Z55" i="1"/>
  <c r="X55" i="1"/>
  <c r="W55" i="1"/>
  <c r="V55" i="1"/>
  <c r="T55" i="1"/>
  <c r="S55" i="1"/>
  <c r="R55" i="1"/>
  <c r="P55" i="1"/>
  <c r="O55" i="1"/>
  <c r="N55" i="1"/>
  <c r="L55" i="1"/>
  <c r="K55" i="1"/>
  <c r="J55" i="1"/>
  <c r="H55" i="1"/>
  <c r="G55" i="1"/>
  <c r="F55" i="1"/>
  <c r="G66" i="11" l="1"/>
  <c r="G65" i="1"/>
  <c r="H65" i="1"/>
  <c r="G65" i="11"/>
  <c r="F56" i="1"/>
  <c r="H57" i="1"/>
  <c r="L57" i="1"/>
  <c r="P57" i="1"/>
  <c r="T57" i="1"/>
  <c r="X57" i="1"/>
  <c r="AB57" i="1"/>
  <c r="AF57" i="1"/>
  <c r="J58" i="1"/>
  <c r="N58" i="1"/>
  <c r="R58" i="1"/>
  <c r="V58" i="1"/>
  <c r="Z58" i="1"/>
  <c r="AD58" i="1"/>
  <c r="AH58" i="1"/>
  <c r="F60" i="1"/>
  <c r="H61" i="1"/>
  <c r="L61" i="1"/>
  <c r="P61" i="1"/>
  <c r="T61" i="1"/>
  <c r="X61" i="1"/>
  <c r="AB61" i="1"/>
  <c r="AF61" i="1"/>
  <c r="J62" i="1"/>
  <c r="N62" i="1"/>
  <c r="R62" i="1"/>
  <c r="V62" i="1"/>
  <c r="Z62" i="1"/>
  <c r="AD62" i="1"/>
  <c r="AH62" i="1"/>
  <c r="I56" i="1"/>
  <c r="M56" i="1"/>
  <c r="Q56" i="1"/>
  <c r="U56" i="1"/>
  <c r="Y56" i="1"/>
  <c r="AC56" i="1"/>
  <c r="AG56" i="1"/>
  <c r="I60" i="1"/>
  <c r="M60" i="1"/>
  <c r="Q60" i="1"/>
  <c r="U60" i="1"/>
  <c r="Y60" i="1"/>
  <c r="AC60" i="1"/>
  <c r="AG60" i="1"/>
  <c r="I55" i="1"/>
  <c r="M55" i="1"/>
  <c r="Q55" i="1"/>
  <c r="U55" i="1"/>
  <c r="Y55" i="1"/>
  <c r="AC55" i="1"/>
  <c r="AG55" i="1"/>
  <c r="G58" i="1"/>
  <c r="K58" i="1"/>
  <c r="O58" i="1"/>
  <c r="S58" i="1"/>
  <c r="W58" i="1"/>
  <c r="AA58" i="1"/>
  <c r="AE58" i="1"/>
  <c r="AI58" i="1"/>
  <c r="I59" i="1"/>
  <c r="M59" i="1"/>
  <c r="Q59" i="1"/>
  <c r="U59" i="1"/>
  <c r="Y59" i="1"/>
  <c r="AC59" i="1"/>
  <c r="AG59" i="1"/>
  <c r="G62" i="1"/>
  <c r="K62" i="1"/>
  <c r="O62" i="1"/>
  <c r="S62" i="1"/>
  <c r="W62" i="1"/>
  <c r="AA62" i="1"/>
  <c r="AE62" i="1"/>
  <c r="AI62" i="1"/>
  <c r="AA158" i="19"/>
  <c r="AB158" i="19" s="1"/>
  <c r="AC158" i="19" s="1"/>
  <c r="AD158" i="19" s="1"/>
  <c r="AE158" i="19" s="1"/>
  <c r="AA159" i="19"/>
  <c r="AB159" i="19"/>
  <c r="AC159" i="19" s="1"/>
  <c r="AD159" i="19" s="1"/>
  <c r="AE159" i="19" s="1"/>
  <c r="Z158" i="19"/>
  <c r="Z159" i="19"/>
  <c r="Z160" i="19"/>
  <c r="AA160" i="19" s="1"/>
  <c r="AB160" i="19" s="1"/>
  <c r="AC160" i="19" s="1"/>
  <c r="AD160" i="19" s="1"/>
  <c r="AE160" i="19" s="1"/>
  <c r="Z157" i="19"/>
  <c r="AA157" i="19" s="1"/>
  <c r="AB157" i="19" s="1"/>
  <c r="AC157" i="19" s="1"/>
  <c r="AD157" i="19" s="1"/>
  <c r="AE157" i="19" s="1"/>
  <c r="Y65" i="1" l="1"/>
  <c r="Q66" i="1"/>
  <c r="AA67" i="1"/>
  <c r="I65" i="1"/>
  <c r="K67" i="1"/>
  <c r="L66" i="1"/>
  <c r="M65" i="1"/>
  <c r="T65" i="1"/>
  <c r="X66" i="1"/>
  <c r="H66" i="1"/>
  <c r="W66" i="1"/>
  <c r="G66" i="1"/>
  <c r="U67" i="1"/>
  <c r="AH65" i="1"/>
  <c r="AG66" i="1"/>
  <c r="AB66" i="1"/>
  <c r="T66" i="1"/>
  <c r="L65" i="1"/>
  <c r="AF66" i="1"/>
  <c r="J65" i="1"/>
  <c r="Z67" i="1"/>
  <c r="AE67" i="1"/>
  <c r="O67" i="1"/>
  <c r="AC65" i="1"/>
  <c r="U66" i="1"/>
  <c r="AD67" i="1"/>
  <c r="N67" i="1"/>
  <c r="Q67" i="1"/>
  <c r="V66" i="1"/>
  <c r="AD65" i="1"/>
  <c r="R66" i="1"/>
  <c r="AF67" i="1"/>
  <c r="AE66" i="1"/>
  <c r="J66" i="1"/>
  <c r="R65" i="1"/>
  <c r="AE65" i="1"/>
  <c r="M67" i="1"/>
  <c r="S66" i="1"/>
  <c r="AA65" i="1"/>
  <c r="T67" i="1"/>
  <c r="J67" i="1"/>
  <c r="P66" i="1"/>
  <c r="X67" i="1"/>
  <c r="N66" i="1"/>
  <c r="V65" i="1"/>
  <c r="G67" i="1"/>
  <c r="AC66" i="1"/>
  <c r="M66" i="1"/>
  <c r="V67" i="1"/>
  <c r="AG67" i="1"/>
  <c r="K66" i="1"/>
  <c r="S65" i="1"/>
  <c r="L67" i="1"/>
  <c r="Z65" i="1"/>
  <c r="P67" i="1"/>
  <c r="AB65" i="1"/>
  <c r="AB67" i="1"/>
  <c r="AC67" i="1"/>
  <c r="AD66" i="1"/>
  <c r="P65" i="1"/>
  <c r="I67" i="1"/>
  <c r="X65" i="1"/>
  <c r="Z66" i="1"/>
  <c r="AI66" i="1"/>
  <c r="W67" i="1"/>
  <c r="U65" i="1"/>
  <c r="AI67" i="1"/>
  <c r="S67" i="1"/>
  <c r="AG65" i="1"/>
  <c r="Q65" i="1"/>
  <c r="Y66" i="1"/>
  <c r="I66" i="1"/>
  <c r="AH67" i="1"/>
  <c r="R67" i="1"/>
  <c r="Y67" i="1"/>
  <c r="AA66" i="1"/>
  <c r="AI65" i="1"/>
  <c r="N65" i="1"/>
  <c r="AH66" i="1"/>
  <c r="O65" i="1"/>
  <c r="H67" i="1"/>
  <c r="O66" i="1"/>
  <c r="W65" i="1"/>
  <c r="AF65" i="1"/>
  <c r="K65" i="1"/>
  <c r="BE18" i="7"/>
  <c r="BF18" i="7" s="1"/>
  <c r="BG18" i="7" s="1"/>
  <c r="BH18" i="7" s="1"/>
  <c r="BI18" i="7" s="1"/>
  <c r="BJ18" i="7" s="1"/>
  <c r="BE11" i="7"/>
  <c r="BF11" i="7" s="1"/>
  <c r="BG11" i="7" s="1"/>
  <c r="BH11" i="7" s="1"/>
  <c r="BI11" i="7" s="1"/>
  <c r="BJ11" i="7" s="1"/>
  <c r="BE5" i="7"/>
  <c r="BF5" i="7" s="1"/>
  <c r="BG5" i="7" l="1"/>
  <c r="BF6" i="7"/>
  <c r="BF8" i="7"/>
  <c r="BF9" i="7"/>
  <c r="BF7" i="7"/>
  <c r="BE7" i="7"/>
  <c r="BE6" i="7"/>
  <c r="BE9" i="7"/>
  <c r="BE8" i="7"/>
  <c r="M21" i="16"/>
  <c r="BF12" i="2"/>
  <c r="BG12" i="2" s="1"/>
  <c r="BH12" i="2" s="1"/>
  <c r="BE12" i="2"/>
  <c r="BE300" i="2"/>
  <c r="BF300" i="2"/>
  <c r="BK300" i="2"/>
  <c r="BL300" i="2"/>
  <c r="BE10" i="7" l="1"/>
  <c r="BF10" i="7"/>
  <c r="BH5" i="7"/>
  <c r="BG9" i="7"/>
  <c r="BG8" i="7"/>
  <c r="BG7" i="7"/>
  <c r="BG6" i="7"/>
  <c r="N21" i="16"/>
  <c r="BH300" i="2"/>
  <c r="BI12" i="2"/>
  <c r="BG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AK300" i="2"/>
  <c r="AI193" i="2"/>
  <c r="AI189" i="2"/>
  <c r="BG10" i="7" l="1"/>
  <c r="BI5" i="7"/>
  <c r="BH8" i="7"/>
  <c r="BH7" i="7"/>
  <c r="BH6" i="7"/>
  <c r="BH9" i="7"/>
  <c r="BI300" i="2"/>
  <c r="BJ12" i="2"/>
  <c r="BJ300" i="2" s="1"/>
  <c r="O21" i="16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AK295" i="2"/>
  <c r="D92" i="27"/>
  <c r="F92" i="27"/>
  <c r="H92" i="27"/>
  <c r="D93" i="27"/>
  <c r="F93" i="27"/>
  <c r="H93" i="27"/>
  <c r="D94" i="27"/>
  <c r="F94" i="27"/>
  <c r="H94" i="27"/>
  <c r="D95" i="27"/>
  <c r="F95" i="27"/>
  <c r="H95" i="27"/>
  <c r="D96" i="27"/>
  <c r="F96" i="27"/>
  <c r="H96" i="27"/>
  <c r="D97" i="27"/>
  <c r="F97" i="27"/>
  <c r="H97" i="27"/>
  <c r="D98" i="27"/>
  <c r="F98" i="27"/>
  <c r="H98" i="27"/>
  <c r="D99" i="27"/>
  <c r="F99" i="27"/>
  <c r="H99" i="27"/>
  <c r="D100" i="27"/>
  <c r="F100" i="27"/>
  <c r="H100" i="27"/>
  <c r="D101" i="27"/>
  <c r="F101" i="27"/>
  <c r="H101" i="27"/>
  <c r="D102" i="27"/>
  <c r="F102" i="27"/>
  <c r="H102" i="27"/>
  <c r="D103" i="27"/>
  <c r="F103" i="27"/>
  <c r="H103" i="27"/>
  <c r="D104" i="27"/>
  <c r="F104" i="27"/>
  <c r="H104" i="27"/>
  <c r="D105" i="27"/>
  <c r="F105" i="27"/>
  <c r="H105" i="27"/>
  <c r="D106" i="27"/>
  <c r="F106" i="27"/>
  <c r="H106" i="27"/>
  <c r="D107" i="27"/>
  <c r="F107" i="27"/>
  <c r="H107" i="27"/>
  <c r="D108" i="27"/>
  <c r="F108" i="27"/>
  <c r="H108" i="27"/>
  <c r="D109" i="27"/>
  <c r="F109" i="27"/>
  <c r="H109" i="27"/>
  <c r="D110" i="27"/>
  <c r="F110" i="27"/>
  <c r="H110" i="27"/>
  <c r="D111" i="27"/>
  <c r="F111" i="27"/>
  <c r="H111" i="27"/>
  <c r="H91" i="27"/>
  <c r="F91" i="27"/>
  <c r="D91" i="27"/>
  <c r="L16" i="16"/>
  <c r="M16" i="16"/>
  <c r="H16" i="16"/>
  <c r="I16" i="16"/>
  <c r="K16" i="16"/>
  <c r="BH10" i="7" l="1"/>
  <c r="BJ5" i="7"/>
  <c r="BI7" i="7"/>
  <c r="BI9" i="7"/>
  <c r="BI6" i="7"/>
  <c r="BI8" i="7"/>
  <c r="P21" i="16"/>
  <c r="B98" i="16"/>
  <c r="K98" i="16"/>
  <c r="G98" i="16"/>
  <c r="J16" i="16"/>
  <c r="BJ6" i="7" l="1"/>
  <c r="BJ9" i="7"/>
  <c r="BJ8" i="7"/>
  <c r="BJ7" i="7"/>
  <c r="BK5" i="7"/>
  <c r="BI10" i="7"/>
  <c r="O16" i="16"/>
  <c r="D98" i="16" s="1"/>
  <c r="P16" i="16"/>
  <c r="E98" i="16" s="1"/>
  <c r="N16" i="16"/>
  <c r="C98" i="16" s="1"/>
  <c r="Q21" i="16"/>
  <c r="BL5" i="7" l="1"/>
  <c r="BK9" i="7"/>
  <c r="BK8" i="7"/>
  <c r="BK7" i="7"/>
  <c r="BK6" i="7"/>
  <c r="BJ10" i="7"/>
  <c r="R21" i="16"/>
  <c r="M9" i="16"/>
  <c r="M10" i="16"/>
  <c r="M11" i="16"/>
  <c r="M12" i="16"/>
  <c r="M13" i="16"/>
  <c r="M14" i="16"/>
  <c r="M15" i="16"/>
  <c r="L9" i="16"/>
  <c r="L10" i="16"/>
  <c r="L11" i="16"/>
  <c r="L12" i="16"/>
  <c r="L13" i="16"/>
  <c r="L14" i="16"/>
  <c r="L15" i="16"/>
  <c r="M17" i="16"/>
  <c r="L17" i="16"/>
  <c r="H17" i="16"/>
  <c r="I17" i="16"/>
  <c r="K17" i="16"/>
  <c r="J17" i="16"/>
  <c r="BK10" i="7" l="1"/>
  <c r="BM5" i="7"/>
  <c r="BL8" i="7"/>
  <c r="BL7" i="7"/>
  <c r="BL6" i="7"/>
  <c r="BL9" i="7"/>
  <c r="S21" i="16"/>
  <c r="N17" i="16"/>
  <c r="P17" i="16"/>
  <c r="O17" i="16"/>
  <c r="B97" i="16"/>
  <c r="BN5" i="7" l="1"/>
  <c r="BM7" i="7"/>
  <c r="BM9" i="7"/>
  <c r="BM6" i="7"/>
  <c r="BM8" i="7"/>
  <c r="BL10" i="7"/>
  <c r="T21" i="16"/>
  <c r="E97" i="16"/>
  <c r="C97" i="16"/>
  <c r="D97" i="16"/>
  <c r="K97" i="16"/>
  <c r="G97" i="16"/>
  <c r="K96" i="16"/>
  <c r="K95" i="16"/>
  <c r="K94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BM10" i="7" l="1"/>
  <c r="BO5" i="7"/>
  <c r="BN6" i="7"/>
  <c r="BN9" i="7"/>
  <c r="BN8" i="7"/>
  <c r="BN7" i="7"/>
  <c r="U21" i="16"/>
  <c r="E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F44" i="30"/>
  <c r="BN10" i="7" l="1"/>
  <c r="BP5" i="7"/>
  <c r="BO9" i="7"/>
  <c r="BO8" i="7"/>
  <c r="BO7" i="7"/>
  <c r="BO6" i="7"/>
  <c r="Z44" i="30" a="1"/>
  <c r="AD44" i="30" s="1"/>
  <c r="V21" i="16"/>
  <c r="W41" i="30"/>
  <c r="V6" i="32" s="1"/>
  <c r="F35" i="30"/>
  <c r="F40" i="30" s="1"/>
  <c r="E7" i="30" s="1"/>
  <c r="G35" i="30"/>
  <c r="G40" i="30" s="1"/>
  <c r="F7" i="30" s="1"/>
  <c r="H35" i="30"/>
  <c r="H40" i="30" s="1"/>
  <c r="G7" i="30" s="1"/>
  <c r="I35" i="30"/>
  <c r="I40" i="30" s="1"/>
  <c r="H7" i="30" s="1"/>
  <c r="J35" i="30"/>
  <c r="J40" i="30" s="1"/>
  <c r="I7" i="30" s="1"/>
  <c r="K35" i="30"/>
  <c r="K40" i="30" s="1"/>
  <c r="J7" i="30" s="1"/>
  <c r="L35" i="30"/>
  <c r="L40" i="30" s="1"/>
  <c r="K7" i="30" s="1"/>
  <c r="M35" i="30"/>
  <c r="M40" i="30" s="1"/>
  <c r="L7" i="30" s="1"/>
  <c r="N35" i="30"/>
  <c r="N40" i="30" s="1"/>
  <c r="M7" i="30" s="1"/>
  <c r="O35" i="30"/>
  <c r="O40" i="30" s="1"/>
  <c r="N7" i="30" s="1"/>
  <c r="P35" i="30"/>
  <c r="P40" i="30" s="1"/>
  <c r="O7" i="30" s="1"/>
  <c r="Q35" i="30"/>
  <c r="Q40" i="30" s="1"/>
  <c r="P7" i="30" s="1"/>
  <c r="R35" i="30"/>
  <c r="R40" i="30" s="1"/>
  <c r="Q7" i="30" s="1"/>
  <c r="S35" i="30"/>
  <c r="S40" i="30" s="1"/>
  <c r="R7" i="30" s="1"/>
  <c r="T35" i="30"/>
  <c r="T40" i="30" s="1"/>
  <c r="S7" i="30" s="1"/>
  <c r="U35" i="30"/>
  <c r="U40" i="30" s="1"/>
  <c r="T7" i="30" s="1"/>
  <c r="V35" i="30"/>
  <c r="V40" i="30" s="1"/>
  <c r="U7" i="30" s="1"/>
  <c r="W35" i="30"/>
  <c r="W40" i="30" s="1"/>
  <c r="V7" i="30" s="1"/>
  <c r="X35" i="30"/>
  <c r="X40" i="30" s="1"/>
  <c r="W7" i="30" s="1"/>
  <c r="Y35" i="30"/>
  <c r="Y40" i="30" s="1"/>
  <c r="X7" i="30" s="1"/>
  <c r="F36" i="30"/>
  <c r="F41" i="30" s="1"/>
  <c r="E6" i="32" s="1"/>
  <c r="G36" i="30"/>
  <c r="G41" i="30" s="1"/>
  <c r="F6" i="32" s="1"/>
  <c r="H36" i="30"/>
  <c r="H41" i="30" s="1"/>
  <c r="G6" i="32" s="1"/>
  <c r="I36" i="30"/>
  <c r="I41" i="30" s="1"/>
  <c r="H6" i="32" s="1"/>
  <c r="J36" i="30"/>
  <c r="J41" i="30" s="1"/>
  <c r="I6" i="32" s="1"/>
  <c r="K36" i="30"/>
  <c r="K41" i="30" s="1"/>
  <c r="J6" i="32" s="1"/>
  <c r="L36" i="30"/>
  <c r="L41" i="30" s="1"/>
  <c r="K6" i="32" s="1"/>
  <c r="M36" i="30"/>
  <c r="M41" i="30" s="1"/>
  <c r="L6" i="32" s="1"/>
  <c r="N36" i="30"/>
  <c r="N41" i="30" s="1"/>
  <c r="M6" i="32" s="1"/>
  <c r="O36" i="30"/>
  <c r="O41" i="30" s="1"/>
  <c r="N6" i="32" s="1"/>
  <c r="P36" i="30"/>
  <c r="P41" i="30" s="1"/>
  <c r="O6" i="32" s="1"/>
  <c r="Q36" i="30"/>
  <c r="Q41" i="30" s="1"/>
  <c r="P6" i="32" s="1"/>
  <c r="R36" i="30"/>
  <c r="R41" i="30" s="1"/>
  <c r="Q6" i="32" s="1"/>
  <c r="S36" i="30"/>
  <c r="S41" i="30" s="1"/>
  <c r="R6" i="32" s="1"/>
  <c r="T36" i="30"/>
  <c r="T41" i="30" s="1"/>
  <c r="S6" i="32" s="1"/>
  <c r="U36" i="30"/>
  <c r="U41" i="30" s="1"/>
  <c r="T6" i="32" s="1"/>
  <c r="V36" i="30"/>
  <c r="V41" i="30" s="1"/>
  <c r="U6" i="32" s="1"/>
  <c r="W36" i="30"/>
  <c r="X36" i="30"/>
  <c r="X41" i="30" s="1"/>
  <c r="W6" i="32" s="1"/>
  <c r="Y36" i="30"/>
  <c r="Y41" i="30" s="1"/>
  <c r="X6" i="32" s="1"/>
  <c r="F37" i="30"/>
  <c r="F42" i="30" s="1"/>
  <c r="E7" i="31" s="1"/>
  <c r="G37" i="30"/>
  <c r="G42" i="30" s="1"/>
  <c r="F7" i="31" s="1"/>
  <c r="H37" i="30"/>
  <c r="H42" i="30" s="1"/>
  <c r="G7" i="31" s="1"/>
  <c r="I37" i="30"/>
  <c r="I42" i="30" s="1"/>
  <c r="H7" i="31" s="1"/>
  <c r="J37" i="30"/>
  <c r="J42" i="30" s="1"/>
  <c r="I7" i="31" s="1"/>
  <c r="K37" i="30"/>
  <c r="K42" i="30" s="1"/>
  <c r="J7" i="31" s="1"/>
  <c r="L37" i="30"/>
  <c r="L42" i="30" s="1"/>
  <c r="K7" i="31" s="1"/>
  <c r="M37" i="30"/>
  <c r="M42" i="30" s="1"/>
  <c r="L7" i="31" s="1"/>
  <c r="N37" i="30"/>
  <c r="N42" i="30" s="1"/>
  <c r="M7" i="31" s="1"/>
  <c r="O37" i="30"/>
  <c r="O42" i="30" s="1"/>
  <c r="N7" i="31" s="1"/>
  <c r="P37" i="30"/>
  <c r="P42" i="30" s="1"/>
  <c r="O7" i="31" s="1"/>
  <c r="Q37" i="30"/>
  <c r="Q42" i="30" s="1"/>
  <c r="P7" i="31" s="1"/>
  <c r="R37" i="30"/>
  <c r="R42" i="30" s="1"/>
  <c r="Q7" i="31" s="1"/>
  <c r="S37" i="30"/>
  <c r="S42" i="30" s="1"/>
  <c r="R7" i="31" s="1"/>
  <c r="T37" i="30"/>
  <c r="T42" i="30" s="1"/>
  <c r="S7" i="31" s="1"/>
  <c r="U37" i="30"/>
  <c r="U42" i="30" s="1"/>
  <c r="T7" i="31" s="1"/>
  <c r="V37" i="30"/>
  <c r="V42" i="30" s="1"/>
  <c r="U7" i="31" s="1"/>
  <c r="W37" i="30"/>
  <c r="W42" i="30" s="1"/>
  <c r="V7" i="31" s="1"/>
  <c r="X37" i="30"/>
  <c r="X42" i="30" s="1"/>
  <c r="W7" i="31" s="1"/>
  <c r="Y37" i="30"/>
  <c r="Y42" i="30" s="1"/>
  <c r="X7" i="31" s="1"/>
  <c r="E36" i="30"/>
  <c r="E41" i="30" s="1"/>
  <c r="D6" i="32" s="1"/>
  <c r="E37" i="30"/>
  <c r="E42" i="30" s="1"/>
  <c r="D7" i="31" s="1"/>
  <c r="E35" i="30"/>
  <c r="E40" i="30" s="1"/>
  <c r="D7" i="30" s="1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G31" i="30"/>
  <c r="H31" i="30"/>
  <c r="G32" i="30"/>
  <c r="H32" i="30"/>
  <c r="G33" i="30"/>
  <c r="H33" i="30"/>
  <c r="F33" i="30"/>
  <c r="F32" i="30"/>
  <c r="F31" i="30"/>
  <c r="E33" i="30"/>
  <c r="E32" i="30"/>
  <c r="E31" i="30"/>
  <c r="B5" i="28"/>
  <c r="C4" i="28"/>
  <c r="B4" i="28"/>
  <c r="C3" i="28"/>
  <c r="B3" i="28"/>
  <c r="B2" i="28"/>
  <c r="B2" i="29"/>
  <c r="B3" i="29"/>
  <c r="C3" i="29"/>
  <c r="B4" i="29"/>
  <c r="C4" i="29"/>
  <c r="B5" i="29"/>
  <c r="B10" i="9"/>
  <c r="B9" i="9"/>
  <c r="B8" i="9"/>
  <c r="B7" i="9"/>
  <c r="B6" i="9"/>
  <c r="B10" i="8"/>
  <c r="B9" i="8"/>
  <c r="B8" i="8"/>
  <c r="B7" i="8"/>
  <c r="B6" i="8"/>
  <c r="B7" i="7"/>
  <c r="B8" i="7"/>
  <c r="B9" i="7"/>
  <c r="B10" i="7"/>
  <c r="B6" i="7"/>
  <c r="H15" i="16"/>
  <c r="I15" i="16"/>
  <c r="J15" i="16"/>
  <c r="R97" i="16"/>
  <c r="T97" i="16"/>
  <c r="M97" i="16"/>
  <c r="U97" i="16"/>
  <c r="L97" i="16"/>
  <c r="S97" i="16"/>
  <c r="Q97" i="16"/>
  <c r="O97" i="16"/>
  <c r="V97" i="16"/>
  <c r="P97" i="16"/>
  <c r="N97" i="16"/>
  <c r="BO10" i="7" l="1"/>
  <c r="BQ5" i="7"/>
  <c r="BP8" i="7"/>
  <c r="BP7" i="7"/>
  <c r="BP6" i="7"/>
  <c r="BP9" i="7"/>
  <c r="AG44" i="30"/>
  <c r="AG40" i="30" s="1"/>
  <c r="AF7" i="30" s="1"/>
  <c r="AF44" i="30"/>
  <c r="AF40" i="30" s="1"/>
  <c r="AE7" i="30" s="1"/>
  <c r="AA44" i="30"/>
  <c r="AA40" i="30" s="1"/>
  <c r="Z7" i="30" s="1"/>
  <c r="Z44" i="30"/>
  <c r="Z42" i="30" s="1"/>
  <c r="Y7" i="31" s="1"/>
  <c r="AC44" i="30"/>
  <c r="AC42" i="30" s="1"/>
  <c r="AB7" i="31" s="1"/>
  <c r="AB44" i="30"/>
  <c r="AB40" i="30" s="1"/>
  <c r="AA7" i="30" s="1"/>
  <c r="AL44" i="30"/>
  <c r="AL41" i="30" s="1"/>
  <c r="AK6" i="32" s="1"/>
  <c r="AE44" i="30"/>
  <c r="AE42" i="30" s="1"/>
  <c r="AD7" i="31" s="1"/>
  <c r="AN44" i="30"/>
  <c r="AN40" i="30" s="1"/>
  <c r="AM7" i="30" s="1"/>
  <c r="AM44" i="30"/>
  <c r="AM40" i="30" s="1"/>
  <c r="AL7" i="30" s="1"/>
  <c r="AH44" i="30"/>
  <c r="AH41" i="30" s="1"/>
  <c r="AG6" i="32" s="1"/>
  <c r="AK44" i="30"/>
  <c r="AK41" i="30" s="1"/>
  <c r="AJ6" i="32" s="1"/>
  <c r="AJ44" i="30"/>
  <c r="AJ41" i="30" s="1"/>
  <c r="AI6" i="32" s="1"/>
  <c r="AI44" i="30"/>
  <c r="AI40" i="30" s="1"/>
  <c r="AH7" i="30" s="1"/>
  <c r="AL40" i="30"/>
  <c r="AK7" i="30" s="1"/>
  <c r="AM41" i="30"/>
  <c r="AL6" i="32" s="1"/>
  <c r="AD42" i="30"/>
  <c r="AC7" i="31" s="1"/>
  <c r="AD40" i="30"/>
  <c r="AC7" i="30" s="1"/>
  <c r="AD41" i="30"/>
  <c r="AC6" i="32" s="1"/>
  <c r="W21" i="16"/>
  <c r="B96" i="16"/>
  <c r="A157" i="19"/>
  <c r="G96" i="16"/>
  <c r="K15" i="16"/>
  <c r="W97" i="16"/>
  <c r="AA41" i="30" l="1"/>
  <c r="Z6" i="32" s="1"/>
  <c r="AF41" i="30"/>
  <c r="AE6" i="32" s="1"/>
  <c r="AI41" i="30"/>
  <c r="AH6" i="32" s="1"/>
  <c r="AF42" i="30"/>
  <c r="AE7" i="31" s="1"/>
  <c r="AM42" i="30"/>
  <c r="AL7" i="31" s="1"/>
  <c r="AI42" i="30"/>
  <c r="AH7" i="31" s="1"/>
  <c r="AB41" i="30"/>
  <c r="AA6" i="32" s="1"/>
  <c r="BR5" i="7"/>
  <c r="BQ7" i="7"/>
  <c r="BQ6" i="7"/>
  <c r="BQ9" i="7"/>
  <c r="BQ8" i="7"/>
  <c r="BP10" i="7"/>
  <c r="AA42" i="30"/>
  <c r="Z7" i="31" s="1"/>
  <c r="AL42" i="30"/>
  <c r="AK7" i="31" s="1"/>
  <c r="AB42" i="30"/>
  <c r="AA7" i="31" s="1"/>
  <c r="AH40" i="30"/>
  <c r="AG7" i="30" s="1"/>
  <c r="AN41" i="30"/>
  <c r="AM6" i="32" s="1"/>
  <c r="AJ42" i="30"/>
  <c r="AI7" i="31" s="1"/>
  <c r="AC40" i="30"/>
  <c r="AB7" i="30" s="1"/>
  <c r="AG41" i="30"/>
  <c r="AF6" i="32" s="1"/>
  <c r="AK42" i="30"/>
  <c r="AJ7" i="31" s="1"/>
  <c r="Z41" i="30"/>
  <c r="Y6" i="32" s="1"/>
  <c r="AH42" i="30"/>
  <c r="AG7" i="31" s="1"/>
  <c r="AE40" i="30"/>
  <c r="AD7" i="30" s="1"/>
  <c r="AJ40" i="30"/>
  <c r="AI7" i="30" s="1"/>
  <c r="AC41" i="30"/>
  <c r="AB6" i="32" s="1"/>
  <c r="AG42" i="30"/>
  <c r="AF7" i="31" s="1"/>
  <c r="AN42" i="30"/>
  <c r="AM7" i="31" s="1"/>
  <c r="Z40" i="30"/>
  <c r="Y7" i="30" s="1"/>
  <c r="AK40" i="30"/>
  <c r="AJ7" i="30" s="1"/>
  <c r="AE41" i="30"/>
  <c r="AD6" i="32" s="1"/>
  <c r="X21" i="16"/>
  <c r="O15" i="16"/>
  <c r="D96" i="16" s="1"/>
  <c r="P15" i="16"/>
  <c r="E96" i="16" s="1"/>
  <c r="N15" i="16"/>
  <c r="C96" i="16" s="1"/>
  <c r="Z97" i="16"/>
  <c r="X97" i="16"/>
  <c r="BQ10" i="7" l="1"/>
  <c r="BS5" i="7"/>
  <c r="BR6" i="7"/>
  <c r="BR8" i="7"/>
  <c r="BR9" i="7"/>
  <c r="BR7" i="7"/>
  <c r="Y21" i="16"/>
  <c r="H14" i="16"/>
  <c r="B95" i="16" s="1"/>
  <c r="I14" i="16"/>
  <c r="K14" i="16"/>
  <c r="Y97" i="16"/>
  <c r="BR10" i="7" l="1"/>
  <c r="BS9" i="7"/>
  <c r="BS8" i="7"/>
  <c r="BS7" i="7"/>
  <c r="BS6" i="7"/>
  <c r="Z21" i="16"/>
  <c r="G95" i="16"/>
  <c r="B5" i="26"/>
  <c r="B5" i="25"/>
  <c r="B5" i="24"/>
  <c r="J14" i="16"/>
  <c r="BS10" i="7" l="1"/>
  <c r="AA21" i="16"/>
  <c r="O14" i="16"/>
  <c r="D95" i="16" s="1"/>
  <c r="P14" i="16"/>
  <c r="E95" i="16" s="1"/>
  <c r="N14" i="16"/>
  <c r="C95" i="16" s="1"/>
  <c r="A8" i="23"/>
  <c r="A7" i="23"/>
  <c r="A6" i="23"/>
  <c r="A5" i="23"/>
  <c r="A4" i="23"/>
  <c r="A8" i="22"/>
  <c r="A7" i="22"/>
  <c r="A6" i="22"/>
  <c r="A5" i="22"/>
  <c r="A4" i="22"/>
  <c r="AA97" i="16"/>
  <c r="AB21" i="16" l="1"/>
  <c r="N62" i="19"/>
  <c r="N61" i="19"/>
  <c r="N60" i="19"/>
  <c r="N59" i="19"/>
  <c r="N58" i="19"/>
  <c r="N57" i="19"/>
  <c r="E57" i="19"/>
  <c r="H57" i="19"/>
  <c r="K57" i="19"/>
  <c r="K62" i="19"/>
  <c r="K61" i="19"/>
  <c r="K60" i="19"/>
  <c r="K59" i="19"/>
  <c r="K58" i="19"/>
  <c r="H62" i="19"/>
  <c r="H61" i="19"/>
  <c r="H60" i="19"/>
  <c r="H59" i="19"/>
  <c r="H58" i="19"/>
  <c r="E62" i="19"/>
  <c r="E61" i="19"/>
  <c r="E60" i="19"/>
  <c r="E59" i="19"/>
  <c r="E58" i="19"/>
  <c r="Y59" i="19"/>
  <c r="U59" i="19"/>
  <c r="W59" i="19"/>
  <c r="AA59" i="19"/>
  <c r="AC59" i="19"/>
  <c r="AE59" i="19"/>
  <c r="AE57" i="19"/>
  <c r="AE56" i="19"/>
  <c r="AE55" i="19"/>
  <c r="AE53" i="19"/>
  <c r="AE52" i="19"/>
  <c r="AE51" i="19"/>
  <c r="AC57" i="19"/>
  <c r="AC56" i="19"/>
  <c r="AC55" i="19"/>
  <c r="AC53" i="19"/>
  <c r="AC52" i="19"/>
  <c r="AC51" i="19"/>
  <c r="AA57" i="19"/>
  <c r="AA56" i="19"/>
  <c r="AA55" i="19"/>
  <c r="AA53" i="19"/>
  <c r="AA52" i="19"/>
  <c r="AA51" i="19"/>
  <c r="Y57" i="19"/>
  <c r="Y56" i="19"/>
  <c r="Y55" i="19"/>
  <c r="Y53" i="19"/>
  <c r="Y52" i="19"/>
  <c r="Y51" i="19"/>
  <c r="U53" i="19"/>
  <c r="U52" i="19"/>
  <c r="U51" i="19"/>
  <c r="U57" i="19"/>
  <c r="U56" i="19"/>
  <c r="U55" i="19"/>
  <c r="W57" i="19"/>
  <c r="W56" i="19"/>
  <c r="W55" i="19"/>
  <c r="W52" i="19"/>
  <c r="W53" i="19"/>
  <c r="W51" i="19"/>
  <c r="U95" i="16"/>
  <c r="AB95" i="16"/>
  <c r="Q95" i="16"/>
  <c r="V95" i="16"/>
  <c r="S95" i="16"/>
  <c r="T95" i="16"/>
  <c r="P95" i="16"/>
  <c r="X95" i="16"/>
  <c r="O95" i="16"/>
  <c r="Y95" i="16"/>
  <c r="R95" i="16"/>
  <c r="W95" i="16"/>
  <c r="N95" i="16"/>
  <c r="M95" i="16"/>
  <c r="Z95" i="16"/>
  <c r="AA95" i="16"/>
  <c r="L95" i="16"/>
  <c r="AC21" i="16" l="1"/>
  <c r="AU28" i="19"/>
  <c r="BA34" i="19" s="1"/>
  <c r="AT28" i="19"/>
  <c r="AZ34" i="19" s="1"/>
  <c r="AS28" i="19"/>
  <c r="AY34" i="19" s="1"/>
  <c r="AR28" i="19"/>
  <c r="AX34" i="19" s="1"/>
  <c r="AQ28" i="19"/>
  <c r="AW34" i="19" s="1"/>
  <c r="AP28" i="19"/>
  <c r="AV34" i="19" s="1"/>
  <c r="AO28" i="19"/>
  <c r="AU34" i="19" s="1"/>
  <c r="AN28" i="19"/>
  <c r="AT34" i="19" s="1"/>
  <c r="AM28" i="19"/>
  <c r="AS34" i="19" s="1"/>
  <c r="AL28" i="19"/>
  <c r="AR34" i="19" s="1"/>
  <c r="AK28" i="19"/>
  <c r="AQ34" i="19" s="1"/>
  <c r="AJ28" i="19"/>
  <c r="AP34" i="19" s="1"/>
  <c r="AI28" i="19"/>
  <c r="AO34" i="19" s="1"/>
  <c r="AH28" i="19"/>
  <c r="AN34" i="19" s="1"/>
  <c r="AG28" i="19"/>
  <c r="AM34" i="19" s="1"/>
  <c r="AF28" i="19"/>
  <c r="AL34" i="19" s="1"/>
  <c r="AE28" i="19"/>
  <c r="AK34" i="19" s="1"/>
  <c r="AD28" i="19"/>
  <c r="AJ34" i="19" s="1"/>
  <c r="AC28" i="19"/>
  <c r="AI34" i="19" s="1"/>
  <c r="AB28" i="19"/>
  <c r="AH34" i="19" s="1"/>
  <c r="AA28" i="19"/>
  <c r="AG34" i="19" s="1"/>
  <c r="Z28" i="19"/>
  <c r="AF34" i="19" s="1"/>
  <c r="Y28" i="19"/>
  <c r="AE34" i="19" s="1"/>
  <c r="X28" i="19"/>
  <c r="AD34" i="19" s="1"/>
  <c r="W28" i="19"/>
  <c r="AC34" i="19" s="1"/>
  <c r="V28" i="19"/>
  <c r="AB34" i="19" s="1"/>
  <c r="U28" i="19"/>
  <c r="AA34" i="19" s="1"/>
  <c r="T28" i="19"/>
  <c r="Z34" i="19" s="1"/>
  <c r="S28" i="19"/>
  <c r="Y34" i="19" s="1"/>
  <c r="R28" i="19"/>
  <c r="X34" i="19" s="1"/>
  <c r="Q28" i="19"/>
  <c r="W34" i="19" s="1"/>
  <c r="P28" i="19"/>
  <c r="V34" i="19" s="1"/>
  <c r="O28" i="19"/>
  <c r="U34" i="19" s="1"/>
  <c r="N28" i="19"/>
  <c r="T34" i="19" s="1"/>
  <c r="M28" i="19"/>
  <c r="S34" i="19" s="1"/>
  <c r="L28" i="19"/>
  <c r="R34" i="19" s="1"/>
  <c r="K28" i="19"/>
  <c r="Q34" i="19" s="1"/>
  <c r="J28" i="19"/>
  <c r="P34" i="19" s="1"/>
  <c r="I28" i="19"/>
  <c r="O34" i="19" s="1"/>
  <c r="AU27" i="19"/>
  <c r="BA33" i="19" s="1"/>
  <c r="AT27" i="19"/>
  <c r="AZ33" i="19" s="1"/>
  <c r="AS27" i="19"/>
  <c r="AY33" i="19" s="1"/>
  <c r="AR27" i="19"/>
  <c r="AX33" i="19" s="1"/>
  <c r="AQ27" i="19"/>
  <c r="AW33" i="19" s="1"/>
  <c r="AP27" i="19"/>
  <c r="AV33" i="19" s="1"/>
  <c r="AO27" i="19"/>
  <c r="AU33" i="19" s="1"/>
  <c r="AN27" i="19"/>
  <c r="AT33" i="19" s="1"/>
  <c r="AM27" i="19"/>
  <c r="AS33" i="19" s="1"/>
  <c r="AL27" i="19"/>
  <c r="AR33" i="19" s="1"/>
  <c r="AK27" i="19"/>
  <c r="AQ33" i="19" s="1"/>
  <c r="AJ27" i="19"/>
  <c r="AP33" i="19" s="1"/>
  <c r="AI27" i="19"/>
  <c r="AO33" i="19" s="1"/>
  <c r="AH27" i="19"/>
  <c r="AN33" i="19" s="1"/>
  <c r="AG27" i="19"/>
  <c r="AM33" i="19" s="1"/>
  <c r="AF27" i="19"/>
  <c r="AL33" i="19" s="1"/>
  <c r="AE27" i="19"/>
  <c r="AK33" i="19" s="1"/>
  <c r="AD27" i="19"/>
  <c r="AJ33" i="19" s="1"/>
  <c r="AC27" i="19"/>
  <c r="AI33" i="19" s="1"/>
  <c r="AB27" i="19"/>
  <c r="AH33" i="19" s="1"/>
  <c r="AA27" i="19"/>
  <c r="AG33" i="19" s="1"/>
  <c r="Z27" i="19"/>
  <c r="AF33" i="19" s="1"/>
  <c r="Y27" i="19"/>
  <c r="AE33" i="19" s="1"/>
  <c r="X27" i="19"/>
  <c r="AD33" i="19" s="1"/>
  <c r="W27" i="19"/>
  <c r="AC33" i="19" s="1"/>
  <c r="V27" i="19"/>
  <c r="AB33" i="19" s="1"/>
  <c r="U27" i="19"/>
  <c r="AA33" i="19" s="1"/>
  <c r="T27" i="19"/>
  <c r="Z33" i="19" s="1"/>
  <c r="S27" i="19"/>
  <c r="Y33" i="19" s="1"/>
  <c r="R27" i="19"/>
  <c r="X33" i="19" s="1"/>
  <c r="Q27" i="19"/>
  <c r="W33" i="19" s="1"/>
  <c r="P27" i="19"/>
  <c r="V33" i="19" s="1"/>
  <c r="O27" i="19"/>
  <c r="U33" i="19" s="1"/>
  <c r="N27" i="19"/>
  <c r="T33" i="19" s="1"/>
  <c r="M27" i="19"/>
  <c r="S33" i="19" s="1"/>
  <c r="L27" i="19"/>
  <c r="R33" i="19" s="1"/>
  <c r="K27" i="19"/>
  <c r="Q33" i="19" s="1"/>
  <c r="J27" i="19"/>
  <c r="P33" i="19" s="1"/>
  <c r="I27" i="19"/>
  <c r="O33" i="19" s="1"/>
  <c r="AU26" i="19"/>
  <c r="BA32" i="19" s="1"/>
  <c r="AT26" i="19"/>
  <c r="AZ32" i="19" s="1"/>
  <c r="AS26" i="19"/>
  <c r="AY32" i="19" s="1"/>
  <c r="AR26" i="19"/>
  <c r="AX32" i="19" s="1"/>
  <c r="AQ26" i="19"/>
  <c r="AW32" i="19" s="1"/>
  <c r="AP26" i="19"/>
  <c r="AV32" i="19" s="1"/>
  <c r="AO26" i="19"/>
  <c r="AU32" i="19" s="1"/>
  <c r="AN26" i="19"/>
  <c r="AT32" i="19" s="1"/>
  <c r="AM26" i="19"/>
  <c r="AS32" i="19" s="1"/>
  <c r="AL26" i="19"/>
  <c r="AR32" i="19" s="1"/>
  <c r="AK26" i="19"/>
  <c r="AQ32" i="19" s="1"/>
  <c r="AJ26" i="19"/>
  <c r="AP32" i="19" s="1"/>
  <c r="AI26" i="19"/>
  <c r="AO32" i="19" s="1"/>
  <c r="AH26" i="19"/>
  <c r="AN32" i="19" s="1"/>
  <c r="AG26" i="19"/>
  <c r="AM32" i="19" s="1"/>
  <c r="AF26" i="19"/>
  <c r="AL32" i="19" s="1"/>
  <c r="AE26" i="19"/>
  <c r="AK32" i="19" s="1"/>
  <c r="AD26" i="19"/>
  <c r="AJ32" i="19" s="1"/>
  <c r="AC26" i="19"/>
  <c r="AI32" i="19" s="1"/>
  <c r="AB26" i="19"/>
  <c r="AH32" i="19" s="1"/>
  <c r="AA26" i="19"/>
  <c r="AG32" i="19" s="1"/>
  <c r="Z26" i="19"/>
  <c r="AF32" i="19" s="1"/>
  <c r="Y26" i="19"/>
  <c r="AE32" i="19" s="1"/>
  <c r="X26" i="19"/>
  <c r="AD32" i="19" s="1"/>
  <c r="W26" i="19"/>
  <c r="AC32" i="19" s="1"/>
  <c r="V26" i="19"/>
  <c r="AB32" i="19" s="1"/>
  <c r="U26" i="19"/>
  <c r="AA32" i="19" s="1"/>
  <c r="T26" i="19"/>
  <c r="Z32" i="19" s="1"/>
  <c r="S26" i="19"/>
  <c r="Y32" i="19" s="1"/>
  <c r="R26" i="19"/>
  <c r="X32" i="19" s="1"/>
  <c r="Q26" i="19"/>
  <c r="W32" i="19" s="1"/>
  <c r="P26" i="19"/>
  <c r="V32" i="19" s="1"/>
  <c r="O26" i="19"/>
  <c r="U32" i="19" s="1"/>
  <c r="N26" i="19"/>
  <c r="T32" i="19" s="1"/>
  <c r="M26" i="19"/>
  <c r="S32" i="19" s="1"/>
  <c r="L26" i="19"/>
  <c r="R32" i="19" s="1"/>
  <c r="K26" i="19"/>
  <c r="Q32" i="19" s="1"/>
  <c r="J26" i="19"/>
  <c r="P32" i="19" s="1"/>
  <c r="I26" i="19"/>
  <c r="O32" i="19" s="1"/>
  <c r="AU25" i="19"/>
  <c r="BA31" i="19" s="1"/>
  <c r="AT25" i="19"/>
  <c r="AZ31" i="19" s="1"/>
  <c r="AS25" i="19"/>
  <c r="AY31" i="19" s="1"/>
  <c r="AR25" i="19"/>
  <c r="AX31" i="19" s="1"/>
  <c r="AQ25" i="19"/>
  <c r="AW31" i="19" s="1"/>
  <c r="AP25" i="19"/>
  <c r="AV31" i="19" s="1"/>
  <c r="AO25" i="19"/>
  <c r="AU31" i="19" s="1"/>
  <c r="AN25" i="19"/>
  <c r="AT31" i="19" s="1"/>
  <c r="AM25" i="19"/>
  <c r="AS31" i="19" s="1"/>
  <c r="AL25" i="19"/>
  <c r="AR31" i="19" s="1"/>
  <c r="AK25" i="19"/>
  <c r="AQ31" i="19" s="1"/>
  <c r="AJ25" i="19"/>
  <c r="AP31" i="19" s="1"/>
  <c r="AI25" i="19"/>
  <c r="AO31" i="19" s="1"/>
  <c r="AH25" i="19"/>
  <c r="AN31" i="19" s="1"/>
  <c r="AG25" i="19"/>
  <c r="AM31" i="19" s="1"/>
  <c r="AF25" i="19"/>
  <c r="AL31" i="19" s="1"/>
  <c r="AE25" i="19"/>
  <c r="AK31" i="19" s="1"/>
  <c r="AD25" i="19"/>
  <c r="AJ31" i="19" s="1"/>
  <c r="AC25" i="19"/>
  <c r="AI31" i="19" s="1"/>
  <c r="AB25" i="19"/>
  <c r="AH31" i="19" s="1"/>
  <c r="AA25" i="19"/>
  <c r="AG31" i="19" s="1"/>
  <c r="Z25" i="19"/>
  <c r="AF31" i="19" s="1"/>
  <c r="Y25" i="19"/>
  <c r="AE31" i="19" s="1"/>
  <c r="X25" i="19"/>
  <c r="AD31" i="19" s="1"/>
  <c r="W25" i="19"/>
  <c r="AC31" i="19" s="1"/>
  <c r="V25" i="19"/>
  <c r="AB31" i="19" s="1"/>
  <c r="U25" i="19"/>
  <c r="AA31" i="19" s="1"/>
  <c r="T25" i="19"/>
  <c r="Z31" i="19" s="1"/>
  <c r="S25" i="19"/>
  <c r="Y31" i="19" s="1"/>
  <c r="R25" i="19"/>
  <c r="X31" i="19" s="1"/>
  <c r="Q25" i="19"/>
  <c r="W31" i="19" s="1"/>
  <c r="P25" i="19"/>
  <c r="V31" i="19" s="1"/>
  <c r="O25" i="19"/>
  <c r="U31" i="19" s="1"/>
  <c r="N25" i="19"/>
  <c r="T31" i="19" s="1"/>
  <c r="M25" i="19"/>
  <c r="S31" i="19" s="1"/>
  <c r="L25" i="19"/>
  <c r="R31" i="19" s="1"/>
  <c r="K25" i="19"/>
  <c r="Q31" i="19" s="1"/>
  <c r="J25" i="19"/>
  <c r="P31" i="19" s="1"/>
  <c r="I25" i="19"/>
  <c r="O31" i="19" s="1"/>
  <c r="H13" i="16"/>
  <c r="I13" i="16"/>
  <c r="AC95" i="16"/>
  <c r="AB97" i="16"/>
  <c r="J13" i="16"/>
  <c r="AC97" i="16"/>
  <c r="K13" i="16"/>
  <c r="B92" i="16" l="1"/>
  <c r="B93" i="16"/>
  <c r="AD21" i="16"/>
  <c r="P13" i="16"/>
  <c r="O13" i="16"/>
  <c r="N1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4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4" i="16"/>
  <c r="AD95" i="16"/>
  <c r="AD97" i="16"/>
  <c r="D92" i="16" l="1"/>
  <c r="D93" i="16"/>
  <c r="E92" i="16"/>
  <c r="E93" i="16"/>
  <c r="C92" i="16"/>
  <c r="C93" i="16"/>
  <c r="AE21" i="16"/>
  <c r="E89" i="16"/>
  <c r="E85" i="16"/>
  <c r="E81" i="16"/>
  <c r="E77" i="16"/>
  <c r="E86" i="16"/>
  <c r="E78" i="16"/>
  <c r="E91" i="16"/>
  <c r="E87" i="16"/>
  <c r="E83" i="16"/>
  <c r="E79" i="16"/>
  <c r="E75" i="16"/>
  <c r="E90" i="16"/>
  <c r="E82" i="16"/>
  <c r="E74" i="16"/>
  <c r="E94" i="16"/>
  <c r="E88" i="16"/>
  <c r="E84" i="16"/>
  <c r="E80" i="16"/>
  <c r="E76" i="16"/>
  <c r="C91" i="16"/>
  <c r="C89" i="16"/>
  <c r="C87" i="16"/>
  <c r="C85" i="16"/>
  <c r="C83" i="16"/>
  <c r="C81" i="16"/>
  <c r="C79" i="16"/>
  <c r="C77" i="16"/>
  <c r="C74" i="16"/>
  <c r="D94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C94" i="16"/>
  <c r="C90" i="16"/>
  <c r="C88" i="16"/>
  <c r="C86" i="16"/>
  <c r="C84" i="16"/>
  <c r="C82" i="16"/>
  <c r="C80" i="16"/>
  <c r="C78" i="16"/>
  <c r="C76" i="16"/>
  <c r="C75" i="16"/>
  <c r="G73" i="16"/>
  <c r="G72" i="16"/>
  <c r="G71" i="16"/>
  <c r="G70" i="16"/>
  <c r="I12" i="16"/>
  <c r="H12" i="16"/>
  <c r="A161" i="19"/>
  <c r="A160" i="19"/>
  <c r="A159" i="19"/>
  <c r="A158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S36" i="19"/>
  <c r="T36" i="19"/>
  <c r="U36" i="19"/>
  <c r="V36" i="19"/>
  <c r="W36" i="19"/>
  <c r="X36" i="19"/>
  <c r="C37" i="19"/>
  <c r="D37" i="19"/>
  <c r="E37" i="19"/>
  <c r="F37" i="19"/>
  <c r="G37" i="19"/>
  <c r="H37" i="19"/>
  <c r="I37" i="19"/>
  <c r="J37" i="19"/>
  <c r="L37" i="19"/>
  <c r="M37" i="19"/>
  <c r="N37" i="19"/>
  <c r="O37" i="19"/>
  <c r="P37" i="19"/>
  <c r="Q37" i="19"/>
  <c r="S37" i="19"/>
  <c r="T37" i="19"/>
  <c r="U37" i="19"/>
  <c r="V37" i="19"/>
  <c r="W37" i="19"/>
  <c r="X37" i="19"/>
  <c r="Y37" i="19"/>
  <c r="C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U38" i="19"/>
  <c r="V38" i="19"/>
  <c r="W38" i="19"/>
  <c r="X38" i="19"/>
  <c r="Y38" i="19"/>
  <c r="C39" i="19"/>
  <c r="D39" i="19"/>
  <c r="E39" i="19"/>
  <c r="F39" i="19"/>
  <c r="G39" i="19"/>
  <c r="H39" i="19"/>
  <c r="I39" i="19"/>
  <c r="J39" i="19"/>
  <c r="K39" i="19"/>
  <c r="N39" i="19"/>
  <c r="O39" i="19"/>
  <c r="P39" i="19"/>
  <c r="Q39" i="19"/>
  <c r="R39" i="19"/>
  <c r="S39" i="19"/>
  <c r="U39" i="19"/>
  <c r="V39" i="19"/>
  <c r="W39" i="19"/>
  <c r="X39" i="19"/>
  <c r="Y39" i="19"/>
  <c r="D100" i="19"/>
  <c r="H101" i="19"/>
  <c r="I101" i="19" s="1"/>
  <c r="L100" i="19"/>
  <c r="M100" i="19" s="1"/>
  <c r="P100" i="19"/>
  <c r="D102" i="19"/>
  <c r="E102" i="19" s="1"/>
  <c r="H102" i="19"/>
  <c r="I102" i="19" s="1"/>
  <c r="L102" i="19"/>
  <c r="D103" i="19"/>
  <c r="E103" i="19" s="1"/>
  <c r="H103" i="19"/>
  <c r="I103" i="19" s="1"/>
  <c r="L103" i="19"/>
  <c r="M103" i="19" s="1"/>
  <c r="P103" i="19"/>
  <c r="D104" i="19"/>
  <c r="E104" i="19" s="1"/>
  <c r="H104" i="19"/>
  <c r="I104" i="19" s="1"/>
  <c r="L104" i="19"/>
  <c r="M104" i="19" s="1"/>
  <c r="P104" i="19"/>
  <c r="D105" i="19"/>
  <c r="E105" i="19" s="1"/>
  <c r="H105" i="19"/>
  <c r="I105" i="19" s="1"/>
  <c r="L105" i="19"/>
  <c r="M105" i="19" s="1"/>
  <c r="P105" i="19"/>
  <c r="C89" i="19"/>
  <c r="D89" i="19"/>
  <c r="G89" i="19"/>
  <c r="H89" i="19"/>
  <c r="K89" i="19"/>
  <c r="L89" i="19"/>
  <c r="O89" i="19"/>
  <c r="P89" i="19"/>
  <c r="C90" i="19"/>
  <c r="D90" i="19"/>
  <c r="G90" i="19"/>
  <c r="H90" i="19"/>
  <c r="K90" i="19"/>
  <c r="L90" i="19"/>
  <c r="O90" i="19"/>
  <c r="P90" i="19"/>
  <c r="C91" i="19"/>
  <c r="D91" i="19"/>
  <c r="G91" i="19"/>
  <c r="H91" i="19"/>
  <c r="K91" i="19"/>
  <c r="L91" i="19"/>
  <c r="O91" i="19"/>
  <c r="P91" i="19"/>
  <c r="C92" i="19"/>
  <c r="D92" i="19"/>
  <c r="G92" i="19"/>
  <c r="H92" i="19"/>
  <c r="K92" i="19"/>
  <c r="L92" i="19"/>
  <c r="O92" i="19"/>
  <c r="P92" i="19"/>
  <c r="C93" i="19"/>
  <c r="D93" i="19"/>
  <c r="G93" i="19"/>
  <c r="H93" i="19"/>
  <c r="K93" i="19"/>
  <c r="L93" i="19"/>
  <c r="O93" i="19"/>
  <c r="P93" i="19"/>
  <c r="C94" i="19"/>
  <c r="D94" i="19"/>
  <c r="G94" i="19"/>
  <c r="H94" i="19"/>
  <c r="K94" i="19"/>
  <c r="L94" i="19"/>
  <c r="O94" i="19"/>
  <c r="P94" i="19"/>
  <c r="C95" i="19"/>
  <c r="D95" i="19"/>
  <c r="G95" i="19"/>
  <c r="H95" i="19"/>
  <c r="K95" i="19"/>
  <c r="L95" i="19"/>
  <c r="O95" i="19"/>
  <c r="P95" i="19"/>
  <c r="C96" i="19"/>
  <c r="D96" i="19"/>
  <c r="G96" i="19"/>
  <c r="H96" i="19"/>
  <c r="K96" i="19"/>
  <c r="L96" i="19"/>
  <c r="O96" i="19"/>
  <c r="P96" i="19"/>
  <c r="C97" i="19"/>
  <c r="D97" i="19"/>
  <c r="G97" i="19"/>
  <c r="H97" i="19"/>
  <c r="K97" i="19"/>
  <c r="L97" i="19"/>
  <c r="O97" i="19"/>
  <c r="P97" i="19"/>
  <c r="C98" i="19"/>
  <c r="D98" i="19"/>
  <c r="G98" i="19"/>
  <c r="H98" i="19"/>
  <c r="K98" i="19"/>
  <c r="L98" i="19"/>
  <c r="O98" i="19"/>
  <c r="P98" i="19"/>
  <c r="C99" i="19"/>
  <c r="D99" i="19"/>
  <c r="E99" i="19" s="1"/>
  <c r="G99" i="19"/>
  <c r="H99" i="19"/>
  <c r="I99" i="19" s="1"/>
  <c r="K99" i="19"/>
  <c r="L99" i="19"/>
  <c r="M99" i="19" s="1"/>
  <c r="O99" i="19"/>
  <c r="P99" i="19"/>
  <c r="C100" i="19"/>
  <c r="G100" i="19"/>
  <c r="K100" i="19"/>
  <c r="O100" i="19"/>
  <c r="C101" i="19"/>
  <c r="G101" i="19"/>
  <c r="K101" i="19"/>
  <c r="O101" i="19"/>
  <c r="C102" i="19"/>
  <c r="G102" i="19"/>
  <c r="K102" i="19"/>
  <c r="O102" i="19"/>
  <c r="P102" i="19"/>
  <c r="C103" i="19"/>
  <c r="G103" i="19"/>
  <c r="K103" i="19"/>
  <c r="O103" i="19"/>
  <c r="C104" i="19"/>
  <c r="G104" i="19"/>
  <c r="K104" i="19"/>
  <c r="O104" i="19"/>
  <c r="C105" i="19"/>
  <c r="G105" i="19"/>
  <c r="K105" i="19"/>
  <c r="O105" i="19"/>
  <c r="C106" i="19"/>
  <c r="G106" i="19"/>
  <c r="H106" i="19" s="1"/>
  <c r="K106" i="19"/>
  <c r="L106" i="19" s="1"/>
  <c r="O106" i="19"/>
  <c r="C107" i="19"/>
  <c r="D107" i="19" s="1"/>
  <c r="G107" i="19"/>
  <c r="H107" i="19" s="1"/>
  <c r="K107" i="19"/>
  <c r="L107" i="19" s="1"/>
  <c r="O107" i="19"/>
  <c r="C108" i="19"/>
  <c r="D108" i="19" s="1"/>
  <c r="G108" i="19"/>
  <c r="H108" i="19" s="1"/>
  <c r="K108" i="19"/>
  <c r="O108" i="19"/>
  <c r="C109" i="19"/>
  <c r="D109" i="19" s="1"/>
  <c r="G109" i="19"/>
  <c r="K109" i="19"/>
  <c r="L109" i="19" s="1"/>
  <c r="O109" i="19"/>
  <c r="C110" i="19"/>
  <c r="G110" i="19"/>
  <c r="H110" i="19" s="1"/>
  <c r="K110" i="19"/>
  <c r="L110" i="19" s="1"/>
  <c r="O110" i="19"/>
  <c r="C111" i="19"/>
  <c r="D111" i="19" s="1"/>
  <c r="G111" i="19"/>
  <c r="H111" i="19" s="1"/>
  <c r="K111" i="19"/>
  <c r="L111" i="19" s="1"/>
  <c r="O111" i="19"/>
  <c r="C112" i="19"/>
  <c r="D112" i="19" s="1"/>
  <c r="G112" i="19"/>
  <c r="H112" i="19" s="1"/>
  <c r="K112" i="19"/>
  <c r="O112" i="19"/>
  <c r="C113" i="19"/>
  <c r="D113" i="19" s="1"/>
  <c r="G113" i="19"/>
  <c r="K113" i="19"/>
  <c r="L113" i="19" s="1"/>
  <c r="O113" i="19"/>
  <c r="C114" i="19"/>
  <c r="G114" i="19"/>
  <c r="H114" i="19" s="1"/>
  <c r="K114" i="19"/>
  <c r="L114" i="19" s="1"/>
  <c r="O114" i="19"/>
  <c r="C115" i="19"/>
  <c r="D115" i="19" s="1"/>
  <c r="G115" i="19"/>
  <c r="H115" i="19" s="1"/>
  <c r="K115" i="19"/>
  <c r="L115" i="19" s="1"/>
  <c r="O115" i="19"/>
  <c r="C116" i="19"/>
  <c r="D116" i="19" s="1"/>
  <c r="G116" i="19"/>
  <c r="K116" i="19"/>
  <c r="O116" i="19"/>
  <c r="C117" i="19"/>
  <c r="G117" i="19"/>
  <c r="H117" i="19" s="1"/>
  <c r="K117" i="19"/>
  <c r="L117" i="19" s="1"/>
  <c r="O117" i="19"/>
  <c r="C118" i="19"/>
  <c r="G118" i="19"/>
  <c r="H118" i="19" s="1"/>
  <c r="K118" i="19"/>
  <c r="L118" i="19" s="1"/>
  <c r="O118" i="19"/>
  <c r="C119" i="19"/>
  <c r="D119" i="19" s="1"/>
  <c r="G119" i="19"/>
  <c r="H119" i="19" s="1"/>
  <c r="K119" i="19"/>
  <c r="L119" i="19" s="1"/>
  <c r="O119" i="19"/>
  <c r="C120" i="19"/>
  <c r="D120" i="19" s="1"/>
  <c r="G120" i="19"/>
  <c r="H120" i="19" s="1"/>
  <c r="K120" i="19"/>
  <c r="O120" i="19"/>
  <c r="C121" i="19"/>
  <c r="D121" i="19" s="1"/>
  <c r="G121" i="19"/>
  <c r="K121" i="19"/>
  <c r="L121" i="19" s="1"/>
  <c r="O121" i="19"/>
  <c r="C122" i="19"/>
  <c r="G122" i="19"/>
  <c r="H122" i="19" s="1"/>
  <c r="K122" i="19"/>
  <c r="L122" i="19" s="1"/>
  <c r="O122" i="19"/>
  <c r="C123" i="19"/>
  <c r="D123" i="19" s="1"/>
  <c r="G123" i="19"/>
  <c r="H123" i="19" s="1"/>
  <c r="K123" i="19"/>
  <c r="O123" i="19"/>
  <c r="C124" i="19"/>
  <c r="D124" i="19" s="1"/>
  <c r="G124" i="19"/>
  <c r="H124" i="19" s="1"/>
  <c r="K124" i="19"/>
  <c r="L124" i="19" s="1"/>
  <c r="O124" i="19"/>
  <c r="C125" i="19"/>
  <c r="D125" i="19" s="1"/>
  <c r="G125" i="19"/>
  <c r="H125" i="19" s="1"/>
  <c r="K125" i="19"/>
  <c r="L125" i="19" s="1"/>
  <c r="O125" i="19"/>
  <c r="C126" i="19"/>
  <c r="G126" i="19"/>
  <c r="H126" i="19" s="1"/>
  <c r="K126" i="19"/>
  <c r="L126" i="19" s="1"/>
  <c r="O126" i="19"/>
  <c r="C127" i="19"/>
  <c r="D127" i="19" s="1"/>
  <c r="G127" i="19"/>
  <c r="H127" i="19" s="1"/>
  <c r="K127" i="19"/>
  <c r="L127" i="19" s="1"/>
  <c r="O127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 s="1"/>
  <c r="AA161" i="19" s="1"/>
  <c r="AB161" i="19" s="1"/>
  <c r="AC161" i="19" s="1"/>
  <c r="AD161" i="19" s="1"/>
  <c r="AE161" i="19" s="1"/>
  <c r="Q36" i="19"/>
  <c r="R36" i="19"/>
  <c r="Y36" i="19"/>
  <c r="K37" i="19"/>
  <c r="R37" i="19"/>
  <c r="D38" i="19"/>
  <c r="S38" i="19"/>
  <c r="T38" i="19"/>
  <c r="L39" i="19"/>
  <c r="M39" i="19"/>
  <c r="T39" i="19"/>
  <c r="Q85" i="16"/>
  <c r="AA86" i="16"/>
  <c r="V87" i="16"/>
  <c r="K12" i="16"/>
  <c r="AE97" i="16"/>
  <c r="AD79" i="16"/>
  <c r="AE95" i="16"/>
  <c r="AB74" i="16"/>
  <c r="V91" i="16"/>
  <c r="Z75" i="16"/>
  <c r="J12" i="16"/>
  <c r="AC77" i="16"/>
  <c r="AE82" i="16"/>
  <c r="AA94" i="16"/>
  <c r="N84" i="16"/>
  <c r="N78" i="16"/>
  <c r="AB89" i="16"/>
  <c r="Y76" i="16"/>
  <c r="AC88" i="16"/>
  <c r="AC80" i="16"/>
  <c r="L83" i="16"/>
  <c r="Q81" i="16"/>
  <c r="P90" i="16"/>
  <c r="B73" i="16" l="1"/>
  <c r="B71" i="16"/>
  <c r="B72" i="16"/>
  <c r="B70" i="16"/>
  <c r="H100" i="19"/>
  <c r="I111" i="19" s="1"/>
  <c r="N12" i="16"/>
  <c r="O12" i="16"/>
  <c r="P12" i="16"/>
  <c r="V40" i="19"/>
  <c r="K40" i="19"/>
  <c r="F40" i="19"/>
  <c r="L101" i="19"/>
  <c r="Y40" i="19"/>
  <c r="U40" i="19"/>
  <c r="Q40" i="19"/>
  <c r="M40" i="19"/>
  <c r="I40" i="19"/>
  <c r="E40" i="19"/>
  <c r="X40" i="19"/>
  <c r="T40" i="19"/>
  <c r="P40" i="19"/>
  <c r="L40" i="19"/>
  <c r="H40" i="19"/>
  <c r="D40" i="19"/>
  <c r="D101" i="19"/>
  <c r="E101" i="19" s="1"/>
  <c r="E100" i="19"/>
  <c r="M102" i="19"/>
  <c r="R40" i="19"/>
  <c r="G40" i="19"/>
  <c r="S40" i="19"/>
  <c r="O40" i="19"/>
  <c r="J40" i="19"/>
  <c r="W40" i="19"/>
  <c r="N40" i="19"/>
  <c r="C40" i="19"/>
  <c r="AB40" i="19" s="1"/>
  <c r="D126" i="19"/>
  <c r="H121" i="19"/>
  <c r="L120" i="19"/>
  <c r="D118" i="19"/>
  <c r="H113" i="19"/>
  <c r="L112" i="19"/>
  <c r="D110" i="19"/>
  <c r="L123" i="19"/>
  <c r="D117" i="19"/>
  <c r="H116" i="19"/>
  <c r="P101" i="19"/>
  <c r="P107" i="19" s="1"/>
  <c r="D122" i="19"/>
  <c r="L116" i="19"/>
  <c r="D114" i="19"/>
  <c r="H109" i="19"/>
  <c r="L108" i="19"/>
  <c r="D106" i="19"/>
  <c r="N92" i="16"/>
  <c r="AE93" i="16"/>
  <c r="Y93" i="16"/>
  <c r="L93" i="16"/>
  <c r="Q93" i="16"/>
  <c r="AD93" i="16"/>
  <c r="S93" i="16"/>
  <c r="O93" i="16"/>
  <c r="Y92" i="16"/>
  <c r="O92" i="16"/>
  <c r="U92" i="16"/>
  <c r="T93" i="16"/>
  <c r="AC92" i="16"/>
  <c r="T92" i="16"/>
  <c r="Z93" i="16"/>
  <c r="Q92" i="16"/>
  <c r="N93" i="16"/>
  <c r="R92" i="16"/>
  <c r="W93" i="16"/>
  <c r="X93" i="16"/>
  <c r="AC93" i="16"/>
  <c r="S92" i="16"/>
  <c r="R93" i="16"/>
  <c r="M92" i="16"/>
  <c r="P93" i="16"/>
  <c r="AA93" i="16"/>
  <c r="AD92" i="16"/>
  <c r="AA92" i="16"/>
  <c r="AB92" i="16"/>
  <c r="V92" i="16"/>
  <c r="W92" i="16"/>
  <c r="AE92" i="16"/>
  <c r="U93" i="16"/>
  <c r="P92" i="16"/>
  <c r="X92" i="16"/>
  <c r="V93" i="16"/>
  <c r="M93" i="16"/>
  <c r="L92" i="16"/>
  <c r="Z92" i="16"/>
  <c r="AB93" i="16"/>
  <c r="M101" i="19" l="1"/>
  <c r="M112" i="19"/>
  <c r="M107" i="19"/>
  <c r="M119" i="19"/>
  <c r="M106" i="19"/>
  <c r="M117" i="19"/>
  <c r="M125" i="19"/>
  <c r="M127" i="19"/>
  <c r="M124" i="19"/>
  <c r="M113" i="19"/>
  <c r="M121" i="19"/>
  <c r="M115" i="19"/>
  <c r="M110" i="19"/>
  <c r="I126" i="19"/>
  <c r="M118" i="19"/>
  <c r="M111" i="19"/>
  <c r="M126" i="19"/>
  <c r="M109" i="19"/>
  <c r="I114" i="19"/>
  <c r="I120" i="19"/>
  <c r="I100" i="19"/>
  <c r="M116" i="19"/>
  <c r="E127" i="19"/>
  <c r="E125" i="19"/>
  <c r="E108" i="19"/>
  <c r="E107" i="19"/>
  <c r="I127" i="19"/>
  <c r="M114" i="19"/>
  <c r="M122" i="19"/>
  <c r="I113" i="19"/>
  <c r="M123" i="19"/>
  <c r="M108" i="19"/>
  <c r="E109" i="19"/>
  <c r="E111" i="19"/>
  <c r="E119" i="19"/>
  <c r="E114" i="19"/>
  <c r="E110" i="19"/>
  <c r="E106" i="19"/>
  <c r="M120" i="19"/>
  <c r="E115" i="19"/>
  <c r="E112" i="19"/>
  <c r="C70" i="16"/>
  <c r="C71" i="16"/>
  <c r="C72" i="16"/>
  <c r="C73" i="16"/>
  <c r="D70" i="16"/>
  <c r="D73" i="16"/>
  <c r="D71" i="16"/>
  <c r="D72" i="16"/>
  <c r="E73" i="16"/>
  <c r="E72" i="16"/>
  <c r="E71" i="16"/>
  <c r="E70" i="16"/>
  <c r="I107" i="19"/>
  <c r="I122" i="19"/>
  <c r="I117" i="19"/>
  <c r="I112" i="19"/>
  <c r="I124" i="19"/>
  <c r="I125" i="19"/>
  <c r="I109" i="19"/>
  <c r="I123" i="19"/>
  <c r="I118" i="19"/>
  <c r="I115" i="19"/>
  <c r="I121" i="19"/>
  <c r="I116" i="19"/>
  <c r="I106" i="19"/>
  <c r="I108" i="19"/>
  <c r="I119" i="19"/>
  <c r="I110" i="19"/>
  <c r="E122" i="19"/>
  <c r="E118" i="19"/>
  <c r="E113" i="19"/>
  <c r="E121" i="19"/>
  <c r="P119" i="19"/>
  <c r="P116" i="19"/>
  <c r="E126" i="19"/>
  <c r="P109" i="19"/>
  <c r="P123" i="19"/>
  <c r="E116" i="19"/>
  <c r="E120" i="19"/>
  <c r="E117" i="19"/>
  <c r="P127" i="19"/>
  <c r="P122" i="19"/>
  <c r="P126" i="19"/>
  <c r="P125" i="19"/>
  <c r="E123" i="19"/>
  <c r="P114" i="19"/>
  <c r="P113" i="19"/>
  <c r="P108" i="19"/>
  <c r="P110" i="19"/>
  <c r="P118" i="19"/>
  <c r="P111" i="19"/>
  <c r="E124" i="19"/>
  <c r="P106" i="19"/>
  <c r="P124" i="19"/>
  <c r="P112" i="19"/>
  <c r="P115" i="19"/>
  <c r="P117" i="19"/>
  <c r="P120" i="19"/>
  <c r="P121" i="19"/>
  <c r="B30" i="18" l="1"/>
  <c r="B29" i="18"/>
  <c r="B28" i="18"/>
  <c r="B27" i="18"/>
  <c r="B26" i="18"/>
  <c r="B30" i="4"/>
  <c r="B29" i="4"/>
  <c r="B28" i="4"/>
  <c r="B27" i="4"/>
  <c r="B26" i="4"/>
  <c r="B27" i="17"/>
  <c r="B28" i="17"/>
  <c r="B29" i="17"/>
  <c r="B30" i="17"/>
  <c r="B26" i="17"/>
  <c r="I11" i="16" l="1"/>
  <c r="H11" i="16"/>
  <c r="B67" i="16" s="1"/>
  <c r="K11" i="16"/>
  <c r="B68" i="16" l="1"/>
  <c r="B69" i="16"/>
  <c r="B66" i="16"/>
  <c r="G69" i="16"/>
  <c r="G68" i="16"/>
  <c r="G67" i="16"/>
  <c r="G66" i="16"/>
  <c r="N29" i="18" l="1"/>
  <c r="M29" i="18"/>
  <c r="L29" i="18"/>
  <c r="K29" i="18"/>
  <c r="J29" i="18"/>
  <c r="I29" i="18"/>
  <c r="H29" i="18"/>
  <c r="G29" i="18"/>
  <c r="F29" i="18"/>
  <c r="E29" i="18"/>
  <c r="N28" i="18"/>
  <c r="M28" i="18"/>
  <c r="L28" i="18"/>
  <c r="K28" i="18"/>
  <c r="J28" i="18"/>
  <c r="I28" i="18"/>
  <c r="H28" i="18"/>
  <c r="G28" i="18"/>
  <c r="F28" i="18"/>
  <c r="E28" i="18"/>
  <c r="N27" i="18"/>
  <c r="M27" i="18"/>
  <c r="L27" i="18"/>
  <c r="K27" i="18"/>
  <c r="J27" i="18"/>
  <c r="I27" i="18"/>
  <c r="H27" i="18"/>
  <c r="G27" i="18"/>
  <c r="F27" i="18"/>
  <c r="E27" i="18"/>
  <c r="M26" i="18"/>
  <c r="L26" i="18"/>
  <c r="K26" i="18"/>
  <c r="J26" i="18"/>
  <c r="I26" i="18"/>
  <c r="H26" i="18"/>
  <c r="G26" i="18"/>
  <c r="F26" i="18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R4" i="16" l="1"/>
  <c r="R2" i="16"/>
  <c r="R3" i="16"/>
  <c r="AC2" i="16" l="1"/>
  <c r="AC5" i="16"/>
  <c r="AC6" i="16"/>
  <c r="AC4" i="16"/>
  <c r="AC3" i="16"/>
  <c r="B204" i="13" l="1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169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31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92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53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14" i="12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22" i="16"/>
  <c r="B14" i="1"/>
  <c r="B15" i="1"/>
  <c r="B16" i="1"/>
  <c r="B17" i="1"/>
  <c r="B18" i="1"/>
  <c r="B19" i="1"/>
  <c r="B20" i="1"/>
  <c r="B21" i="1"/>
  <c r="I10" i="16" l="1"/>
  <c r="I9" i="16"/>
  <c r="H10" i="16" l="1"/>
  <c r="B47" i="16" s="1"/>
  <c r="B30" i="16" l="1"/>
  <c r="B34" i="16"/>
  <c r="B38" i="16"/>
  <c r="B42" i="16"/>
  <c r="B46" i="16"/>
  <c r="B50" i="16"/>
  <c r="B54" i="16"/>
  <c r="B58" i="16"/>
  <c r="B62" i="16"/>
  <c r="B31" i="16"/>
  <c r="B35" i="16"/>
  <c r="B39" i="16"/>
  <c r="B43" i="16"/>
  <c r="B51" i="16"/>
  <c r="B55" i="16"/>
  <c r="B59" i="16"/>
  <c r="B63" i="16"/>
  <c r="B32" i="16"/>
  <c r="B36" i="16"/>
  <c r="B40" i="16"/>
  <c r="B44" i="16"/>
  <c r="B48" i="16"/>
  <c r="B52" i="16"/>
  <c r="B56" i="16"/>
  <c r="B60" i="16"/>
  <c r="B64" i="16"/>
  <c r="B33" i="16"/>
  <c r="B37" i="16"/>
  <c r="B41" i="16"/>
  <c r="B45" i="16"/>
  <c r="B49" i="16"/>
  <c r="B53" i="16"/>
  <c r="B57" i="16"/>
  <c r="B61" i="16"/>
  <c r="B65" i="16"/>
  <c r="R60" i="4" l="1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B62" i="11"/>
  <c r="B61" i="11"/>
  <c r="B60" i="11"/>
  <c r="B59" i="11"/>
  <c r="B58" i="11"/>
  <c r="B57" i="11"/>
  <c r="B56" i="11"/>
  <c r="B55" i="11"/>
  <c r="B51" i="11"/>
  <c r="B50" i="11"/>
  <c r="B49" i="11"/>
  <c r="B48" i="11"/>
  <c r="B47" i="11"/>
  <c r="B46" i="11"/>
  <c r="B45" i="11"/>
  <c r="B44" i="11"/>
  <c r="B41" i="11"/>
  <c r="B40" i="11"/>
  <c r="B39" i="11"/>
  <c r="B38" i="11"/>
  <c r="B37" i="11"/>
  <c r="B36" i="11"/>
  <c r="B35" i="11"/>
  <c r="B34" i="11"/>
  <c r="B31" i="11"/>
  <c r="B30" i="11"/>
  <c r="B29" i="11"/>
  <c r="B28" i="11"/>
  <c r="B27" i="11"/>
  <c r="B26" i="11"/>
  <c r="B25" i="11"/>
  <c r="B24" i="11"/>
  <c r="B21" i="11"/>
  <c r="B20" i="11"/>
  <c r="B19" i="11"/>
  <c r="B18" i="11"/>
  <c r="B17" i="11"/>
  <c r="B16" i="11"/>
  <c r="B15" i="11"/>
  <c r="B14" i="11"/>
  <c r="B62" i="10"/>
  <c r="B61" i="10"/>
  <c r="B60" i="10"/>
  <c r="B59" i="10"/>
  <c r="B58" i="10"/>
  <c r="B57" i="10"/>
  <c r="B56" i="10"/>
  <c r="B55" i="10"/>
  <c r="B51" i="10"/>
  <c r="B50" i="10"/>
  <c r="B49" i="10"/>
  <c r="B48" i="10"/>
  <c r="B47" i="10"/>
  <c r="B46" i="10"/>
  <c r="B45" i="10"/>
  <c r="B44" i="10"/>
  <c r="B41" i="10"/>
  <c r="B40" i="10"/>
  <c r="B39" i="10"/>
  <c r="B38" i="10"/>
  <c r="B37" i="10"/>
  <c r="B36" i="10"/>
  <c r="B35" i="10"/>
  <c r="B34" i="10"/>
  <c r="B31" i="10"/>
  <c r="B30" i="10"/>
  <c r="B29" i="10"/>
  <c r="B28" i="10"/>
  <c r="B27" i="10"/>
  <c r="B26" i="10"/>
  <c r="B25" i="10"/>
  <c r="B24" i="10"/>
  <c r="B21" i="10"/>
  <c r="B20" i="10"/>
  <c r="B19" i="10"/>
  <c r="B18" i="10"/>
  <c r="B17" i="10"/>
  <c r="B16" i="10"/>
  <c r="B15" i="10"/>
  <c r="B14" i="10"/>
  <c r="R26" i="4"/>
  <c r="S26" i="4" s="1"/>
  <c r="T26" i="4" s="1"/>
  <c r="U26" i="4" s="1"/>
  <c r="V26" i="4" s="1"/>
  <c r="W26" i="4" s="1"/>
  <c r="X26" i="4" s="1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 s="1"/>
  <c r="T27" i="4" s="1"/>
  <c r="U27" i="4" s="1"/>
  <c r="V27" i="4" s="1"/>
  <c r="W27" i="4" s="1"/>
  <c r="X27" i="4" s="1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 s="1"/>
  <c r="T28" i="4" s="1"/>
  <c r="U28" i="4" s="1"/>
  <c r="V28" i="4" s="1"/>
  <c r="W28" i="4" s="1"/>
  <c r="X28" i="4" s="1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 s="1"/>
  <c r="T29" i="4" s="1"/>
  <c r="U29" i="4" s="1"/>
  <c r="V29" i="4" s="1"/>
  <c r="W29" i="4" s="1"/>
  <c r="X29" i="4" s="1"/>
  <c r="F26" i="4"/>
  <c r="G26" i="4"/>
  <c r="H26" i="4"/>
  <c r="I26" i="4"/>
  <c r="J26" i="4"/>
  <c r="K26" i="4"/>
  <c r="L26" i="4"/>
  <c r="M26" i="4"/>
  <c r="N26" i="4"/>
  <c r="O26" i="4"/>
  <c r="P26" i="4"/>
  <c r="Q26" i="4"/>
  <c r="AC24" i="4"/>
  <c r="AH301" i="2"/>
  <c r="B44" i="1"/>
  <c r="AC21" i="4"/>
  <c r="AC22" i="4"/>
  <c r="AC23" i="4"/>
  <c r="AC20" i="4"/>
  <c r="B56" i="1"/>
  <c r="B57" i="1"/>
  <c r="B58" i="1"/>
  <c r="B59" i="1"/>
  <c r="B60" i="1"/>
  <c r="B61" i="1"/>
  <c r="B62" i="1"/>
  <c r="B55" i="1"/>
  <c r="B45" i="1"/>
  <c r="B46" i="1"/>
  <c r="B47" i="1"/>
  <c r="B48" i="1"/>
  <c r="B49" i="1"/>
  <c r="B50" i="1"/>
  <c r="B51" i="1"/>
  <c r="B35" i="1"/>
  <c r="B36" i="1"/>
  <c r="B37" i="1"/>
  <c r="B38" i="1"/>
  <c r="B39" i="1"/>
  <c r="B40" i="1"/>
  <c r="B41" i="1"/>
  <c r="B34" i="1"/>
  <c r="B31" i="1"/>
  <c r="B30" i="1"/>
  <c r="B29" i="1"/>
  <c r="B28" i="1"/>
  <c r="B27" i="1"/>
  <c r="B26" i="1"/>
  <c r="B25" i="1"/>
  <c r="B24" i="1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F10" i="9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H9" i="16" l="1"/>
  <c r="B23" i="16" l="1"/>
  <c r="B27" i="16"/>
  <c r="B24" i="16"/>
  <c r="B28" i="16"/>
  <c r="B25" i="16"/>
  <c r="B29" i="16"/>
  <c r="B26" i="16"/>
  <c r="B22" i="16"/>
  <c r="I14" i="2" l="1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14" i="2"/>
  <c r="AE14" i="2"/>
  <c r="AF14" i="2"/>
  <c r="AG14" i="2"/>
  <c r="AH14" i="2"/>
  <c r="AI14" i="2"/>
  <c r="AJ14" i="2"/>
  <c r="AK14" i="2"/>
  <c r="AD15" i="2"/>
  <c r="AE15" i="2"/>
  <c r="AF15" i="2"/>
  <c r="AG15" i="2"/>
  <c r="AH15" i="2"/>
  <c r="AI15" i="2"/>
  <c r="AJ15" i="2"/>
  <c r="AK15" i="2"/>
  <c r="AD16" i="2"/>
  <c r="AE16" i="2"/>
  <c r="AF16" i="2"/>
  <c r="AG16" i="2"/>
  <c r="AH16" i="2"/>
  <c r="AI16" i="2"/>
  <c r="AJ16" i="2"/>
  <c r="AK16" i="2"/>
  <c r="AD17" i="2"/>
  <c r="AE17" i="2"/>
  <c r="AF17" i="2"/>
  <c r="AG17" i="2"/>
  <c r="AH17" i="2"/>
  <c r="AI17" i="2"/>
  <c r="AJ17" i="2"/>
  <c r="AK17" i="2"/>
  <c r="AD18" i="2"/>
  <c r="AE18" i="2"/>
  <c r="AF18" i="2"/>
  <c r="AG18" i="2"/>
  <c r="AH18" i="2"/>
  <c r="AI18" i="2"/>
  <c r="AJ18" i="2"/>
  <c r="AK18" i="2"/>
  <c r="AD19" i="2"/>
  <c r="AE19" i="2"/>
  <c r="AF19" i="2"/>
  <c r="AG19" i="2"/>
  <c r="AH19" i="2"/>
  <c r="AI19" i="2"/>
  <c r="AJ19" i="2"/>
  <c r="AK19" i="2"/>
  <c r="AD20" i="2"/>
  <c r="AE20" i="2"/>
  <c r="AF20" i="2"/>
  <c r="AG20" i="2"/>
  <c r="AH20" i="2"/>
  <c r="AI20" i="2"/>
  <c r="AJ20" i="2"/>
  <c r="AK20" i="2"/>
  <c r="AD21" i="2"/>
  <c r="AE21" i="2"/>
  <c r="AF21" i="2"/>
  <c r="AG21" i="2"/>
  <c r="AH21" i="2"/>
  <c r="AI21" i="2"/>
  <c r="AJ21" i="2"/>
  <c r="AK21" i="2"/>
  <c r="AD22" i="2"/>
  <c r="AE22" i="2"/>
  <c r="AF22" i="2"/>
  <c r="AG22" i="2"/>
  <c r="AH22" i="2"/>
  <c r="AI22" i="2"/>
  <c r="AJ22" i="2"/>
  <c r="AK22" i="2"/>
  <c r="AD23" i="2"/>
  <c r="AE23" i="2"/>
  <c r="AF23" i="2"/>
  <c r="AG23" i="2"/>
  <c r="AH23" i="2"/>
  <c r="AI23" i="2"/>
  <c r="AJ23" i="2"/>
  <c r="AK23" i="2"/>
  <c r="AD24" i="2"/>
  <c r="AE24" i="2"/>
  <c r="AF24" i="2"/>
  <c r="AG24" i="2"/>
  <c r="AH24" i="2"/>
  <c r="AI24" i="2"/>
  <c r="AJ24" i="2"/>
  <c r="AK24" i="2"/>
  <c r="AD25" i="2"/>
  <c r="AE25" i="2"/>
  <c r="AF25" i="2"/>
  <c r="AG25" i="2"/>
  <c r="AH25" i="2"/>
  <c r="AI25" i="2"/>
  <c r="AJ25" i="2"/>
  <c r="AK25" i="2"/>
  <c r="AD26" i="2"/>
  <c r="AE26" i="2"/>
  <c r="AF26" i="2"/>
  <c r="AG26" i="2"/>
  <c r="AH26" i="2"/>
  <c r="AI26" i="2"/>
  <c r="AJ26" i="2"/>
  <c r="AK26" i="2"/>
  <c r="AD27" i="2"/>
  <c r="AE27" i="2"/>
  <c r="AF27" i="2"/>
  <c r="AG27" i="2"/>
  <c r="AH27" i="2"/>
  <c r="AI27" i="2"/>
  <c r="AJ27" i="2"/>
  <c r="AK27" i="2"/>
  <c r="AD28" i="2"/>
  <c r="AE28" i="2"/>
  <c r="AF28" i="2"/>
  <c r="AG28" i="2"/>
  <c r="AH28" i="2"/>
  <c r="AI28" i="2"/>
  <c r="AJ28" i="2"/>
  <c r="AK28" i="2"/>
  <c r="AD29" i="2"/>
  <c r="AE29" i="2"/>
  <c r="AF29" i="2"/>
  <c r="AG29" i="2"/>
  <c r="AH29" i="2"/>
  <c r="AI29" i="2"/>
  <c r="AJ29" i="2"/>
  <c r="AK29" i="2"/>
  <c r="AD30" i="2"/>
  <c r="AE30" i="2"/>
  <c r="AF30" i="2"/>
  <c r="AG30" i="2"/>
  <c r="AH30" i="2"/>
  <c r="AI30" i="2"/>
  <c r="AJ30" i="2"/>
  <c r="AK30" i="2"/>
  <c r="AD31" i="2"/>
  <c r="AE31" i="2"/>
  <c r="AF31" i="2"/>
  <c r="AG31" i="2"/>
  <c r="AH31" i="2"/>
  <c r="AI31" i="2"/>
  <c r="AJ31" i="2"/>
  <c r="AK31" i="2"/>
  <c r="AL14" i="2"/>
  <c r="AM14" i="2"/>
  <c r="AL15" i="2"/>
  <c r="AM15" i="2"/>
  <c r="AL16" i="2"/>
  <c r="AM16" i="2"/>
  <c r="AL17" i="2"/>
  <c r="AM17" i="2"/>
  <c r="AL18" i="2"/>
  <c r="AM18" i="2"/>
  <c r="AL19" i="2"/>
  <c r="AM19" i="2"/>
  <c r="AL20" i="2"/>
  <c r="AM20" i="2"/>
  <c r="AL21" i="2"/>
  <c r="AM21" i="2"/>
  <c r="AL22" i="2"/>
  <c r="AM22" i="2"/>
  <c r="AL23" i="2"/>
  <c r="AM23" i="2"/>
  <c r="AL27" i="2"/>
  <c r="AM27" i="2"/>
  <c r="AL28" i="2"/>
  <c r="AM28" i="2"/>
  <c r="AL29" i="2"/>
  <c r="AM29" i="2"/>
  <c r="AL30" i="2"/>
  <c r="AM30" i="2"/>
  <c r="AL31" i="2"/>
  <c r="AM31" i="2"/>
  <c r="AL25" i="2"/>
  <c r="AM25" i="2"/>
  <c r="AL26" i="2"/>
  <c r="AM26" i="2"/>
  <c r="AL24" i="2"/>
  <c r="AN28" i="2"/>
  <c r="AP29" i="2"/>
  <c r="AP27" i="2"/>
  <c r="AP22" i="2"/>
  <c r="AN26" i="2"/>
  <c r="AP31" i="2"/>
  <c r="AN31" i="2"/>
  <c r="AP25" i="2"/>
  <c r="AN22" i="2"/>
  <c r="AP28" i="2"/>
  <c r="AN27" i="2"/>
  <c r="AN30" i="2"/>
  <c r="AP24" i="2"/>
  <c r="AP30" i="2"/>
  <c r="AN23" i="2"/>
  <c r="AN25" i="2"/>
  <c r="AN29" i="2"/>
  <c r="AP21" i="2"/>
  <c r="AP23" i="2"/>
  <c r="AN21" i="2"/>
  <c r="AP26" i="2"/>
  <c r="AN24" i="2"/>
  <c r="AO21" i="2"/>
  <c r="AP17" i="2"/>
  <c r="AP19" i="2"/>
  <c r="AP20" i="2"/>
  <c r="AP18" i="2"/>
  <c r="AO24" i="2"/>
  <c r="AN19" i="2"/>
  <c r="AN20" i="2"/>
  <c r="AN18" i="2"/>
  <c r="AN17" i="2"/>
  <c r="AO27" i="2"/>
  <c r="AO26" i="2"/>
  <c r="AO25" i="2"/>
  <c r="AO29" i="2"/>
  <c r="AO15" i="2"/>
  <c r="AO14" i="2"/>
  <c r="AO16" i="2"/>
  <c r="AO20" i="2"/>
  <c r="AO19" i="2"/>
  <c r="AO17" i="2"/>
  <c r="AO18" i="2"/>
  <c r="AN15" i="2"/>
  <c r="AN16" i="2"/>
  <c r="AN14" i="2"/>
  <c r="AP15" i="2"/>
  <c r="AP16" i="2"/>
  <c r="AP14" i="2"/>
  <c r="AO28" i="2" l="1"/>
  <c r="AO31" i="2"/>
  <c r="AO23" i="2"/>
  <c r="AO30" i="2"/>
  <c r="AM24" i="2"/>
  <c r="AO22" i="2"/>
  <c r="AP166" i="2"/>
  <c r="AO166" i="2"/>
  <c r="AN166" i="2"/>
  <c r="AM166" i="2"/>
  <c r="AL166" i="2"/>
  <c r="AK166" i="2"/>
  <c r="AP165" i="2"/>
  <c r="AO165" i="2"/>
  <c r="AN165" i="2"/>
  <c r="AM165" i="2"/>
  <c r="AL165" i="2"/>
  <c r="AK165" i="2"/>
  <c r="AP164" i="2"/>
  <c r="AO164" i="2"/>
  <c r="AN164" i="2"/>
  <c r="AM164" i="2"/>
  <c r="AL164" i="2"/>
  <c r="AK164" i="2"/>
  <c r="AP163" i="2"/>
  <c r="AO163" i="2"/>
  <c r="AN163" i="2"/>
  <c r="AM163" i="2"/>
  <c r="AL163" i="2"/>
  <c r="AK163" i="2"/>
  <c r="AP162" i="2"/>
  <c r="AO162" i="2"/>
  <c r="AN162" i="2"/>
  <c r="AM162" i="2"/>
  <c r="AL162" i="2"/>
  <c r="AK162" i="2"/>
  <c r="AP161" i="2"/>
  <c r="AO161" i="2"/>
  <c r="AN161" i="2"/>
  <c r="AM161" i="2"/>
  <c r="AL161" i="2"/>
  <c r="AK161" i="2"/>
  <c r="AP160" i="2"/>
  <c r="AO160" i="2"/>
  <c r="AN160" i="2"/>
  <c r="AM160" i="2"/>
  <c r="AL160" i="2"/>
  <c r="AK160" i="2"/>
  <c r="AP159" i="2"/>
  <c r="AO159" i="2"/>
  <c r="AN159" i="2"/>
  <c r="AM159" i="2"/>
  <c r="AL159" i="2"/>
  <c r="AK159" i="2"/>
  <c r="AP158" i="2"/>
  <c r="AO158" i="2"/>
  <c r="AN158" i="2"/>
  <c r="AM158" i="2"/>
  <c r="AL158" i="2"/>
  <c r="AK158" i="2"/>
  <c r="AP157" i="2"/>
  <c r="AO157" i="2"/>
  <c r="AN157" i="2"/>
  <c r="AM157" i="2"/>
  <c r="AL157" i="2"/>
  <c r="AK157" i="2"/>
  <c r="AP156" i="2"/>
  <c r="AO156" i="2"/>
  <c r="AN156" i="2"/>
  <c r="AM156" i="2"/>
  <c r="AL156" i="2"/>
  <c r="AK156" i="2"/>
  <c r="AP155" i="2"/>
  <c r="AO155" i="2"/>
  <c r="AN155" i="2"/>
  <c r="AM155" i="2"/>
  <c r="AL155" i="2"/>
  <c r="AK155" i="2"/>
  <c r="AP154" i="2"/>
  <c r="AO154" i="2"/>
  <c r="AN154" i="2"/>
  <c r="AM154" i="2"/>
  <c r="AL154" i="2"/>
  <c r="AK154" i="2"/>
  <c r="AP153" i="2"/>
  <c r="AO153" i="2"/>
  <c r="AN153" i="2"/>
  <c r="AM153" i="2"/>
  <c r="AL153" i="2"/>
  <c r="AK153" i="2"/>
  <c r="AP152" i="2"/>
  <c r="AO152" i="2"/>
  <c r="AN152" i="2"/>
  <c r="AM152" i="2"/>
  <c r="AL152" i="2"/>
  <c r="AK152" i="2"/>
  <c r="AP151" i="2"/>
  <c r="AO151" i="2"/>
  <c r="AN151" i="2"/>
  <c r="AM151" i="2"/>
  <c r="AL151" i="2"/>
  <c r="AK151" i="2"/>
  <c r="AP150" i="2"/>
  <c r="AO150" i="2"/>
  <c r="AN150" i="2"/>
  <c r="AM150" i="2"/>
  <c r="AL150" i="2"/>
  <c r="AK150" i="2"/>
  <c r="AM149" i="2"/>
  <c r="AL149" i="2"/>
  <c r="AK149" i="2"/>
  <c r="AP127" i="2"/>
  <c r="AO127" i="2"/>
  <c r="AN127" i="2"/>
  <c r="AM127" i="2"/>
  <c r="AL127" i="2"/>
  <c r="AK127" i="2"/>
  <c r="AP126" i="2"/>
  <c r="AO126" i="2"/>
  <c r="AN126" i="2"/>
  <c r="AM126" i="2"/>
  <c r="AL126" i="2"/>
  <c r="AK126" i="2"/>
  <c r="AP125" i="2"/>
  <c r="AO125" i="2"/>
  <c r="AN125" i="2"/>
  <c r="AM125" i="2"/>
  <c r="AL125" i="2"/>
  <c r="AK125" i="2"/>
  <c r="AP124" i="2"/>
  <c r="AO124" i="2"/>
  <c r="AN124" i="2"/>
  <c r="AM124" i="2"/>
  <c r="AL124" i="2"/>
  <c r="AK124" i="2"/>
  <c r="AP123" i="2"/>
  <c r="AO123" i="2"/>
  <c r="AN123" i="2"/>
  <c r="AM123" i="2"/>
  <c r="AL123" i="2"/>
  <c r="AK123" i="2"/>
  <c r="AP122" i="2"/>
  <c r="AO122" i="2"/>
  <c r="AN122" i="2"/>
  <c r="AM122" i="2"/>
  <c r="AL122" i="2"/>
  <c r="AK122" i="2"/>
  <c r="AP121" i="2"/>
  <c r="AO121" i="2"/>
  <c r="AN121" i="2"/>
  <c r="AM121" i="2"/>
  <c r="AL121" i="2"/>
  <c r="AK121" i="2"/>
  <c r="AP120" i="2"/>
  <c r="AO120" i="2"/>
  <c r="AN120" i="2"/>
  <c r="AM120" i="2"/>
  <c r="AL120" i="2"/>
  <c r="AK120" i="2"/>
  <c r="AP119" i="2"/>
  <c r="AO119" i="2"/>
  <c r="AN119" i="2"/>
  <c r="AM119" i="2"/>
  <c r="AL119" i="2"/>
  <c r="AK119" i="2"/>
  <c r="AP118" i="2"/>
  <c r="AO118" i="2"/>
  <c r="AN118" i="2"/>
  <c r="AM118" i="2"/>
  <c r="AL118" i="2"/>
  <c r="AK118" i="2"/>
  <c r="AP117" i="2"/>
  <c r="AO117" i="2"/>
  <c r="AN117" i="2"/>
  <c r="AM117" i="2"/>
  <c r="AL117" i="2"/>
  <c r="AK117" i="2"/>
  <c r="AP116" i="2"/>
  <c r="AO116" i="2"/>
  <c r="AN116" i="2"/>
  <c r="AM116" i="2"/>
  <c r="AL116" i="2"/>
  <c r="AK116" i="2"/>
  <c r="AP115" i="2"/>
  <c r="AO115" i="2"/>
  <c r="AN115" i="2"/>
  <c r="AM115" i="2"/>
  <c r="AL115" i="2"/>
  <c r="AK115" i="2"/>
  <c r="AP114" i="2"/>
  <c r="AO114" i="2"/>
  <c r="AN114" i="2"/>
  <c r="AM114" i="2"/>
  <c r="AL114" i="2"/>
  <c r="AK114" i="2"/>
  <c r="AP113" i="2"/>
  <c r="AO113" i="2"/>
  <c r="AN113" i="2"/>
  <c r="AM113" i="2"/>
  <c r="AL113" i="2"/>
  <c r="AK113" i="2"/>
  <c r="AP112" i="2"/>
  <c r="AO112" i="2"/>
  <c r="AN112" i="2"/>
  <c r="AM112" i="2"/>
  <c r="AL112" i="2"/>
  <c r="AK112" i="2"/>
  <c r="AP111" i="2"/>
  <c r="AO111" i="2"/>
  <c r="AN111" i="2"/>
  <c r="AM111" i="2"/>
  <c r="AL111" i="2"/>
  <c r="AK111" i="2"/>
  <c r="AP110" i="2"/>
  <c r="AO110" i="2"/>
  <c r="AN110" i="2"/>
  <c r="AM110" i="2"/>
  <c r="AL110" i="2"/>
  <c r="AK110" i="2"/>
  <c r="AP88" i="2"/>
  <c r="AO88" i="2"/>
  <c r="AN88" i="2"/>
  <c r="AM88" i="2"/>
  <c r="AL88" i="2"/>
  <c r="AK88" i="2"/>
  <c r="AP87" i="2"/>
  <c r="AO87" i="2"/>
  <c r="AN87" i="2"/>
  <c r="AM87" i="2"/>
  <c r="AL87" i="2"/>
  <c r="AK87" i="2"/>
  <c r="AP86" i="2"/>
  <c r="AO86" i="2"/>
  <c r="AN86" i="2"/>
  <c r="AM86" i="2"/>
  <c r="AL86" i="2"/>
  <c r="AK86" i="2"/>
  <c r="AP85" i="2"/>
  <c r="AO85" i="2"/>
  <c r="AN85" i="2"/>
  <c r="AM85" i="2"/>
  <c r="AL85" i="2"/>
  <c r="AK85" i="2"/>
  <c r="AP84" i="2"/>
  <c r="AO84" i="2"/>
  <c r="AN84" i="2"/>
  <c r="AM84" i="2"/>
  <c r="AL84" i="2"/>
  <c r="AK84" i="2"/>
  <c r="AM83" i="2"/>
  <c r="AL83" i="2"/>
  <c r="AK83" i="2"/>
  <c r="AP82" i="2"/>
  <c r="AO82" i="2"/>
  <c r="AN82" i="2"/>
  <c r="AM82" i="2"/>
  <c r="AL82" i="2"/>
  <c r="AK82" i="2"/>
  <c r="AP81" i="2"/>
  <c r="AO81" i="2"/>
  <c r="AN81" i="2"/>
  <c r="AM81" i="2"/>
  <c r="AL81" i="2"/>
  <c r="AK81" i="2"/>
  <c r="AP80" i="2"/>
  <c r="AO80" i="2"/>
  <c r="AN80" i="2"/>
  <c r="AM80" i="2"/>
  <c r="AL80" i="2"/>
  <c r="AK80" i="2"/>
  <c r="AP79" i="2"/>
  <c r="AO79" i="2"/>
  <c r="AN79" i="2"/>
  <c r="AM79" i="2"/>
  <c r="AL79" i="2"/>
  <c r="AK79" i="2"/>
  <c r="AP78" i="2"/>
  <c r="AO78" i="2"/>
  <c r="AN78" i="2"/>
  <c r="AM78" i="2"/>
  <c r="AL78" i="2"/>
  <c r="AK78" i="2"/>
  <c r="AP77" i="2"/>
  <c r="AO77" i="2"/>
  <c r="AN77" i="2"/>
  <c r="AM77" i="2"/>
  <c r="AL77" i="2"/>
  <c r="AK77" i="2"/>
  <c r="AP76" i="2"/>
  <c r="AO76" i="2"/>
  <c r="AN76" i="2"/>
  <c r="AM76" i="2"/>
  <c r="AL76" i="2"/>
  <c r="AK76" i="2"/>
  <c r="AP75" i="2"/>
  <c r="AO75" i="2"/>
  <c r="AN75" i="2"/>
  <c r="AM75" i="2"/>
  <c r="AL75" i="2"/>
  <c r="AK75" i="2"/>
  <c r="AP74" i="2"/>
  <c r="AO74" i="2"/>
  <c r="AN74" i="2"/>
  <c r="AM74" i="2"/>
  <c r="AL74" i="2"/>
  <c r="AK74" i="2"/>
  <c r="AP73" i="2"/>
  <c r="AO73" i="2"/>
  <c r="AN73" i="2"/>
  <c r="AM73" i="2"/>
  <c r="AL73" i="2"/>
  <c r="AK73" i="2"/>
  <c r="AP72" i="2"/>
  <c r="AO72" i="2"/>
  <c r="AN72" i="2"/>
  <c r="AM72" i="2"/>
  <c r="AL72" i="2"/>
  <c r="AK72" i="2"/>
  <c r="AP71" i="2"/>
  <c r="AO71" i="2"/>
  <c r="AN71" i="2"/>
  <c r="AM71" i="2"/>
  <c r="AL71" i="2"/>
  <c r="AK7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AN40" i="2"/>
  <c r="AO40" i="2"/>
  <c r="AL41" i="2"/>
  <c r="AM41" i="2"/>
  <c r="AN41" i="2"/>
  <c r="AO41" i="2"/>
  <c r="AK42" i="2"/>
  <c r="AL42" i="2"/>
  <c r="AN42" i="2"/>
  <c r="AO42" i="2"/>
  <c r="AK43" i="2"/>
  <c r="AL43" i="2"/>
  <c r="AM43" i="2"/>
  <c r="AN43" i="2"/>
  <c r="AO43" i="2"/>
  <c r="AK44" i="2"/>
  <c r="AL44" i="2"/>
  <c r="AM44" i="2"/>
  <c r="AN44" i="2"/>
  <c r="AO44" i="2"/>
  <c r="AL45" i="2"/>
  <c r="AM45" i="2"/>
  <c r="AN45" i="2"/>
  <c r="AO45" i="2"/>
  <c r="AK46" i="2"/>
  <c r="AM46" i="2"/>
  <c r="AK47" i="2"/>
  <c r="AL47" i="2"/>
  <c r="AM47" i="2"/>
  <c r="AN47" i="2"/>
  <c r="AO47" i="2"/>
  <c r="AK48" i="2"/>
  <c r="AL48" i="2"/>
  <c r="AM48" i="2"/>
  <c r="AN48" i="2"/>
  <c r="AO48" i="2"/>
  <c r="AK49" i="2"/>
  <c r="AL49" i="2"/>
  <c r="AM49" i="2"/>
  <c r="AN49" i="2"/>
  <c r="AO49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7" i="2"/>
  <c r="AP48" i="2"/>
  <c r="AP49" i="2"/>
  <c r="AP32" i="2"/>
  <c r="AL201" i="2" l="1"/>
  <c r="AL46" i="2"/>
  <c r="AK200" i="2"/>
  <c r="AK45" i="2"/>
  <c r="AM197" i="2"/>
  <c r="AM42" i="2"/>
  <c r="AK196" i="2"/>
  <c r="AK41" i="2"/>
  <c r="AO198" i="2"/>
  <c r="AK198" i="2"/>
  <c r="AO194" i="2"/>
  <c r="AK190" i="2"/>
  <c r="AK188" i="2"/>
  <c r="AN189" i="2"/>
  <c r="AM192" i="2"/>
  <c r="AL203" i="2"/>
  <c r="AN193" i="2"/>
  <c r="AN202" i="2"/>
  <c r="AL190" i="2"/>
  <c r="AO204" i="2"/>
  <c r="AN191" i="2"/>
  <c r="AM194" i="2"/>
  <c r="AL197" i="2"/>
  <c r="AM187" i="2"/>
  <c r="AK193" i="2"/>
  <c r="AO193" i="2"/>
  <c r="AM195" i="2"/>
  <c r="AL198" i="2"/>
  <c r="AO191" i="2"/>
  <c r="AM188" i="2"/>
  <c r="AM190" i="2"/>
  <c r="AN195" i="2"/>
  <c r="AN197" i="2"/>
  <c r="AK189" i="2"/>
  <c r="AO189" i="2"/>
  <c r="AM191" i="2"/>
  <c r="AL194" i="2"/>
  <c r="AN196" i="2"/>
  <c r="AM199" i="2"/>
  <c r="AN200" i="2"/>
  <c r="AN204" i="2"/>
  <c r="AK192" i="2"/>
  <c r="AL202" i="2"/>
  <c r="AM203" i="2"/>
  <c r="AK187" i="2"/>
  <c r="AL188" i="2"/>
  <c r="AM189" i="2"/>
  <c r="AN190" i="2"/>
  <c r="AK191" i="2"/>
  <c r="AL192" i="2"/>
  <c r="AM193" i="2"/>
  <c r="AN194" i="2"/>
  <c r="AK195" i="2"/>
  <c r="AO195" i="2"/>
  <c r="AL196" i="2"/>
  <c r="AN198" i="2"/>
  <c r="AK199" i="2"/>
  <c r="AL200" i="2"/>
  <c r="AM201" i="2"/>
  <c r="AK203" i="2"/>
  <c r="AO203" i="2"/>
  <c r="AL204" i="2"/>
  <c r="AO188" i="2"/>
  <c r="AO196" i="2"/>
  <c r="AO190" i="2"/>
  <c r="AO192" i="2"/>
  <c r="AK204" i="2"/>
  <c r="AK194" i="2"/>
  <c r="AO202" i="2"/>
  <c r="AL189" i="2"/>
  <c r="AL193" i="2"/>
  <c r="AO200" i="2"/>
  <c r="AN203" i="2"/>
  <c r="AL187" i="2"/>
  <c r="AL191" i="2"/>
  <c r="AL195" i="2"/>
  <c r="AM196" i="2"/>
  <c r="AL199" i="2"/>
  <c r="AM200" i="2"/>
  <c r="AK202" i="2"/>
  <c r="AM204" i="2"/>
  <c r="AN188" i="2"/>
  <c r="AN192" i="2"/>
  <c r="AK197" i="2"/>
  <c r="AO197" i="2"/>
  <c r="AK201" i="2"/>
  <c r="AM198" i="2"/>
  <c r="AM202" i="2"/>
  <c r="AK206" i="2" l="1"/>
  <c r="AJ189" i="2"/>
  <c r="AK301" i="2"/>
  <c r="AJ193" i="2"/>
  <c r="AL206" i="2"/>
  <c r="AL301" i="2"/>
  <c r="AM206" i="2"/>
  <c r="AM301" i="2"/>
  <c r="AN201" i="2" l="1"/>
  <c r="AN46" i="2"/>
  <c r="AN199" i="2"/>
  <c r="AN83" i="2"/>
  <c r="AN187" i="2"/>
  <c r="AN149" i="2"/>
  <c r="AO201" i="2" l="1"/>
  <c r="AO46" i="2"/>
  <c r="AN206" i="2"/>
  <c r="AN301" i="2"/>
  <c r="AO199" i="2"/>
  <c r="AO83" i="2"/>
  <c r="AO187" i="2"/>
  <c r="AO149" i="2"/>
  <c r="AP83" i="2"/>
  <c r="AP149" i="2"/>
  <c r="AP46" i="2"/>
  <c r="AO206" i="2" l="1"/>
  <c r="AO301" i="2"/>
  <c r="BJ148" i="2" l="1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AR14" i="2"/>
  <c r="AQ14" i="2"/>
  <c r="AR169" i="2" l="1"/>
  <c r="AV169" i="2"/>
  <c r="AZ169" i="2"/>
  <c r="BD169" i="2"/>
  <c r="BH169" i="2"/>
  <c r="AT170" i="2"/>
  <c r="AX170" i="2"/>
  <c r="BB170" i="2"/>
  <c r="BF170" i="2"/>
  <c r="BJ170" i="2"/>
  <c r="AR171" i="2"/>
  <c r="AV171" i="2"/>
  <c r="AZ171" i="2"/>
  <c r="BD171" i="2"/>
  <c r="BH171" i="2"/>
  <c r="AT172" i="2"/>
  <c r="AX172" i="2"/>
  <c r="BB172" i="2"/>
  <c r="BF172" i="2"/>
  <c r="BJ172" i="2"/>
  <c r="AR173" i="2"/>
  <c r="AV173" i="2"/>
  <c r="AZ173" i="2"/>
  <c r="BD173" i="2"/>
  <c r="BH173" i="2"/>
  <c r="AT174" i="2"/>
  <c r="AX174" i="2"/>
  <c r="BB174" i="2"/>
  <c r="BF174" i="2"/>
  <c r="BJ174" i="2"/>
  <c r="AR175" i="2"/>
  <c r="AV175" i="2"/>
  <c r="AZ175" i="2"/>
  <c r="BD175" i="2"/>
  <c r="BH175" i="2"/>
  <c r="AT176" i="2"/>
  <c r="AX176" i="2"/>
  <c r="BB176" i="2"/>
  <c r="BF176" i="2"/>
  <c r="BJ176" i="2"/>
  <c r="AR177" i="2"/>
  <c r="AV177" i="2"/>
  <c r="AZ177" i="2"/>
  <c r="BD177" i="2"/>
  <c r="BH177" i="2"/>
  <c r="AT178" i="2"/>
  <c r="AX178" i="2"/>
  <c r="BB178" i="2"/>
  <c r="BF178" i="2"/>
  <c r="BJ178" i="2"/>
  <c r="AR179" i="2"/>
  <c r="AV179" i="2"/>
  <c r="AZ179" i="2"/>
  <c r="BD179" i="2"/>
  <c r="BH179" i="2"/>
  <c r="AT180" i="2"/>
  <c r="AX180" i="2"/>
  <c r="BB180" i="2"/>
  <c r="BF180" i="2"/>
  <c r="BJ180" i="2"/>
  <c r="AR181" i="2"/>
  <c r="AV181" i="2"/>
  <c r="AZ181" i="2"/>
  <c r="BD181" i="2"/>
  <c r="BH181" i="2"/>
  <c r="AT182" i="2"/>
  <c r="AX182" i="2"/>
  <c r="BB182" i="2"/>
  <c r="BF182" i="2"/>
  <c r="BJ182" i="2"/>
  <c r="AR183" i="2"/>
  <c r="AV183" i="2"/>
  <c r="AZ183" i="2"/>
  <c r="BD183" i="2"/>
  <c r="BH183" i="2"/>
  <c r="AT184" i="2"/>
  <c r="AX184" i="2"/>
  <c r="BB184" i="2"/>
  <c r="BF184" i="2"/>
  <c r="BJ184" i="2"/>
  <c r="AR185" i="2"/>
  <c r="AV185" i="2"/>
  <c r="AZ185" i="2"/>
  <c r="BD185" i="2"/>
  <c r="BH185" i="2"/>
  <c r="AT186" i="2"/>
  <c r="AX186" i="2"/>
  <c r="BB186" i="2"/>
  <c r="BF186" i="2"/>
  <c r="BJ186" i="2"/>
  <c r="AS169" i="2"/>
  <c r="AW169" i="2"/>
  <c r="BA169" i="2"/>
  <c r="BE169" i="2"/>
  <c r="BI169" i="2"/>
  <c r="AU170" i="2"/>
  <c r="AY170" i="2"/>
  <c r="BC170" i="2"/>
  <c r="BG170" i="2"/>
  <c r="AS171" i="2"/>
  <c r="AW171" i="2"/>
  <c r="BA171" i="2"/>
  <c r="BE171" i="2"/>
  <c r="BI171" i="2"/>
  <c r="AU172" i="2"/>
  <c r="AY172" i="2"/>
  <c r="BC172" i="2"/>
  <c r="BG172" i="2"/>
  <c r="AS173" i="2"/>
  <c r="AW173" i="2"/>
  <c r="BA173" i="2"/>
  <c r="BE173" i="2"/>
  <c r="BI173" i="2"/>
  <c r="AU174" i="2"/>
  <c r="AY174" i="2"/>
  <c r="BC174" i="2"/>
  <c r="BG174" i="2"/>
  <c r="AS175" i="2"/>
  <c r="AW175" i="2"/>
  <c r="BA175" i="2"/>
  <c r="BE175" i="2"/>
  <c r="BI175" i="2"/>
  <c r="AU176" i="2"/>
  <c r="AY176" i="2"/>
  <c r="BC176" i="2"/>
  <c r="BG176" i="2"/>
  <c r="AS177" i="2"/>
  <c r="AW177" i="2"/>
  <c r="BA177" i="2"/>
  <c r="BE177" i="2"/>
  <c r="BI177" i="2"/>
  <c r="AU178" i="2"/>
  <c r="AY178" i="2"/>
  <c r="BC178" i="2"/>
  <c r="BG178" i="2"/>
  <c r="AS179" i="2"/>
  <c r="AW179" i="2"/>
  <c r="BA179" i="2"/>
  <c r="BE179" i="2"/>
  <c r="BI179" i="2"/>
  <c r="AU180" i="2"/>
  <c r="AY180" i="2"/>
  <c r="BC180" i="2"/>
  <c r="BG180" i="2"/>
  <c r="AS181" i="2"/>
  <c r="AW181" i="2"/>
  <c r="BA181" i="2"/>
  <c r="BE181" i="2"/>
  <c r="BI181" i="2"/>
  <c r="AU182" i="2"/>
  <c r="AY182" i="2"/>
  <c r="BC182" i="2"/>
  <c r="BG182" i="2"/>
  <c r="AS183" i="2"/>
  <c r="AW183" i="2"/>
  <c r="BA183" i="2"/>
  <c r="BE183" i="2"/>
  <c r="BI183" i="2"/>
  <c r="AU184" i="2"/>
  <c r="AY184" i="2"/>
  <c r="BC184" i="2"/>
  <c r="BG184" i="2"/>
  <c r="AS185" i="2"/>
  <c r="AW185" i="2"/>
  <c r="BA185" i="2"/>
  <c r="BE185" i="2"/>
  <c r="BI185" i="2"/>
  <c r="AU186" i="2"/>
  <c r="AY186" i="2"/>
  <c r="BC186" i="2"/>
  <c r="BG186" i="2"/>
  <c r="AP169" i="2"/>
  <c r="AT169" i="2"/>
  <c r="AX169" i="2"/>
  <c r="BB169" i="2"/>
  <c r="BF169" i="2"/>
  <c r="BJ169" i="2"/>
  <c r="AR170" i="2"/>
  <c r="AV170" i="2"/>
  <c r="AZ170" i="2"/>
  <c r="BD170" i="2"/>
  <c r="BH170" i="2"/>
  <c r="AT171" i="2"/>
  <c r="AX171" i="2"/>
  <c r="BB171" i="2"/>
  <c r="BF171" i="2"/>
  <c r="BJ171" i="2"/>
  <c r="AR172" i="2"/>
  <c r="AV172" i="2"/>
  <c r="AZ172" i="2"/>
  <c r="BD172" i="2"/>
  <c r="BH172" i="2"/>
  <c r="AT173" i="2"/>
  <c r="AX173" i="2"/>
  <c r="BB173" i="2"/>
  <c r="BF173" i="2"/>
  <c r="BJ173" i="2"/>
  <c r="AR174" i="2"/>
  <c r="AV174" i="2"/>
  <c r="AZ174" i="2"/>
  <c r="BD174" i="2"/>
  <c r="BH174" i="2"/>
  <c r="AT175" i="2"/>
  <c r="AX175" i="2"/>
  <c r="BB175" i="2"/>
  <c r="BF175" i="2"/>
  <c r="BJ175" i="2"/>
  <c r="AR176" i="2"/>
  <c r="AV176" i="2"/>
  <c r="AZ176" i="2"/>
  <c r="BD176" i="2"/>
  <c r="BH176" i="2"/>
  <c r="AT177" i="2"/>
  <c r="AX177" i="2"/>
  <c r="BB177" i="2"/>
  <c r="BF177" i="2"/>
  <c r="BJ177" i="2"/>
  <c r="AR178" i="2"/>
  <c r="AV178" i="2"/>
  <c r="AZ178" i="2"/>
  <c r="BD178" i="2"/>
  <c r="BH178" i="2"/>
  <c r="AT179" i="2"/>
  <c r="AX179" i="2"/>
  <c r="BB179" i="2"/>
  <c r="BF179" i="2"/>
  <c r="BJ179" i="2"/>
  <c r="AR180" i="2"/>
  <c r="AV180" i="2"/>
  <c r="AZ180" i="2"/>
  <c r="BD180" i="2"/>
  <c r="BH180" i="2"/>
  <c r="AT181" i="2"/>
  <c r="AX181" i="2"/>
  <c r="BB181" i="2"/>
  <c r="BF181" i="2"/>
  <c r="BJ181" i="2"/>
  <c r="AR182" i="2"/>
  <c r="AV182" i="2"/>
  <c r="AZ182" i="2"/>
  <c r="BD182" i="2"/>
  <c r="BH182" i="2"/>
  <c r="AT183" i="2"/>
  <c r="AX183" i="2"/>
  <c r="BB183" i="2"/>
  <c r="BF183" i="2"/>
  <c r="BJ183" i="2"/>
  <c r="AR184" i="2"/>
  <c r="AV184" i="2"/>
  <c r="AZ184" i="2"/>
  <c r="BD184" i="2"/>
  <c r="BH184" i="2"/>
  <c r="AT185" i="2"/>
  <c r="AX185" i="2"/>
  <c r="BB185" i="2"/>
  <c r="BF185" i="2"/>
  <c r="BJ185" i="2"/>
  <c r="AR186" i="2"/>
  <c r="AV186" i="2"/>
  <c r="AZ186" i="2"/>
  <c r="BD186" i="2"/>
  <c r="BH186" i="2"/>
  <c r="AQ169" i="2"/>
  <c r="AU169" i="2"/>
  <c r="AY169" i="2"/>
  <c r="BC169" i="2"/>
  <c r="BG169" i="2"/>
  <c r="AS170" i="2"/>
  <c r="AW170" i="2"/>
  <c r="BA170" i="2"/>
  <c r="BE170" i="2"/>
  <c r="BI170" i="2"/>
  <c r="AU171" i="2"/>
  <c r="AY171" i="2"/>
  <c r="BC171" i="2"/>
  <c r="BG171" i="2"/>
  <c r="AS172" i="2"/>
  <c r="AW172" i="2"/>
  <c r="BA172" i="2"/>
  <c r="BE172" i="2"/>
  <c r="BI172" i="2"/>
  <c r="AU173" i="2"/>
  <c r="AY173" i="2"/>
  <c r="BC173" i="2"/>
  <c r="BG173" i="2"/>
  <c r="AS174" i="2"/>
  <c r="AW174" i="2"/>
  <c r="BA174" i="2"/>
  <c r="BE174" i="2"/>
  <c r="BI174" i="2"/>
  <c r="AU175" i="2"/>
  <c r="AY175" i="2"/>
  <c r="BC175" i="2"/>
  <c r="BG175" i="2"/>
  <c r="AS176" i="2"/>
  <c r="AW176" i="2"/>
  <c r="BA176" i="2"/>
  <c r="BE176" i="2"/>
  <c r="BI176" i="2"/>
  <c r="AU177" i="2"/>
  <c r="AY177" i="2"/>
  <c r="BC177" i="2"/>
  <c r="BG177" i="2"/>
  <c r="AS178" i="2"/>
  <c r="AW178" i="2"/>
  <c r="BA178" i="2"/>
  <c r="BE178" i="2"/>
  <c r="BI178" i="2"/>
  <c r="AU179" i="2"/>
  <c r="AY179" i="2"/>
  <c r="BC179" i="2"/>
  <c r="BG179" i="2"/>
  <c r="AS180" i="2"/>
  <c r="AW180" i="2"/>
  <c r="BA180" i="2"/>
  <c r="BE180" i="2"/>
  <c r="BI180" i="2"/>
  <c r="AU181" i="2"/>
  <c r="AY181" i="2"/>
  <c r="BC181" i="2"/>
  <c r="BG181" i="2"/>
  <c r="AS182" i="2"/>
  <c r="AW182" i="2"/>
  <c r="BA182" i="2"/>
  <c r="BE182" i="2"/>
  <c r="BI182" i="2"/>
  <c r="AU183" i="2"/>
  <c r="AY183" i="2"/>
  <c r="BC183" i="2"/>
  <c r="BG183" i="2"/>
  <c r="AS184" i="2"/>
  <c r="AW184" i="2"/>
  <c r="BA184" i="2"/>
  <c r="BE184" i="2"/>
  <c r="BI184" i="2"/>
  <c r="AU185" i="2"/>
  <c r="AY185" i="2"/>
  <c r="BC185" i="2"/>
  <c r="BG185" i="2"/>
  <c r="AS186" i="2"/>
  <c r="AW186" i="2"/>
  <c r="BA186" i="2"/>
  <c r="BE186" i="2"/>
  <c r="BI186" i="2"/>
  <c r="BC302" i="2" l="1"/>
  <c r="BC319" i="2" s="1"/>
  <c r="AX302" i="2"/>
  <c r="AX310" i="2" s="1"/>
  <c r="BI302" i="2"/>
  <c r="BI307" i="2" s="1"/>
  <c r="AS302" i="2"/>
  <c r="AS308" i="2" s="1"/>
  <c r="AZ302" i="2"/>
  <c r="AZ315" i="2" s="1"/>
  <c r="AY302" i="2"/>
  <c r="AY311" i="2" s="1"/>
  <c r="BJ302" i="2"/>
  <c r="BJ307" i="2" s="1"/>
  <c r="AT302" i="2"/>
  <c r="AT321" i="2" s="1"/>
  <c r="BE302" i="2"/>
  <c r="BE308" i="2" s="1"/>
  <c r="AV302" i="2"/>
  <c r="AV307" i="2" s="1"/>
  <c r="AU302" i="2"/>
  <c r="AU319" i="2" s="1"/>
  <c r="BF302" i="2"/>
  <c r="BF307" i="2" s="1"/>
  <c r="BM169" i="2"/>
  <c r="BA302" i="2"/>
  <c r="BA308" i="2" s="1"/>
  <c r="BH302" i="2"/>
  <c r="BH311" i="2" s="1"/>
  <c r="AR302" i="2"/>
  <c r="AR315" i="2" s="1"/>
  <c r="BG302" i="2"/>
  <c r="BG308" i="2" s="1"/>
  <c r="BB302" i="2"/>
  <c r="BB322" i="2" s="1"/>
  <c r="BE321" i="2"/>
  <c r="AW302" i="2"/>
  <c r="AW309" i="2" s="1"/>
  <c r="BD302" i="2"/>
  <c r="BD307" i="2" s="1"/>
  <c r="AU310" i="2" l="1"/>
  <c r="BE313" i="2"/>
  <c r="BC316" i="2"/>
  <c r="BE317" i="2"/>
  <c r="BJ308" i="2"/>
  <c r="BJ324" i="2"/>
  <c r="AV313" i="2"/>
  <c r="AS309" i="2"/>
  <c r="BC314" i="2"/>
  <c r="AS316" i="2"/>
  <c r="AS318" i="2"/>
  <c r="BC321" i="2"/>
  <c r="AY309" i="2"/>
  <c r="AY313" i="2"/>
  <c r="AY314" i="2"/>
  <c r="AY318" i="2"/>
  <c r="AT309" i="2"/>
  <c r="AX308" i="2"/>
  <c r="AX324" i="2"/>
  <c r="AX313" i="2"/>
  <c r="AX316" i="2"/>
  <c r="AZ318" i="2"/>
  <c r="AX318" i="2"/>
  <c r="AX320" i="2"/>
  <c r="AX309" i="2"/>
  <c r="AX321" i="2"/>
  <c r="AT312" i="2"/>
  <c r="AT324" i="2"/>
  <c r="AV318" i="2"/>
  <c r="BF318" i="2"/>
  <c r="AT308" i="2"/>
  <c r="AT316" i="2"/>
  <c r="AT313" i="2"/>
  <c r="BI320" i="2"/>
  <c r="AT318" i="2"/>
  <c r="AT320" i="2"/>
  <c r="AT317" i="2"/>
  <c r="AS321" i="2"/>
  <c r="AX322" i="2"/>
  <c r="AT322" i="2"/>
  <c r="BJ313" i="2"/>
  <c r="BI324" i="2"/>
  <c r="BF310" i="2"/>
  <c r="BI309" i="2"/>
  <c r="AT310" i="2"/>
  <c r="AV309" i="2"/>
  <c r="AV314" i="2"/>
  <c r="BI308" i="2"/>
  <c r="BI316" i="2"/>
  <c r="BI313" i="2"/>
  <c r="BI321" i="2"/>
  <c r="AT314" i="2"/>
  <c r="AS314" i="2"/>
  <c r="BJ320" i="2"/>
  <c r="BC312" i="2"/>
  <c r="AU322" i="2"/>
  <c r="BJ309" i="2"/>
  <c r="BJ321" i="2"/>
  <c r="BC309" i="2"/>
  <c r="BC318" i="2"/>
  <c r="BJ316" i="2"/>
  <c r="AV321" i="2"/>
  <c r="BC308" i="2"/>
  <c r="AU318" i="2"/>
  <c r="BC324" i="2"/>
  <c r="AV310" i="2"/>
  <c r="AV322" i="2"/>
  <c r="AS312" i="2"/>
  <c r="AY321" i="2"/>
  <c r="BF314" i="2"/>
  <c r="AY310" i="2"/>
  <c r="AS317" i="2"/>
  <c r="BC313" i="2"/>
  <c r="BC322" i="2"/>
  <c r="AS310" i="2"/>
  <c r="BJ312" i="2"/>
  <c r="AV317" i="2"/>
  <c r="BE309" i="2"/>
  <c r="AU314" i="2"/>
  <c r="BC320" i="2"/>
  <c r="BJ317" i="2"/>
  <c r="BI312" i="2"/>
  <c r="AY317" i="2"/>
  <c r="AS324" i="2"/>
  <c r="AS313" i="2"/>
  <c r="BI317" i="2"/>
  <c r="AY322" i="2"/>
  <c r="AZ310" i="2"/>
  <c r="BC317" i="2"/>
  <c r="BC310" i="2"/>
  <c r="BI310" i="2"/>
  <c r="AW307" i="2"/>
  <c r="BH323" i="2"/>
  <c r="AV319" i="2"/>
  <c r="AT311" i="2"/>
  <c r="BI318" i="2"/>
  <c r="BI319" i="2"/>
  <c r="BH307" i="2"/>
  <c r="BH319" i="2"/>
  <c r="BE314" i="2"/>
  <c r="BE311" i="2"/>
  <c r="AT307" i="2"/>
  <c r="AT315" i="2"/>
  <c r="BI322" i="2"/>
  <c r="AS307" i="2"/>
  <c r="BJ322" i="2"/>
  <c r="BI314" i="2"/>
  <c r="BG323" i="2"/>
  <c r="AZ317" i="2"/>
  <c r="AZ321" i="2"/>
  <c r="BE310" i="2"/>
  <c r="BE318" i="2"/>
  <c r="BJ310" i="2"/>
  <c r="BJ318" i="2"/>
  <c r="BE307" i="2"/>
  <c r="AY307" i="2"/>
  <c r="AY319" i="2"/>
  <c r="AX314" i="2"/>
  <c r="AX307" i="2"/>
  <c r="BB310" i="2"/>
  <c r="BB314" i="2"/>
  <c r="BB318" i="2"/>
  <c r="BB323" i="2"/>
  <c r="AZ313" i="2"/>
  <c r="AZ314" i="2"/>
  <c r="AZ322" i="2"/>
  <c r="BB307" i="2"/>
  <c r="BB315" i="2"/>
  <c r="BB319" i="2"/>
  <c r="BG307" i="2"/>
  <c r="BA310" i="2"/>
  <c r="BA314" i="2"/>
  <c r="BG319" i="2"/>
  <c r="BA322" i="2"/>
  <c r="AZ309" i="2"/>
  <c r="AV315" i="2"/>
  <c r="AY323" i="2"/>
  <c r="BI315" i="2"/>
  <c r="BD312" i="2"/>
  <c r="AR307" i="2"/>
  <c r="AR323" i="2"/>
  <c r="BA311" i="2"/>
  <c r="BG324" i="2"/>
  <c r="BH312" i="2"/>
  <c r="AR316" i="2"/>
  <c r="BF319" i="2"/>
  <c r="AU307" i="2"/>
  <c r="AU323" i="2"/>
  <c r="BD309" i="2"/>
  <c r="BB312" i="2"/>
  <c r="BE315" i="2"/>
  <c r="BE319" i="2"/>
  <c r="BE323" i="2"/>
  <c r="BD314" i="2"/>
  <c r="BB317" i="2"/>
  <c r="AV320" i="2"/>
  <c r="BJ323" i="2"/>
  <c r="BG309" i="2"/>
  <c r="BG313" i="2"/>
  <c r="BA316" i="2"/>
  <c r="AZ311" i="2"/>
  <c r="BH321" i="2"/>
  <c r="BA309" i="2"/>
  <c r="AY312" i="2"/>
  <c r="AS319" i="2"/>
  <c r="BG322" i="2"/>
  <c r="AR310" i="2"/>
  <c r="BF313" i="2"/>
  <c r="AZ316" i="2"/>
  <c r="AX319" i="2"/>
  <c r="BH322" i="2"/>
  <c r="BE312" i="2"/>
  <c r="BE316" i="2"/>
  <c r="AU321" i="2"/>
  <c r="BD311" i="2"/>
  <c r="BD316" i="2"/>
  <c r="BG312" i="2"/>
  <c r="BA315" i="2"/>
  <c r="BH316" i="2"/>
  <c r="AR320" i="2"/>
  <c r="BF323" i="2"/>
  <c r="AU311" i="2"/>
  <c r="AU315" i="2"/>
  <c r="AW320" i="2"/>
  <c r="AW324" i="2"/>
  <c r="BD313" i="2"/>
  <c r="BB316" i="2"/>
  <c r="AU312" i="2"/>
  <c r="AU316" i="2"/>
  <c r="AU320" i="2"/>
  <c r="AU324" i="2"/>
  <c r="AV308" i="2"/>
  <c r="BJ311" i="2"/>
  <c r="BD318" i="2"/>
  <c r="BB321" i="2"/>
  <c r="AV324" i="2"/>
  <c r="BG317" i="2"/>
  <c r="BA320" i="2"/>
  <c r="BF308" i="2"/>
  <c r="BF312" i="2"/>
  <c r="BF316" i="2"/>
  <c r="AZ319" i="2"/>
  <c r="BG310" i="2"/>
  <c r="BA313" i="2"/>
  <c r="AY316" i="2"/>
  <c r="AS323" i="2"/>
  <c r="BH310" i="2"/>
  <c r="AR314" i="2"/>
  <c r="BF317" i="2"/>
  <c r="AZ320" i="2"/>
  <c r="AX323" i="2"/>
  <c r="AU309" i="2"/>
  <c r="AU313" i="2"/>
  <c r="AU317" i="2"/>
  <c r="AW322" i="2"/>
  <c r="BD315" i="2"/>
  <c r="BD320" i="2"/>
  <c r="BD324" i="2"/>
  <c r="BG311" i="2"/>
  <c r="BG316" i="2"/>
  <c r="BA319" i="2"/>
  <c r="AR308" i="2"/>
  <c r="BF311" i="2"/>
  <c r="BH320" i="2"/>
  <c r="AR324" i="2"/>
  <c r="AW308" i="2"/>
  <c r="AW312" i="2"/>
  <c r="AW316" i="2"/>
  <c r="BD317" i="2"/>
  <c r="BB320" i="2"/>
  <c r="AV323" i="2"/>
  <c r="AU308" i="2"/>
  <c r="AW313" i="2"/>
  <c r="AW317" i="2"/>
  <c r="AW321" i="2"/>
  <c r="BB309" i="2"/>
  <c r="AV312" i="2"/>
  <c r="BJ315" i="2"/>
  <c r="AT319" i="2"/>
  <c r="BD322" i="2"/>
  <c r="BG321" i="2"/>
  <c r="BA324" i="2"/>
  <c r="AR309" i="2"/>
  <c r="AR313" i="2"/>
  <c r="AR317" i="2"/>
  <c r="BF320" i="2"/>
  <c r="AZ323" i="2"/>
  <c r="AS311" i="2"/>
  <c r="BG314" i="2"/>
  <c r="BA317" i="2"/>
  <c r="AY320" i="2"/>
  <c r="BI323" i="2"/>
  <c r="AZ308" i="2"/>
  <c r="AX311" i="2"/>
  <c r="BH314" i="2"/>
  <c r="AR318" i="2"/>
  <c r="BF321" i="2"/>
  <c r="AZ324" i="2"/>
  <c r="AW310" i="2"/>
  <c r="AW314" i="2"/>
  <c r="AW318" i="2"/>
  <c r="BC323" i="2"/>
  <c r="BD319" i="2"/>
  <c r="BD323" i="2"/>
  <c r="AW311" i="2"/>
  <c r="AW315" i="2"/>
  <c r="AW319" i="2"/>
  <c r="AW323" i="2"/>
  <c r="BD308" i="2"/>
  <c r="BB311" i="2"/>
  <c r="BG315" i="2"/>
  <c r="BA318" i="2"/>
  <c r="AR311" i="2"/>
  <c r="BH315" i="2"/>
  <c r="AR319" i="2"/>
  <c r="BF322" i="2"/>
  <c r="BA307" i="2"/>
  <c r="BG320" i="2"/>
  <c r="BA323" i="2"/>
  <c r="BH308" i="2"/>
  <c r="AR312" i="2"/>
  <c r="BF315" i="2"/>
  <c r="BH324" i="2"/>
  <c r="BE322" i="2"/>
  <c r="BB308" i="2"/>
  <c r="AV311" i="2"/>
  <c r="BJ314" i="2"/>
  <c r="BD321" i="2"/>
  <c r="BB324" i="2"/>
  <c r="BD310" i="2"/>
  <c r="BB313" i="2"/>
  <c r="AV316" i="2"/>
  <c r="BJ319" i="2"/>
  <c r="AT323" i="2"/>
  <c r="BA312" i="2"/>
  <c r="AY315" i="2"/>
  <c r="AS322" i="2"/>
  <c r="AZ307" i="2"/>
  <c r="BH309" i="2"/>
  <c r="BH313" i="2"/>
  <c r="BH317" i="2"/>
  <c r="AR321" i="2"/>
  <c r="BF324" i="2"/>
  <c r="AY308" i="2"/>
  <c r="BI311" i="2"/>
  <c r="AS315" i="2"/>
  <c r="BG318" i="2"/>
  <c r="BA321" i="2"/>
  <c r="AY324" i="2"/>
  <c r="BF309" i="2"/>
  <c r="AZ312" i="2"/>
  <c r="AX315" i="2"/>
  <c r="BH318" i="2"/>
  <c r="AR322" i="2"/>
  <c r="BC307" i="2"/>
  <c r="BC311" i="2"/>
  <c r="BC315" i="2"/>
  <c r="BE320" i="2"/>
  <c r="BE324" i="2"/>
  <c r="AB78" i="16"/>
  <c r="O78" i="16"/>
  <c r="Y79" i="16"/>
  <c r="Q96" i="16"/>
  <c r="X72" i="16"/>
  <c r="Y84" i="16"/>
  <c r="N72" i="16"/>
  <c r="AC70" i="16"/>
  <c r="Y70" i="16"/>
  <c r="V72" i="16"/>
  <c r="M87" i="16"/>
  <c r="M83" i="16"/>
  <c r="R96" i="16"/>
  <c r="L70" i="16"/>
  <c r="Q78" i="16"/>
  <c r="AC78" i="16"/>
  <c r="P84" i="16"/>
  <c r="T94" i="16"/>
  <c r="AD87" i="16"/>
  <c r="AB90" i="16"/>
  <c r="AD94" i="16"/>
  <c r="W96" i="16"/>
  <c r="X91" i="16"/>
  <c r="T73" i="16"/>
  <c r="R86" i="16"/>
  <c r="T78" i="16"/>
  <c r="X77" i="16"/>
  <c r="X70" i="16"/>
  <c r="AE80" i="16"/>
  <c r="O75" i="16"/>
  <c r="X96" i="16"/>
  <c r="W77" i="16"/>
  <c r="J10" i="16"/>
  <c r="R71" i="16"/>
  <c r="AD89" i="16"/>
  <c r="T88" i="16"/>
  <c r="Q80" i="16"/>
  <c r="Y83" i="16"/>
  <c r="AB84" i="16"/>
  <c r="U83" i="16"/>
  <c r="R74" i="16"/>
  <c r="T71" i="16"/>
  <c r="Y74" i="16"/>
  <c r="AA82" i="16"/>
  <c r="AB96" i="16"/>
  <c r="Y89" i="16"/>
  <c r="AC83" i="16"/>
  <c r="AD74" i="16"/>
  <c r="Y71" i="16"/>
  <c r="AD78" i="16"/>
  <c r="S94" i="16"/>
  <c r="Z82" i="16"/>
  <c r="S83" i="16"/>
  <c r="L78" i="16"/>
  <c r="Z73" i="16"/>
  <c r="AB75" i="16"/>
  <c r="P98" i="16"/>
  <c r="Q87" i="16"/>
  <c r="X89" i="16"/>
  <c r="Y81" i="16"/>
  <c r="J9" i="16"/>
  <c r="AE89" i="16"/>
  <c r="Z98" i="16"/>
  <c r="Z91" i="16"/>
  <c r="N91" i="16"/>
  <c r="K9" i="16"/>
  <c r="N90" i="16"/>
  <c r="AE74" i="16"/>
  <c r="T80" i="16"/>
  <c r="R81" i="16"/>
  <c r="S96" i="16"/>
  <c r="S73" i="16"/>
  <c r="P74" i="16"/>
  <c r="W73" i="16"/>
  <c r="O86" i="16"/>
  <c r="Q73" i="16"/>
  <c r="P72" i="16"/>
  <c r="S71" i="16"/>
  <c r="M84" i="16"/>
  <c r="AB88" i="16"/>
  <c r="M71" i="16"/>
  <c r="V77" i="16"/>
  <c r="AA75" i="16"/>
  <c r="T89" i="16"/>
  <c r="AC71" i="16"/>
  <c r="X87" i="16"/>
  <c r="M78" i="16"/>
  <c r="P78" i="16"/>
  <c r="U72" i="16"/>
  <c r="L84" i="16"/>
  <c r="Y88" i="16"/>
  <c r="AD85" i="16"/>
  <c r="L71" i="16"/>
  <c r="Z78" i="16"/>
  <c r="N70" i="16"/>
  <c r="X80" i="16"/>
  <c r="U75" i="16"/>
  <c r="R90" i="16"/>
  <c r="P91" i="16"/>
  <c r="W86" i="16"/>
  <c r="S76" i="16"/>
  <c r="U70" i="16"/>
  <c r="Z80" i="16"/>
  <c r="U82" i="16"/>
  <c r="N80" i="16"/>
  <c r="Q91" i="16"/>
  <c r="M89" i="16"/>
  <c r="N98" i="16"/>
  <c r="AB86" i="16"/>
  <c r="U77" i="16"/>
  <c r="Q86" i="16"/>
  <c r="T91" i="16"/>
  <c r="Y90" i="16"/>
  <c r="N94" i="16"/>
  <c r="Q71" i="16"/>
  <c r="W87" i="16"/>
  <c r="Z77" i="16"/>
  <c r="AB82" i="16"/>
  <c r="U78" i="16"/>
  <c r="X90" i="16"/>
  <c r="L85" i="16"/>
  <c r="Z86" i="16"/>
  <c r="O83" i="16"/>
  <c r="AB91" i="16"/>
  <c r="AE75" i="16"/>
  <c r="O87" i="16"/>
  <c r="AB76" i="16"/>
  <c r="U80" i="16"/>
  <c r="X73" i="16"/>
  <c r="U71" i="16"/>
  <c r="AB98" i="16"/>
  <c r="AC90" i="16"/>
  <c r="R77" i="16"/>
  <c r="W76" i="16"/>
  <c r="X88" i="16"/>
  <c r="L82" i="16"/>
  <c r="O91" i="16"/>
  <c r="O82" i="16"/>
  <c r="W91" i="16"/>
  <c r="AE71" i="16"/>
  <c r="P79" i="16"/>
  <c r="R72" i="16"/>
  <c r="AD70" i="16"/>
  <c r="V75" i="16"/>
  <c r="O96" i="16"/>
  <c r="R98" i="16"/>
  <c r="Y75" i="16"/>
  <c r="V78" i="16"/>
  <c r="O81" i="16"/>
  <c r="U96" i="16"/>
  <c r="AB81" i="16"/>
  <c r="AA78" i="16"/>
  <c r="T76" i="16"/>
  <c r="Q83" i="16"/>
  <c r="AA85" i="16"/>
  <c r="AB73" i="16"/>
  <c r="AA77" i="16"/>
  <c r="AE72" i="16"/>
  <c r="AC84" i="16"/>
  <c r="AE91" i="16"/>
  <c r="Y91" i="16"/>
  <c r="S90" i="16"/>
  <c r="L90" i="16"/>
  <c r="R85" i="16"/>
  <c r="S78" i="16"/>
  <c r="Z87" i="16"/>
  <c r="U89" i="16"/>
  <c r="O84" i="16"/>
  <c r="V79" i="16"/>
  <c r="S84" i="16"/>
  <c r="L75" i="16"/>
  <c r="N76" i="16"/>
  <c r="T74" i="16"/>
  <c r="P71" i="16"/>
  <c r="L76" i="16"/>
  <c r="P81" i="16"/>
  <c r="AC81" i="16"/>
  <c r="W94" i="16"/>
  <c r="S91" i="16"/>
  <c r="X71" i="16"/>
  <c r="AE78" i="16"/>
  <c r="M94" i="16"/>
  <c r="W85" i="16"/>
  <c r="P73" i="16"/>
  <c r="P86" i="16"/>
  <c r="U73" i="16"/>
  <c r="P75" i="16"/>
  <c r="Z84" i="16"/>
  <c r="Y98" i="16"/>
  <c r="L91" i="16"/>
  <c r="AB85" i="16"/>
  <c r="W98" i="16"/>
  <c r="AB79" i="16"/>
  <c r="S87" i="16"/>
  <c r="AD81" i="16"/>
  <c r="AC72" i="16"/>
  <c r="Z85" i="16"/>
  <c r="AB71" i="16"/>
  <c r="M98" i="16"/>
  <c r="P85" i="16"/>
  <c r="V96" i="16"/>
  <c r="P76" i="16"/>
  <c r="V74" i="16"/>
  <c r="V85" i="16"/>
  <c r="Z79" i="16"/>
  <c r="X81" i="16"/>
  <c r="W78" i="16"/>
  <c r="P80" i="16"/>
  <c r="AE96" i="16"/>
  <c r="L80" i="16"/>
  <c r="AC79" i="16"/>
  <c r="AE81" i="16"/>
  <c r="L94" i="16"/>
  <c r="AD96" i="16"/>
  <c r="V83" i="16"/>
  <c r="AE88" i="16"/>
  <c r="O85" i="16"/>
  <c r="R91" i="16"/>
  <c r="AE77" i="16"/>
  <c r="O89" i="16"/>
  <c r="L86" i="16"/>
  <c r="T77" i="16"/>
  <c r="Q94" i="16"/>
  <c r="Z89" i="16"/>
  <c r="S72" i="16"/>
  <c r="R78" i="16"/>
  <c r="T82" i="16"/>
  <c r="AD71" i="16"/>
  <c r="AA83" i="16"/>
  <c r="M80" i="16"/>
  <c r="W83" i="16"/>
  <c r="AE73" i="16"/>
  <c r="AC74" i="16"/>
  <c r="AC91" i="16"/>
  <c r="L88" i="16"/>
  <c r="Y94" i="16"/>
  <c r="V88" i="16"/>
  <c r="X86" i="16"/>
  <c r="Z76" i="16"/>
  <c r="N87" i="16"/>
  <c r="Y80" i="16"/>
  <c r="AB94" i="16"/>
  <c r="S74" i="16"/>
  <c r="W90" i="16"/>
  <c r="O73" i="16"/>
  <c r="AD90" i="16"/>
  <c r="S86" i="16"/>
  <c r="AA81" i="16"/>
  <c r="AA76" i="16"/>
  <c r="P96" i="16"/>
  <c r="T90" i="16"/>
  <c r="N75" i="16"/>
  <c r="P70" i="16"/>
  <c r="S89" i="16"/>
  <c r="T83" i="16"/>
  <c r="T96" i="16"/>
  <c r="AE83" i="16"/>
  <c r="V81" i="16"/>
  <c r="M79" i="16"/>
  <c r="M70" i="16"/>
  <c r="M72" i="16"/>
  <c r="J11" i="16"/>
  <c r="X76" i="16"/>
  <c r="N85" i="16"/>
  <c r="AD98" i="16"/>
  <c r="O98" i="16"/>
  <c r="Y85" i="16"/>
  <c r="M88" i="16"/>
  <c r="Z88" i="16"/>
  <c r="Y96" i="16"/>
  <c r="T84" i="16"/>
  <c r="AC75" i="16"/>
  <c r="W81" i="16"/>
  <c r="AA70" i="16"/>
  <c r="Q72" i="16"/>
  <c r="AC85" i="16"/>
  <c r="X83" i="16"/>
  <c r="AC82" i="16"/>
  <c r="R82" i="16"/>
  <c r="Q98" i="16"/>
  <c r="O79" i="16"/>
  <c r="AC76" i="16"/>
  <c r="AA84" i="16"/>
  <c r="O90" i="16"/>
  <c r="X98" i="16"/>
  <c r="R79" i="16"/>
  <c r="Q70" i="16"/>
  <c r="AA96" i="16"/>
  <c r="R75" i="16"/>
  <c r="S88" i="16"/>
  <c r="M85" i="16"/>
  <c r="W80" i="16"/>
  <c r="L73" i="16"/>
  <c r="AC96" i="16"/>
  <c r="R94" i="16"/>
  <c r="U90" i="16"/>
  <c r="O77" i="16"/>
  <c r="AC98" i="16"/>
  <c r="AD88" i="16"/>
  <c r="AE84" i="16"/>
  <c r="U91" i="16"/>
  <c r="N83" i="16"/>
  <c r="L89" i="16"/>
  <c r="AC86" i="16"/>
  <c r="Z74" i="16"/>
  <c r="R89" i="16"/>
  <c r="Q79" i="16"/>
  <c r="N71" i="16"/>
  <c r="L72" i="16"/>
  <c r="AD82" i="16"/>
  <c r="Q75" i="16"/>
  <c r="M90" i="16"/>
  <c r="AB72" i="16"/>
  <c r="V71" i="16"/>
  <c r="S85" i="16"/>
  <c r="U79" i="16"/>
  <c r="V94" i="16"/>
  <c r="W72" i="16"/>
  <c r="Y77" i="16"/>
  <c r="N73" i="16"/>
  <c r="V86" i="16"/>
  <c r="AA91" i="16"/>
  <c r="AD75" i="16"/>
  <c r="W75" i="16"/>
  <c r="AA87" i="16"/>
  <c r="P94" i="16"/>
  <c r="Z90" i="16"/>
  <c r="AB87" i="16"/>
  <c r="Y82" i="16"/>
  <c r="X79" i="16"/>
  <c r="AC87" i="16"/>
  <c r="Q74" i="16"/>
  <c r="W89" i="16"/>
  <c r="Z81" i="16"/>
  <c r="U76" i="16"/>
  <c r="AC89" i="16"/>
  <c r="AE79" i="16"/>
  <c r="Q89" i="16"/>
  <c r="AE86" i="16"/>
  <c r="AA71" i="16"/>
  <c r="Y78" i="16"/>
  <c r="Q77" i="16"/>
  <c r="AB70" i="16"/>
  <c r="V90" i="16"/>
  <c r="AD84" i="16"/>
  <c r="T72" i="16"/>
  <c r="Z83" i="16"/>
  <c r="T86" i="16"/>
  <c r="P83" i="16"/>
  <c r="U98" i="16"/>
  <c r="L98" i="16"/>
  <c r="S98" i="16"/>
  <c r="Z94" i="16"/>
  <c r="N86" i="16"/>
  <c r="U86" i="16"/>
  <c r="M77" i="16"/>
  <c r="R73" i="16"/>
  <c r="V80" i="16"/>
  <c r="L74" i="16"/>
  <c r="T85" i="16"/>
  <c r="M82" i="16"/>
  <c r="O88" i="16"/>
  <c r="Q84" i="16"/>
  <c r="U87" i="16"/>
  <c r="U85" i="16"/>
  <c r="T79" i="16"/>
  <c r="O72" i="16"/>
  <c r="M91" i="16"/>
  <c r="M81" i="16"/>
  <c r="R76" i="16"/>
  <c r="L81" i="16"/>
  <c r="Q82" i="16"/>
  <c r="R80" i="16"/>
  <c r="Z96" i="16"/>
  <c r="AD91" i="16"/>
  <c r="Y73" i="16"/>
  <c r="AE90" i="16"/>
  <c r="L96" i="16"/>
  <c r="X82" i="16"/>
  <c r="L79" i="16"/>
  <c r="R70" i="16"/>
  <c r="S70" i="16"/>
  <c r="AA98" i="16"/>
  <c r="P77" i="16"/>
  <c r="AE76" i="16"/>
  <c r="O76" i="16"/>
  <c r="V73" i="16"/>
  <c r="Q76" i="16"/>
  <c r="M86" i="16"/>
  <c r="AC73" i="16"/>
  <c r="U88" i="16"/>
  <c r="R84" i="16"/>
  <c r="AB77" i="16"/>
  <c r="Q90" i="16"/>
  <c r="Q88" i="16"/>
  <c r="T70" i="16"/>
  <c r="M76" i="16"/>
  <c r="S79" i="16"/>
  <c r="U94" i="16"/>
  <c r="AE85" i="16"/>
  <c r="S77" i="16"/>
  <c r="X85" i="16"/>
  <c r="S80" i="16"/>
  <c r="S82" i="16"/>
  <c r="O94" i="16"/>
  <c r="O71" i="16"/>
  <c r="N88" i="16"/>
  <c r="N74" i="16"/>
  <c r="T87" i="16"/>
  <c r="T98" i="16"/>
  <c r="P87" i="16"/>
  <c r="M73" i="16"/>
  <c r="N89" i="16"/>
  <c r="X84" i="16"/>
  <c r="X78" i="16"/>
  <c r="M74" i="16"/>
  <c r="AA80" i="16"/>
  <c r="V89" i="16"/>
  <c r="T81" i="16"/>
  <c r="AD76" i="16"/>
  <c r="W71" i="16"/>
  <c r="W70" i="16"/>
  <c r="U74" i="16"/>
  <c r="AA88" i="16"/>
  <c r="Z71" i="16"/>
  <c r="AA73" i="16"/>
  <c r="V98" i="16"/>
  <c r="L77" i="16"/>
  <c r="O80" i="16"/>
  <c r="AB80" i="16"/>
  <c r="AA79" i="16"/>
  <c r="AE94" i="16"/>
  <c r="U84" i="16"/>
  <c r="R88" i="16"/>
  <c r="V82" i="16"/>
  <c r="AD73" i="16"/>
  <c r="W84" i="16"/>
  <c r="U81" i="16"/>
  <c r="AD77" i="16"/>
  <c r="AE87" i="16"/>
  <c r="Z70" i="16"/>
  <c r="AA74" i="16"/>
  <c r="AB83" i="16"/>
  <c r="Y87" i="16"/>
  <c r="P82" i="16"/>
  <c r="N79" i="16"/>
  <c r="S75" i="16"/>
  <c r="M75" i="16"/>
  <c r="N77" i="16"/>
  <c r="V76" i="16"/>
  <c r="P89" i="16"/>
  <c r="Y72" i="16"/>
  <c r="W74" i="16"/>
  <c r="AD86" i="16"/>
  <c r="W82" i="16"/>
  <c r="X94" i="16"/>
  <c r="T75" i="16"/>
  <c r="AD80" i="16"/>
  <c r="AC94" i="16"/>
  <c r="K10" i="16"/>
  <c r="AA89" i="16"/>
  <c r="N81" i="16"/>
  <c r="AE70" i="16"/>
  <c r="X74" i="16"/>
  <c r="V70" i="16"/>
  <c r="AD72" i="16"/>
  <c r="AA90" i="16"/>
  <c r="AA72" i="16"/>
  <c r="P88" i="16"/>
  <c r="S81" i="16"/>
  <c r="Z72" i="16"/>
  <c r="W79" i="16"/>
  <c r="N96" i="16"/>
  <c r="AD83" i="16"/>
  <c r="M96" i="16"/>
  <c r="V84" i="16"/>
  <c r="N82" i="16"/>
  <c r="O74" i="16"/>
  <c r="R87" i="16"/>
  <c r="W88" i="16"/>
  <c r="AE98" i="16"/>
  <c r="O70" i="16"/>
  <c r="X75" i="16"/>
  <c r="R83" i="16"/>
  <c r="L87" i="16"/>
  <c r="Y86" i="16"/>
  <c r="O9" i="16" l="1"/>
  <c r="D26" i="16" s="1"/>
  <c r="N9" i="16"/>
  <c r="C29" i="16" s="1"/>
  <c r="P9" i="16"/>
  <c r="E24" i="16" s="1"/>
  <c r="O11" i="16"/>
  <c r="D69" i="16" s="1"/>
  <c r="N11" i="16"/>
  <c r="C68" i="16" s="1"/>
  <c r="P11" i="16"/>
  <c r="E66" i="16" s="1"/>
  <c r="O10" i="16"/>
  <c r="D30" i="16" s="1"/>
  <c r="N10" i="16"/>
  <c r="C33" i="16" s="1"/>
  <c r="P10" i="16"/>
  <c r="E62" i="16" s="1"/>
  <c r="AX312" i="2"/>
  <c r="AX317" i="2"/>
  <c r="AS320" i="2"/>
  <c r="BI326" i="2"/>
  <c r="BC326" i="2"/>
  <c r="AT326" i="2"/>
  <c r="AW326" i="2"/>
  <c r="BG326" i="2"/>
  <c r="BF326" i="2"/>
  <c r="BB326" i="2"/>
  <c r="BD326" i="2"/>
  <c r="BJ326" i="2"/>
  <c r="AY326" i="2"/>
  <c r="BH326" i="2"/>
  <c r="AS326" i="2"/>
  <c r="AV326" i="2"/>
  <c r="BE326" i="2"/>
  <c r="AZ326" i="2"/>
  <c r="AR326" i="2"/>
  <c r="AU326" i="2"/>
  <c r="BA326" i="2"/>
  <c r="AX326" i="2" l="1"/>
  <c r="E67" i="16"/>
  <c r="C24" i="16"/>
  <c r="C28" i="16"/>
  <c r="E69" i="16"/>
  <c r="E61" i="16"/>
  <c r="E55" i="16"/>
  <c r="E64" i="16"/>
  <c r="E46" i="16"/>
  <c r="E53" i="16"/>
  <c r="E22" i="16"/>
  <c r="E39" i="16"/>
  <c r="E30" i="16"/>
  <c r="D22" i="16"/>
  <c r="E60" i="16"/>
  <c r="D64" i="16"/>
  <c r="D27" i="16"/>
  <c r="E57" i="16"/>
  <c r="E41" i="16"/>
  <c r="E59" i="16"/>
  <c r="E32" i="16"/>
  <c r="D51" i="16"/>
  <c r="E58" i="16"/>
  <c r="E65" i="16"/>
  <c r="E34" i="16"/>
  <c r="E49" i="16"/>
  <c r="E42" i="16"/>
  <c r="E37" i="16"/>
  <c r="E36" i="16"/>
  <c r="E56" i="16"/>
  <c r="D61" i="16"/>
  <c r="C67" i="16"/>
  <c r="D43" i="16"/>
  <c r="E47" i="16"/>
  <c r="E48" i="16"/>
  <c r="D33" i="16"/>
  <c r="D36" i="16"/>
  <c r="D41" i="16"/>
  <c r="E44" i="16"/>
  <c r="E31" i="16"/>
  <c r="E54" i="16"/>
  <c r="E40" i="16"/>
  <c r="E33" i="16"/>
  <c r="D28" i="16"/>
  <c r="E52" i="16"/>
  <c r="C69" i="16"/>
  <c r="D23" i="16"/>
  <c r="D25" i="16"/>
  <c r="C66" i="16"/>
  <c r="E45" i="16"/>
  <c r="E50" i="16"/>
  <c r="E63" i="16"/>
  <c r="D35" i="16"/>
  <c r="E35" i="16"/>
  <c r="E43" i="16"/>
  <c r="D24" i="16"/>
  <c r="D37" i="16"/>
  <c r="D31" i="16"/>
  <c r="D34" i="16"/>
  <c r="D29" i="16"/>
  <c r="E27" i="16"/>
  <c r="D65" i="16"/>
  <c r="D42" i="16"/>
  <c r="D60" i="16"/>
  <c r="D62" i="16"/>
  <c r="D53" i="16"/>
  <c r="E26" i="16"/>
  <c r="D48" i="16"/>
  <c r="D63" i="16"/>
  <c r="D58" i="16"/>
  <c r="E25" i="16"/>
  <c r="C65" i="16"/>
  <c r="C25" i="16"/>
  <c r="C53" i="16"/>
  <c r="D39" i="16"/>
  <c r="D49" i="16"/>
  <c r="D38" i="16"/>
  <c r="D44" i="16"/>
  <c r="D40" i="16"/>
  <c r="E23" i="16"/>
  <c r="D46" i="16"/>
  <c r="D54" i="16"/>
  <c r="D45" i="16"/>
  <c r="D56" i="16"/>
  <c r="D57" i="16"/>
  <c r="D47" i="16"/>
  <c r="D55" i="16"/>
  <c r="D59" i="16"/>
  <c r="E29" i="16"/>
  <c r="D52" i="16"/>
  <c r="D32" i="16"/>
  <c r="D50" i="16"/>
  <c r="E28" i="16"/>
  <c r="C26" i="16"/>
  <c r="C27" i="16"/>
  <c r="C59" i="16"/>
  <c r="C22" i="16"/>
  <c r="C23" i="16"/>
  <c r="E68" i="16"/>
  <c r="C32" i="16"/>
  <c r="C35" i="16"/>
  <c r="C31" i="16"/>
  <c r="C63" i="16"/>
  <c r="C39" i="16"/>
  <c r="C57" i="16"/>
  <c r="C55" i="16"/>
  <c r="C56" i="16"/>
  <c r="C34" i="16"/>
  <c r="C41" i="16"/>
  <c r="C43" i="16"/>
  <c r="C44" i="16"/>
  <c r="C37" i="16"/>
  <c r="C45" i="16"/>
  <c r="C48" i="16"/>
  <c r="C50" i="16"/>
  <c r="C61" i="16"/>
  <c r="C47" i="16"/>
  <c r="C58" i="16"/>
  <c r="C38" i="16"/>
  <c r="C30" i="16"/>
  <c r="C60" i="16"/>
  <c r="C51" i="16"/>
  <c r="C62" i="16"/>
  <c r="C52" i="16"/>
  <c r="C40" i="16"/>
  <c r="C49" i="16"/>
  <c r="C46" i="16"/>
  <c r="C42" i="16"/>
  <c r="C64" i="16"/>
  <c r="C54" i="16"/>
  <c r="C36" i="16"/>
  <c r="D67" i="16"/>
  <c r="D68" i="16"/>
  <c r="D66" i="16"/>
  <c r="E51" i="16"/>
  <c r="E38" i="16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O33" i="16"/>
  <c r="N33" i="16"/>
  <c r="P33" i="16"/>
  <c r="AA25" i="16"/>
  <c r="U33" i="16"/>
  <c r="S45" i="16"/>
  <c r="AB23" i="16"/>
  <c r="W39" i="16"/>
  <c r="T33" i="16"/>
  <c r="R36" i="16"/>
  <c r="AB33" i="16"/>
  <c r="W25" i="16"/>
  <c r="O43" i="16"/>
  <c r="X28" i="16"/>
  <c r="AD29" i="16"/>
  <c r="S27" i="16"/>
  <c r="Y39" i="16"/>
  <c r="M23" i="16"/>
  <c r="V33" i="16"/>
  <c r="AD39" i="16"/>
  <c r="T24" i="16"/>
  <c r="T39" i="16"/>
  <c r="X39" i="16"/>
  <c r="S24" i="16"/>
  <c r="Q22" i="16"/>
  <c r="V39" i="16"/>
  <c r="W24" i="16"/>
  <c r="S25" i="16"/>
  <c r="V24" i="16"/>
  <c r="P29" i="16"/>
  <c r="S26" i="16"/>
  <c r="O41" i="16"/>
  <c r="AC22" i="16"/>
  <c r="W33" i="16"/>
  <c r="S35" i="16"/>
  <c r="P39" i="16"/>
  <c r="M33" i="16"/>
  <c r="V32" i="16"/>
  <c r="AA33" i="16"/>
  <c r="AE24" i="16"/>
  <c r="AB39" i="16"/>
  <c r="Y24" i="16"/>
  <c r="T26" i="16"/>
  <c r="Z33" i="16"/>
  <c r="AB32" i="16"/>
  <c r="Z25" i="16"/>
  <c r="W29" i="16"/>
  <c r="P27" i="16"/>
  <c r="S28" i="16"/>
  <c r="R39" i="16"/>
  <c r="AE33" i="16"/>
  <c r="AA24" i="16"/>
  <c r="Y28" i="16"/>
  <c r="M39" i="16"/>
  <c r="P28" i="16"/>
  <c r="Y27" i="16"/>
  <c r="Z35" i="16"/>
  <c r="V45" i="16"/>
  <c r="AC39" i="16"/>
  <c r="W27" i="16"/>
  <c r="N32" i="16"/>
  <c r="R24" i="16"/>
  <c r="U39" i="16"/>
  <c r="AE27" i="16"/>
  <c r="S32" i="16"/>
  <c r="W30" i="16"/>
  <c r="R27" i="16"/>
  <c r="U24" i="16"/>
  <c r="Z24" i="16"/>
  <c r="X24" i="16"/>
  <c r="M32" i="16"/>
  <c r="L24" i="16"/>
  <c r="O39" i="16"/>
  <c r="Q34" i="16"/>
  <c r="R26" i="16"/>
  <c r="AE22" i="16"/>
  <c r="AA32" i="16"/>
  <c r="Z28" i="16"/>
  <c r="AA23" i="16"/>
  <c r="N39" i="16"/>
  <c r="AE39" i="16"/>
  <c r="Q33" i="16"/>
  <c r="P30" i="16"/>
  <c r="Y25" i="16"/>
  <c r="AB25" i="16"/>
  <c r="X32" i="16"/>
  <c r="S33" i="16"/>
  <c r="AA39" i="16"/>
  <c r="AD33" i="16"/>
  <c r="V30" i="16"/>
  <c r="Z39" i="16"/>
  <c r="Q24" i="16"/>
  <c r="Y36" i="16"/>
  <c r="AC43" i="16"/>
  <c r="S69" i="16"/>
  <c r="AC24" i="16"/>
  <c r="R33" i="16"/>
  <c r="L29" i="16"/>
  <c r="Q39" i="16"/>
  <c r="AC33" i="16"/>
  <c r="AD32" i="16"/>
  <c r="T32" i="16"/>
  <c r="O24" i="16"/>
  <c r="AB27" i="16"/>
  <c r="O27" i="16"/>
  <c r="AB24" i="16"/>
  <c r="S39" i="16"/>
  <c r="R29" i="16"/>
  <c r="AE67" i="16"/>
  <c r="AD24" i="16"/>
  <c r="AA27" i="16"/>
  <c r="AE25" i="16"/>
  <c r="P24" i="16"/>
  <c r="N24" i="16"/>
  <c r="Z34" i="16"/>
  <c r="Y33" i="16"/>
  <c r="W28" i="16"/>
  <c r="M24" i="16"/>
  <c r="L25" i="16"/>
  <c r="N37" i="16"/>
  <c r="O31" i="16"/>
  <c r="X33" i="16"/>
  <c r="S41" i="16"/>
  <c r="AQ32" i="2" l="1"/>
  <c r="AQ47" i="2"/>
  <c r="AQ43" i="2"/>
  <c r="AQ39" i="2"/>
  <c r="AQ35" i="2"/>
  <c r="AQ186" i="2"/>
  <c r="AQ31" i="2"/>
  <c r="AQ184" i="2"/>
  <c r="AQ29" i="2"/>
  <c r="AQ182" i="2"/>
  <c r="BM182" i="2" s="1"/>
  <c r="AQ27" i="2"/>
  <c r="AQ180" i="2"/>
  <c r="AQ25" i="2"/>
  <c r="AQ178" i="2"/>
  <c r="AQ23" i="2"/>
  <c r="AQ176" i="2"/>
  <c r="AQ21" i="2"/>
  <c r="AQ174" i="2"/>
  <c r="BM174" i="2" s="1"/>
  <c r="AQ19" i="2"/>
  <c r="AQ172" i="2"/>
  <c r="AQ17" i="2"/>
  <c r="AQ170" i="2"/>
  <c r="AQ15" i="2"/>
  <c r="AQ73" i="2"/>
  <c r="AQ77" i="2"/>
  <c r="AQ81" i="2"/>
  <c r="AQ85" i="2"/>
  <c r="AQ110" i="2"/>
  <c r="AQ114" i="2"/>
  <c r="AQ118" i="2"/>
  <c r="AQ122" i="2"/>
  <c r="AQ126" i="2"/>
  <c r="AQ74" i="2"/>
  <c r="AQ78" i="2"/>
  <c r="AQ82" i="2"/>
  <c r="AQ86" i="2"/>
  <c r="AQ111" i="2"/>
  <c r="AQ115" i="2"/>
  <c r="AQ119" i="2"/>
  <c r="AQ123" i="2"/>
  <c r="AQ127" i="2"/>
  <c r="AQ33" i="2"/>
  <c r="AQ185" i="2"/>
  <c r="AQ30" i="2"/>
  <c r="AQ181" i="2"/>
  <c r="AQ26" i="2"/>
  <c r="AQ177" i="2"/>
  <c r="AQ22" i="2"/>
  <c r="AQ173" i="2"/>
  <c r="AQ18" i="2"/>
  <c r="AQ71" i="2"/>
  <c r="AQ75" i="2"/>
  <c r="AQ79" i="2"/>
  <c r="AQ83" i="2"/>
  <c r="AQ87" i="2"/>
  <c r="AQ112" i="2"/>
  <c r="AQ116" i="2"/>
  <c r="AQ120" i="2"/>
  <c r="AQ124" i="2"/>
  <c r="AQ46" i="2"/>
  <c r="AQ42" i="2"/>
  <c r="AQ38" i="2"/>
  <c r="AQ34" i="2"/>
  <c r="AP302" i="2"/>
  <c r="AP324" i="2" s="1"/>
  <c r="AP209" i="2"/>
  <c r="AQ49" i="2"/>
  <c r="AQ45" i="2"/>
  <c r="AQ41" i="2"/>
  <c r="AQ37" i="2"/>
  <c r="AQ183" i="2"/>
  <c r="AQ28" i="2"/>
  <c r="AQ179" i="2"/>
  <c r="AQ24" i="2"/>
  <c r="AQ175" i="2"/>
  <c r="AQ20" i="2"/>
  <c r="AQ171" i="2"/>
  <c r="AQ16" i="2"/>
  <c r="AQ48" i="2"/>
  <c r="AQ44" i="2"/>
  <c r="AQ40" i="2"/>
  <c r="AQ36" i="2"/>
  <c r="BM183" i="2"/>
  <c r="AQ72" i="2"/>
  <c r="AQ76" i="2"/>
  <c r="AQ80" i="2"/>
  <c r="AQ84" i="2"/>
  <c r="AQ88" i="2"/>
  <c r="AQ113" i="2"/>
  <c r="AQ117" i="2"/>
  <c r="AQ121" i="2"/>
  <c r="AQ125" i="2"/>
  <c r="J169" i="2"/>
  <c r="N169" i="2"/>
  <c r="R169" i="2"/>
  <c r="V169" i="2"/>
  <c r="Z169" i="2"/>
  <c r="AD169" i="2"/>
  <c r="AH169" i="2"/>
  <c r="AL169" i="2"/>
  <c r="H170" i="2"/>
  <c r="L170" i="2"/>
  <c r="P170" i="2"/>
  <c r="T170" i="2"/>
  <c r="X170" i="2"/>
  <c r="AB170" i="2"/>
  <c r="AF170" i="2"/>
  <c r="AJ170" i="2"/>
  <c r="AN170" i="2"/>
  <c r="J171" i="2"/>
  <c r="N171" i="2"/>
  <c r="R171" i="2"/>
  <c r="V171" i="2"/>
  <c r="Z171" i="2"/>
  <c r="AD171" i="2"/>
  <c r="AH171" i="2"/>
  <c r="AL171" i="2"/>
  <c r="H172" i="2"/>
  <c r="L172" i="2"/>
  <c r="P172" i="2"/>
  <c r="T172" i="2"/>
  <c r="X172" i="2"/>
  <c r="AB172" i="2"/>
  <c r="AF172" i="2"/>
  <c r="AJ172" i="2"/>
  <c r="AN172" i="2"/>
  <c r="J173" i="2"/>
  <c r="N173" i="2"/>
  <c r="R173" i="2"/>
  <c r="V173" i="2"/>
  <c r="Z173" i="2"/>
  <c r="AD173" i="2"/>
  <c r="AH173" i="2"/>
  <c r="AL173" i="2"/>
  <c r="H174" i="2"/>
  <c r="L174" i="2"/>
  <c r="P174" i="2"/>
  <c r="T174" i="2"/>
  <c r="X174" i="2"/>
  <c r="AB174" i="2"/>
  <c r="AF174" i="2"/>
  <c r="AJ174" i="2"/>
  <c r="AN174" i="2"/>
  <c r="J175" i="2"/>
  <c r="N175" i="2"/>
  <c r="R175" i="2"/>
  <c r="V175" i="2"/>
  <c r="Z175" i="2"/>
  <c r="AD175" i="2"/>
  <c r="AH175" i="2"/>
  <c r="AL175" i="2"/>
  <c r="H176" i="2"/>
  <c r="L176" i="2"/>
  <c r="P176" i="2"/>
  <c r="T176" i="2"/>
  <c r="X176" i="2"/>
  <c r="AB176" i="2"/>
  <c r="AF176" i="2"/>
  <c r="AJ176" i="2"/>
  <c r="AN176" i="2"/>
  <c r="J177" i="2"/>
  <c r="N177" i="2"/>
  <c r="R177" i="2"/>
  <c r="V177" i="2"/>
  <c r="Z177" i="2"/>
  <c r="AD177" i="2"/>
  <c r="AH177" i="2"/>
  <c r="AL177" i="2"/>
  <c r="H178" i="2"/>
  <c r="L178" i="2"/>
  <c r="P178" i="2"/>
  <c r="T178" i="2"/>
  <c r="X178" i="2"/>
  <c r="AB178" i="2"/>
  <c r="AF178" i="2"/>
  <c r="AJ178" i="2"/>
  <c r="AN178" i="2"/>
  <c r="J179" i="2"/>
  <c r="N179" i="2"/>
  <c r="R179" i="2"/>
  <c r="V179" i="2"/>
  <c r="Z179" i="2"/>
  <c r="AD179" i="2"/>
  <c r="AH179" i="2"/>
  <c r="AL179" i="2"/>
  <c r="H180" i="2"/>
  <c r="L180" i="2"/>
  <c r="P180" i="2"/>
  <c r="T180" i="2"/>
  <c r="X180" i="2"/>
  <c r="AB180" i="2"/>
  <c r="AF180" i="2"/>
  <c r="AJ180" i="2"/>
  <c r="AN180" i="2"/>
  <c r="J181" i="2"/>
  <c r="N181" i="2"/>
  <c r="R181" i="2"/>
  <c r="V181" i="2"/>
  <c r="Z181" i="2"/>
  <c r="AD181" i="2"/>
  <c r="AH181" i="2"/>
  <c r="AL181" i="2"/>
  <c r="H182" i="2"/>
  <c r="L182" i="2"/>
  <c r="P182" i="2"/>
  <c r="T182" i="2"/>
  <c r="X182" i="2"/>
  <c r="AB182" i="2"/>
  <c r="AF182" i="2"/>
  <c r="AJ182" i="2"/>
  <c r="AN182" i="2"/>
  <c r="J183" i="2"/>
  <c r="N183" i="2"/>
  <c r="R183" i="2"/>
  <c r="V183" i="2"/>
  <c r="Z183" i="2"/>
  <c r="AD183" i="2"/>
  <c r="AH183" i="2"/>
  <c r="AL183" i="2"/>
  <c r="H184" i="2"/>
  <c r="L184" i="2"/>
  <c r="P184" i="2"/>
  <c r="T184" i="2"/>
  <c r="X184" i="2"/>
  <c r="AB184" i="2"/>
  <c r="AF184" i="2"/>
  <c r="AJ184" i="2"/>
  <c r="AN184" i="2"/>
  <c r="J185" i="2"/>
  <c r="N185" i="2"/>
  <c r="R185" i="2"/>
  <c r="V185" i="2"/>
  <c r="Z185" i="2"/>
  <c r="AD185" i="2"/>
  <c r="AH185" i="2"/>
  <c r="AL185" i="2"/>
  <c r="H186" i="2"/>
  <c r="L186" i="2"/>
  <c r="P186" i="2"/>
  <c r="T186" i="2"/>
  <c r="X186" i="2"/>
  <c r="AB186" i="2"/>
  <c r="AF186" i="2"/>
  <c r="AJ186" i="2"/>
  <c r="AN186" i="2"/>
  <c r="AP189" i="2"/>
  <c r="AP193" i="2"/>
  <c r="AP197" i="2"/>
  <c r="AP201" i="2"/>
  <c r="K169" i="2"/>
  <c r="O169" i="2"/>
  <c r="S169" i="2"/>
  <c r="W169" i="2"/>
  <c r="AA169" i="2"/>
  <c r="AE169" i="2"/>
  <c r="AI169" i="2"/>
  <c r="AM169" i="2"/>
  <c r="I170" i="2"/>
  <c r="M170" i="2"/>
  <c r="Q170" i="2"/>
  <c r="U170" i="2"/>
  <c r="Y170" i="2"/>
  <c r="AC170" i="2"/>
  <c r="AG170" i="2"/>
  <c r="AK170" i="2"/>
  <c r="AO170" i="2"/>
  <c r="K171" i="2"/>
  <c r="O171" i="2"/>
  <c r="S171" i="2"/>
  <c r="W171" i="2"/>
  <c r="AA171" i="2"/>
  <c r="AE171" i="2"/>
  <c r="AI171" i="2"/>
  <c r="AM171" i="2"/>
  <c r="I172" i="2"/>
  <c r="M172" i="2"/>
  <c r="Q172" i="2"/>
  <c r="U172" i="2"/>
  <c r="Y172" i="2"/>
  <c r="AC172" i="2"/>
  <c r="AG172" i="2"/>
  <c r="AK172" i="2"/>
  <c r="AO172" i="2"/>
  <c r="K173" i="2"/>
  <c r="O173" i="2"/>
  <c r="S173" i="2"/>
  <c r="W173" i="2"/>
  <c r="AA173" i="2"/>
  <c r="AE173" i="2"/>
  <c r="AI173" i="2"/>
  <c r="AM173" i="2"/>
  <c r="I174" i="2"/>
  <c r="M174" i="2"/>
  <c r="Q174" i="2"/>
  <c r="U174" i="2"/>
  <c r="Y174" i="2"/>
  <c r="AC174" i="2"/>
  <c r="AG174" i="2"/>
  <c r="AK174" i="2"/>
  <c r="AO174" i="2"/>
  <c r="K175" i="2"/>
  <c r="O175" i="2"/>
  <c r="S175" i="2"/>
  <c r="W175" i="2"/>
  <c r="AA175" i="2"/>
  <c r="AE175" i="2"/>
  <c r="AI175" i="2"/>
  <c r="AM175" i="2"/>
  <c r="I176" i="2"/>
  <c r="M176" i="2"/>
  <c r="Q176" i="2"/>
  <c r="U176" i="2"/>
  <c r="Y176" i="2"/>
  <c r="AC176" i="2"/>
  <c r="AG176" i="2"/>
  <c r="AK176" i="2"/>
  <c r="AO176" i="2"/>
  <c r="K177" i="2"/>
  <c r="O177" i="2"/>
  <c r="S177" i="2"/>
  <c r="W177" i="2"/>
  <c r="AA177" i="2"/>
  <c r="AE177" i="2"/>
  <c r="AI177" i="2"/>
  <c r="AM177" i="2"/>
  <c r="I178" i="2"/>
  <c r="M178" i="2"/>
  <c r="Q178" i="2"/>
  <c r="U178" i="2"/>
  <c r="Y178" i="2"/>
  <c r="AC178" i="2"/>
  <c r="AG178" i="2"/>
  <c r="AK178" i="2"/>
  <c r="AO178" i="2"/>
  <c r="K179" i="2"/>
  <c r="O179" i="2"/>
  <c r="S179" i="2"/>
  <c r="W179" i="2"/>
  <c r="AA179" i="2"/>
  <c r="AE179" i="2"/>
  <c r="AI179" i="2"/>
  <c r="AM179" i="2"/>
  <c r="I180" i="2"/>
  <c r="M180" i="2"/>
  <c r="Q180" i="2"/>
  <c r="U180" i="2"/>
  <c r="Y180" i="2"/>
  <c r="AC180" i="2"/>
  <c r="AG180" i="2"/>
  <c r="AK180" i="2"/>
  <c r="AO180" i="2"/>
  <c r="K181" i="2"/>
  <c r="O181" i="2"/>
  <c r="S181" i="2"/>
  <c r="W181" i="2"/>
  <c r="AA181" i="2"/>
  <c r="AE181" i="2"/>
  <c r="AI181" i="2"/>
  <c r="AM181" i="2"/>
  <c r="I182" i="2"/>
  <c r="M182" i="2"/>
  <c r="Q182" i="2"/>
  <c r="U182" i="2"/>
  <c r="Y182" i="2"/>
  <c r="AC182" i="2"/>
  <c r="AG182" i="2"/>
  <c r="AK182" i="2"/>
  <c r="AO182" i="2"/>
  <c r="K183" i="2"/>
  <c r="O183" i="2"/>
  <c r="S183" i="2"/>
  <c r="W183" i="2"/>
  <c r="AA183" i="2"/>
  <c r="AE183" i="2"/>
  <c r="AI183" i="2"/>
  <c r="AM183" i="2"/>
  <c r="I184" i="2"/>
  <c r="M184" i="2"/>
  <c r="Q184" i="2"/>
  <c r="U184" i="2"/>
  <c r="Y184" i="2"/>
  <c r="AC184" i="2"/>
  <c r="AG184" i="2"/>
  <c r="AK184" i="2"/>
  <c r="AO184" i="2"/>
  <c r="K185" i="2"/>
  <c r="O185" i="2"/>
  <c r="S185" i="2"/>
  <c r="W185" i="2"/>
  <c r="AA185" i="2"/>
  <c r="AE185" i="2"/>
  <c r="AI185" i="2"/>
  <c r="AM185" i="2"/>
  <c r="I186" i="2"/>
  <c r="M186" i="2"/>
  <c r="Q186" i="2"/>
  <c r="U186" i="2"/>
  <c r="Y186" i="2"/>
  <c r="AC186" i="2"/>
  <c r="AG186" i="2"/>
  <c r="AK186" i="2"/>
  <c r="AO186" i="2"/>
  <c r="AP190" i="2"/>
  <c r="AP194" i="2"/>
  <c r="AP198" i="2"/>
  <c r="AP202" i="2"/>
  <c r="H169" i="2"/>
  <c r="L169" i="2"/>
  <c r="P169" i="2"/>
  <c r="T169" i="2"/>
  <c r="X169" i="2"/>
  <c r="AB169" i="2"/>
  <c r="AF169" i="2"/>
  <c r="AJ169" i="2"/>
  <c r="AN169" i="2"/>
  <c r="J170" i="2"/>
  <c r="N170" i="2"/>
  <c r="R170" i="2"/>
  <c r="V170" i="2"/>
  <c r="Z170" i="2"/>
  <c r="AD170" i="2"/>
  <c r="AH170" i="2"/>
  <c r="AL170" i="2"/>
  <c r="H171" i="2"/>
  <c r="L171" i="2"/>
  <c r="P171" i="2"/>
  <c r="T171" i="2"/>
  <c r="X171" i="2"/>
  <c r="AB171" i="2"/>
  <c r="AF171" i="2"/>
  <c r="AJ171" i="2"/>
  <c r="AN171" i="2"/>
  <c r="J172" i="2"/>
  <c r="N172" i="2"/>
  <c r="R172" i="2"/>
  <c r="V172" i="2"/>
  <c r="Z172" i="2"/>
  <c r="AD172" i="2"/>
  <c r="AH172" i="2"/>
  <c r="AL172" i="2"/>
  <c r="H173" i="2"/>
  <c r="L173" i="2"/>
  <c r="P173" i="2"/>
  <c r="T173" i="2"/>
  <c r="X173" i="2"/>
  <c r="AB173" i="2"/>
  <c r="AF173" i="2"/>
  <c r="AJ173" i="2"/>
  <c r="AN173" i="2"/>
  <c r="J174" i="2"/>
  <c r="N174" i="2"/>
  <c r="R174" i="2"/>
  <c r="V174" i="2"/>
  <c r="Z174" i="2"/>
  <c r="AD174" i="2"/>
  <c r="AH174" i="2"/>
  <c r="AL174" i="2"/>
  <c r="H175" i="2"/>
  <c r="L175" i="2"/>
  <c r="P175" i="2"/>
  <c r="T175" i="2"/>
  <c r="X175" i="2"/>
  <c r="AB175" i="2"/>
  <c r="AF175" i="2"/>
  <c r="AJ175" i="2"/>
  <c r="AN175" i="2"/>
  <c r="J176" i="2"/>
  <c r="N176" i="2"/>
  <c r="R176" i="2"/>
  <c r="V176" i="2"/>
  <c r="Z176" i="2"/>
  <c r="AD176" i="2"/>
  <c r="AH176" i="2"/>
  <c r="AL176" i="2"/>
  <c r="H177" i="2"/>
  <c r="L177" i="2"/>
  <c r="P177" i="2"/>
  <c r="T177" i="2"/>
  <c r="X177" i="2"/>
  <c r="AB177" i="2"/>
  <c r="AF177" i="2"/>
  <c r="AJ177" i="2"/>
  <c r="AN177" i="2"/>
  <c r="J178" i="2"/>
  <c r="N178" i="2"/>
  <c r="R178" i="2"/>
  <c r="V178" i="2"/>
  <c r="Z178" i="2"/>
  <c r="AD178" i="2"/>
  <c r="AH178" i="2"/>
  <c r="AL178" i="2"/>
  <c r="H179" i="2"/>
  <c r="L179" i="2"/>
  <c r="P179" i="2"/>
  <c r="T179" i="2"/>
  <c r="X179" i="2"/>
  <c r="AB179" i="2"/>
  <c r="AF179" i="2"/>
  <c r="AJ179" i="2"/>
  <c r="AN179" i="2"/>
  <c r="J180" i="2"/>
  <c r="N180" i="2"/>
  <c r="R180" i="2"/>
  <c r="V180" i="2"/>
  <c r="Z180" i="2"/>
  <c r="AD180" i="2"/>
  <c r="AH180" i="2"/>
  <c r="AL180" i="2"/>
  <c r="H181" i="2"/>
  <c r="L181" i="2"/>
  <c r="P181" i="2"/>
  <c r="T181" i="2"/>
  <c r="X181" i="2"/>
  <c r="AB181" i="2"/>
  <c r="AF181" i="2"/>
  <c r="AJ181" i="2"/>
  <c r="AN181" i="2"/>
  <c r="J182" i="2"/>
  <c r="N182" i="2"/>
  <c r="R182" i="2"/>
  <c r="V182" i="2"/>
  <c r="Z182" i="2"/>
  <c r="AD182" i="2"/>
  <c r="AH182" i="2"/>
  <c r="AL182" i="2"/>
  <c r="H183" i="2"/>
  <c r="L183" i="2"/>
  <c r="P183" i="2"/>
  <c r="T183" i="2"/>
  <c r="X183" i="2"/>
  <c r="AB183" i="2"/>
  <c r="AF183" i="2"/>
  <c r="AJ183" i="2"/>
  <c r="AN183" i="2"/>
  <c r="J184" i="2"/>
  <c r="N184" i="2"/>
  <c r="R184" i="2"/>
  <c r="V184" i="2"/>
  <c r="Z184" i="2"/>
  <c r="AD184" i="2"/>
  <c r="AH184" i="2"/>
  <c r="AL184" i="2"/>
  <c r="H185" i="2"/>
  <c r="L185" i="2"/>
  <c r="P185" i="2"/>
  <c r="T185" i="2"/>
  <c r="X185" i="2"/>
  <c r="AB185" i="2"/>
  <c r="AF185" i="2"/>
  <c r="AJ185" i="2"/>
  <c r="AN185" i="2"/>
  <c r="J186" i="2"/>
  <c r="N186" i="2"/>
  <c r="R186" i="2"/>
  <c r="V186" i="2"/>
  <c r="Z186" i="2"/>
  <c r="AD186" i="2"/>
  <c r="AH186" i="2"/>
  <c r="AL186" i="2"/>
  <c r="AP187" i="2"/>
  <c r="AP191" i="2"/>
  <c r="AP195" i="2"/>
  <c r="AP199" i="2"/>
  <c r="AP203" i="2"/>
  <c r="I169" i="2"/>
  <c r="M169" i="2"/>
  <c r="Q169" i="2"/>
  <c r="U169" i="2"/>
  <c r="Y169" i="2"/>
  <c r="AC169" i="2"/>
  <c r="AG169" i="2"/>
  <c r="AK169" i="2"/>
  <c r="AO169" i="2"/>
  <c r="K170" i="2"/>
  <c r="O170" i="2"/>
  <c r="S170" i="2"/>
  <c r="W170" i="2"/>
  <c r="AA170" i="2"/>
  <c r="AE170" i="2"/>
  <c r="AI170" i="2"/>
  <c r="AM170" i="2"/>
  <c r="I171" i="2"/>
  <c r="M171" i="2"/>
  <c r="Q171" i="2"/>
  <c r="U171" i="2"/>
  <c r="Y171" i="2"/>
  <c r="AC171" i="2"/>
  <c r="AG171" i="2"/>
  <c r="AK171" i="2"/>
  <c r="AO171" i="2"/>
  <c r="K172" i="2"/>
  <c r="O172" i="2"/>
  <c r="S172" i="2"/>
  <c r="W172" i="2"/>
  <c r="AA172" i="2"/>
  <c r="AE172" i="2"/>
  <c r="AI172" i="2"/>
  <c r="AM172" i="2"/>
  <c r="I173" i="2"/>
  <c r="M173" i="2"/>
  <c r="Q173" i="2"/>
  <c r="U173" i="2"/>
  <c r="Y173" i="2"/>
  <c r="AC173" i="2"/>
  <c r="AG173" i="2"/>
  <c r="AK173" i="2"/>
  <c r="AO173" i="2"/>
  <c r="K174" i="2"/>
  <c r="O174" i="2"/>
  <c r="S174" i="2"/>
  <c r="W174" i="2"/>
  <c r="AA174" i="2"/>
  <c r="AE174" i="2"/>
  <c r="AI174" i="2"/>
  <c r="AM174" i="2"/>
  <c r="I175" i="2"/>
  <c r="M175" i="2"/>
  <c r="Q175" i="2"/>
  <c r="U175" i="2"/>
  <c r="Y175" i="2"/>
  <c r="AC175" i="2"/>
  <c r="AG175" i="2"/>
  <c r="AK175" i="2"/>
  <c r="AO175" i="2"/>
  <c r="K176" i="2"/>
  <c r="O176" i="2"/>
  <c r="S176" i="2"/>
  <c r="W176" i="2"/>
  <c r="AA176" i="2"/>
  <c r="AE176" i="2"/>
  <c r="AI176" i="2"/>
  <c r="AM176" i="2"/>
  <c r="I177" i="2"/>
  <c r="M177" i="2"/>
  <c r="Q177" i="2"/>
  <c r="U177" i="2"/>
  <c r="Y177" i="2"/>
  <c r="AC177" i="2"/>
  <c r="AG177" i="2"/>
  <c r="AK177" i="2"/>
  <c r="AO177" i="2"/>
  <c r="K178" i="2"/>
  <c r="O178" i="2"/>
  <c r="S178" i="2"/>
  <c r="W178" i="2"/>
  <c r="AA178" i="2"/>
  <c r="AE178" i="2"/>
  <c r="AI178" i="2"/>
  <c r="AM178" i="2"/>
  <c r="I179" i="2"/>
  <c r="M179" i="2"/>
  <c r="Q179" i="2"/>
  <c r="U179" i="2"/>
  <c r="Y179" i="2"/>
  <c r="AC179" i="2"/>
  <c r="AG179" i="2"/>
  <c r="AK179" i="2"/>
  <c r="AO179" i="2"/>
  <c r="K180" i="2"/>
  <c r="O180" i="2"/>
  <c r="S180" i="2"/>
  <c r="W180" i="2"/>
  <c r="AA180" i="2"/>
  <c r="AE180" i="2"/>
  <c r="AI180" i="2"/>
  <c r="AM180" i="2"/>
  <c r="I181" i="2"/>
  <c r="M181" i="2"/>
  <c r="Q181" i="2"/>
  <c r="U181" i="2"/>
  <c r="Y181" i="2"/>
  <c r="AC181" i="2"/>
  <c r="AG181" i="2"/>
  <c r="AK181" i="2"/>
  <c r="AO181" i="2"/>
  <c r="K182" i="2"/>
  <c r="O182" i="2"/>
  <c r="S182" i="2"/>
  <c r="W182" i="2"/>
  <c r="AA182" i="2"/>
  <c r="AE182" i="2"/>
  <c r="AI182" i="2"/>
  <c r="AM182" i="2"/>
  <c r="I183" i="2"/>
  <c r="M183" i="2"/>
  <c r="Q183" i="2"/>
  <c r="U183" i="2"/>
  <c r="Y183" i="2"/>
  <c r="AC183" i="2"/>
  <c r="AG183" i="2"/>
  <c r="AK183" i="2"/>
  <c r="AO183" i="2"/>
  <c r="K184" i="2"/>
  <c r="O184" i="2"/>
  <c r="S184" i="2"/>
  <c r="W184" i="2"/>
  <c r="AA184" i="2"/>
  <c r="AE184" i="2"/>
  <c r="AI184" i="2"/>
  <c r="AM184" i="2"/>
  <c r="I185" i="2"/>
  <c r="M185" i="2"/>
  <c r="Q185" i="2"/>
  <c r="U185" i="2"/>
  <c r="Y185" i="2"/>
  <c r="AC185" i="2"/>
  <c r="AG185" i="2"/>
  <c r="AK185" i="2"/>
  <c r="AO185" i="2"/>
  <c r="K186" i="2"/>
  <c r="O186" i="2"/>
  <c r="S186" i="2"/>
  <c r="W186" i="2"/>
  <c r="AA186" i="2"/>
  <c r="AE186" i="2"/>
  <c r="AI186" i="2"/>
  <c r="AM186" i="2"/>
  <c r="AP188" i="2"/>
  <c r="AP192" i="2"/>
  <c r="AP196" i="2"/>
  <c r="AP200" i="2"/>
  <c r="AP204" i="2"/>
  <c r="AQ157" i="2"/>
  <c r="AQ155" i="2"/>
  <c r="AQ154" i="2"/>
  <c r="Q28" i="16"/>
  <c r="W32" i="16"/>
  <c r="R28" i="16"/>
  <c r="T22" i="16"/>
  <c r="Z27" i="16"/>
  <c r="O69" i="16"/>
  <c r="V27" i="16"/>
  <c r="U25" i="16"/>
  <c r="O32" i="16"/>
  <c r="R32" i="16"/>
  <c r="M34" i="16"/>
  <c r="T28" i="16"/>
  <c r="AE69" i="16"/>
  <c r="Q32" i="16"/>
  <c r="N69" i="16"/>
  <c r="M37" i="16"/>
  <c r="Q27" i="16"/>
  <c r="R25" i="16"/>
  <c r="AD28" i="16"/>
  <c r="AB36" i="16"/>
  <c r="N25" i="16"/>
  <c r="V29" i="16"/>
  <c r="AC29" i="16"/>
  <c r="AA29" i="16"/>
  <c r="AC37" i="16"/>
  <c r="X25" i="16"/>
  <c r="AB29" i="16"/>
  <c r="X27" i="16"/>
  <c r="BM176" i="2" l="1"/>
  <c r="BM184" i="2"/>
  <c r="BM171" i="2"/>
  <c r="BM181" i="2"/>
  <c r="BM179" i="2"/>
  <c r="BM178" i="2"/>
  <c r="BM186" i="2"/>
  <c r="BM175" i="2"/>
  <c r="BM185" i="2"/>
  <c r="BM180" i="2"/>
  <c r="BM173" i="2"/>
  <c r="BM172" i="2"/>
  <c r="BM177" i="2"/>
  <c r="BM170" i="2"/>
  <c r="AP311" i="2"/>
  <c r="AP315" i="2"/>
  <c r="AP319" i="2"/>
  <c r="AP323" i="2"/>
  <c r="AP308" i="2"/>
  <c r="AP314" i="2"/>
  <c r="AP309" i="2"/>
  <c r="AP313" i="2"/>
  <c r="AP317" i="2"/>
  <c r="AP321" i="2"/>
  <c r="AP310" i="2"/>
  <c r="AQ196" i="2"/>
  <c r="AQ158" i="2"/>
  <c r="AQ198" i="2"/>
  <c r="AQ160" i="2"/>
  <c r="AR190" i="2"/>
  <c r="AR152" i="2"/>
  <c r="AO209" i="2"/>
  <c r="AO302" i="2"/>
  <c r="AO316" i="2" s="1"/>
  <c r="Y209" i="2"/>
  <c r="I209" i="2"/>
  <c r="AF209" i="2"/>
  <c r="P209" i="2"/>
  <c r="AQ202" i="2"/>
  <c r="AQ164" i="2"/>
  <c r="AQ190" i="2"/>
  <c r="AQ152" i="2"/>
  <c r="AE209" i="2"/>
  <c r="O209" i="2"/>
  <c r="AH209" i="2"/>
  <c r="R209" i="2"/>
  <c r="AR125" i="2"/>
  <c r="AR117" i="2"/>
  <c r="AR88" i="2"/>
  <c r="AR80" i="2"/>
  <c r="AR72" i="2"/>
  <c r="AR40" i="2"/>
  <c r="AR48" i="2"/>
  <c r="AR41" i="2"/>
  <c r="AR49" i="2"/>
  <c r="AP312" i="2"/>
  <c r="AP320" i="2"/>
  <c r="AQ50" i="2"/>
  <c r="AQ204" i="2"/>
  <c r="AQ166" i="2"/>
  <c r="AK209" i="2"/>
  <c r="AK302" i="2"/>
  <c r="AK311" i="2" s="1"/>
  <c r="U209" i="2"/>
  <c r="AP206" i="2"/>
  <c r="AP301" i="2"/>
  <c r="AB209" i="2"/>
  <c r="L209" i="2"/>
  <c r="AA209" i="2"/>
  <c r="K209" i="2"/>
  <c r="AD209" i="2"/>
  <c r="N209" i="2"/>
  <c r="AR38" i="2"/>
  <c r="AR46" i="2"/>
  <c r="AR120" i="2"/>
  <c r="AR112" i="2"/>
  <c r="AR83" i="2"/>
  <c r="AR75" i="2"/>
  <c r="AR33" i="2"/>
  <c r="AR123" i="2"/>
  <c r="AR115" i="2"/>
  <c r="AR86" i="2"/>
  <c r="AR78" i="2"/>
  <c r="AR122" i="2"/>
  <c r="AR114" i="2"/>
  <c r="AR85" i="2"/>
  <c r="AR77" i="2"/>
  <c r="AQ302" i="2"/>
  <c r="AQ319" i="2" s="1"/>
  <c r="AR39" i="2"/>
  <c r="AR47" i="2"/>
  <c r="AQ191" i="2"/>
  <c r="AQ153" i="2"/>
  <c r="AQ199" i="2"/>
  <c r="AQ161" i="2"/>
  <c r="AQ201" i="2"/>
  <c r="AQ163" i="2"/>
  <c r="AQ188" i="2"/>
  <c r="AQ150" i="2"/>
  <c r="AG209" i="2"/>
  <c r="Q209" i="2"/>
  <c r="AN209" i="2"/>
  <c r="AN302" i="2"/>
  <c r="AN307" i="2" s="1"/>
  <c r="X209" i="2"/>
  <c r="H209" i="2"/>
  <c r="H210" i="2" s="1"/>
  <c r="AM209" i="2"/>
  <c r="AM302" i="2"/>
  <c r="AM319" i="2" s="1"/>
  <c r="W209" i="2"/>
  <c r="Z209" i="2"/>
  <c r="J209" i="2"/>
  <c r="AR121" i="2"/>
  <c r="AR113" i="2"/>
  <c r="AR84" i="2"/>
  <c r="AR76" i="2"/>
  <c r="AR36" i="2"/>
  <c r="AR44" i="2"/>
  <c r="AR37" i="2"/>
  <c r="AR45" i="2"/>
  <c r="AP318" i="2"/>
  <c r="AP307" i="2"/>
  <c r="AQ89" i="2"/>
  <c r="AP316" i="2"/>
  <c r="AP322" i="2"/>
  <c r="AQ194" i="2"/>
  <c r="AQ156" i="2"/>
  <c r="AQ203" i="2"/>
  <c r="AQ165" i="2"/>
  <c r="AQ200" i="2"/>
  <c r="AQ162" i="2"/>
  <c r="AQ187" i="2"/>
  <c r="AQ149" i="2"/>
  <c r="AQ197" i="2"/>
  <c r="AQ159" i="2"/>
  <c r="AQ189" i="2"/>
  <c r="AQ151" i="2"/>
  <c r="AC209" i="2"/>
  <c r="M209" i="2"/>
  <c r="AJ209" i="2"/>
  <c r="T209" i="2"/>
  <c r="AI209" i="2"/>
  <c r="S209" i="2"/>
  <c r="AL209" i="2"/>
  <c r="AL302" i="2"/>
  <c r="AL322" i="2" s="1"/>
  <c r="V209" i="2"/>
  <c r="AR34" i="2"/>
  <c r="AR42" i="2"/>
  <c r="AR124" i="2"/>
  <c r="AR116" i="2"/>
  <c r="AR87" i="2"/>
  <c r="AR79" i="2"/>
  <c r="AR71" i="2"/>
  <c r="AQ315" i="2"/>
  <c r="AR127" i="2"/>
  <c r="AR119" i="2"/>
  <c r="AR111" i="2"/>
  <c r="AR82" i="2"/>
  <c r="AR74" i="2"/>
  <c r="AR126" i="2"/>
  <c r="AR118" i="2"/>
  <c r="AR110" i="2"/>
  <c r="AR81" i="2"/>
  <c r="AR73" i="2"/>
  <c r="AQ310" i="2"/>
  <c r="AR35" i="2"/>
  <c r="AR43" i="2"/>
  <c r="AR32" i="2"/>
  <c r="AQ193" i="2"/>
  <c r="AQ192" i="2"/>
  <c r="AR157" i="2"/>
  <c r="AQ195" i="2"/>
  <c r="V28" i="16"/>
  <c r="N44" i="16"/>
  <c r="M66" i="16"/>
  <c r="W69" i="16"/>
  <c r="X41" i="16"/>
  <c r="M31" i="16"/>
  <c r="Z40" i="16"/>
  <c r="O40" i="16"/>
  <c r="O66" i="16"/>
  <c r="X35" i="16"/>
  <c r="Q47" i="16"/>
  <c r="O45" i="16"/>
  <c r="AD37" i="16"/>
  <c r="Z66" i="16"/>
  <c r="Q69" i="16"/>
  <c r="P31" i="16"/>
  <c r="AD45" i="16"/>
  <c r="N47" i="16"/>
  <c r="L23" i="16"/>
  <c r="AA45" i="16"/>
  <c r="AC36" i="16"/>
  <c r="S44" i="16"/>
  <c r="Q31" i="16"/>
  <c r="Q38" i="16"/>
  <c r="L36" i="16"/>
  <c r="Y30" i="16"/>
  <c r="AC32" i="16"/>
  <c r="M67" i="16"/>
  <c r="M22" i="16"/>
  <c r="Z47" i="16"/>
  <c r="AB69" i="16"/>
  <c r="U44" i="16"/>
  <c r="L61" i="16"/>
  <c r="P36" i="16"/>
  <c r="AC69" i="16"/>
  <c r="M38" i="16"/>
  <c r="R68" i="16"/>
  <c r="AC40" i="16"/>
  <c r="O30" i="16"/>
  <c r="Y23" i="16"/>
  <c r="U29" i="16"/>
  <c r="T44" i="16"/>
  <c r="AA40" i="16"/>
  <c r="L64" i="16"/>
  <c r="Z38" i="16"/>
  <c r="W66" i="16"/>
  <c r="R66" i="16"/>
  <c r="W68" i="16"/>
  <c r="U68" i="16"/>
  <c r="Z26" i="16"/>
  <c r="W45" i="16"/>
  <c r="T29" i="16"/>
  <c r="U37" i="16"/>
  <c r="N66" i="16"/>
  <c r="Q41" i="16"/>
  <c r="AD66" i="16"/>
  <c r="V22" i="16"/>
  <c r="AB38" i="16"/>
  <c r="S22" i="16"/>
  <c r="L62" i="16"/>
  <c r="AD36" i="16"/>
  <c r="T36" i="16"/>
  <c r="L49" i="16"/>
  <c r="AB67" i="16"/>
  <c r="Z30" i="16"/>
  <c r="AA34" i="16"/>
  <c r="Q43" i="16"/>
  <c r="AC30" i="16"/>
  <c r="Q26" i="16"/>
  <c r="V35" i="16"/>
  <c r="M30" i="16"/>
  <c r="U34" i="16"/>
  <c r="Y31" i="16"/>
  <c r="U28" i="16"/>
  <c r="AA68" i="16"/>
  <c r="Y68" i="16"/>
  <c r="M41" i="16"/>
  <c r="V34" i="16"/>
  <c r="Q44" i="16"/>
  <c r="X34" i="16"/>
  <c r="O37" i="16"/>
  <c r="L31" i="16"/>
  <c r="T35" i="16"/>
  <c r="AC46" i="16"/>
  <c r="R46" i="16"/>
  <c r="R37" i="16"/>
  <c r="L55" i="16"/>
  <c r="N26" i="16"/>
  <c r="Y69" i="16"/>
  <c r="X38" i="16"/>
  <c r="S37" i="16"/>
  <c r="AA35" i="16"/>
  <c r="X44" i="16"/>
  <c r="P37" i="16"/>
  <c r="S23" i="16"/>
  <c r="O22" i="16"/>
  <c r="AC68" i="16"/>
  <c r="V36" i="16"/>
  <c r="AB34" i="16"/>
  <c r="N27" i="16"/>
  <c r="L33" i="16"/>
  <c r="N67" i="16"/>
  <c r="Y43" i="16"/>
  <c r="Z23" i="16"/>
  <c r="P66" i="16"/>
  <c r="Q23" i="16"/>
  <c r="X36" i="16"/>
  <c r="R23" i="16"/>
  <c r="X31" i="16"/>
  <c r="L44" i="16"/>
  <c r="AC42" i="16"/>
  <c r="AD46" i="16"/>
  <c r="Q25" i="16"/>
  <c r="AC67" i="16"/>
  <c r="T43" i="16"/>
  <c r="S66" i="16"/>
  <c r="AC26" i="16"/>
  <c r="AA69" i="16"/>
  <c r="O26" i="16"/>
  <c r="M40" i="16"/>
  <c r="L58" i="16"/>
  <c r="X30" i="16"/>
  <c r="AE26" i="16"/>
  <c r="AB47" i="16"/>
  <c r="R67" i="16"/>
  <c r="W38" i="16"/>
  <c r="V67" i="16"/>
  <c r="N42" i="16"/>
  <c r="L68" i="16"/>
  <c r="AE28" i="16"/>
  <c r="AA67" i="16"/>
  <c r="N38" i="16"/>
  <c r="T38" i="16"/>
  <c r="U69" i="16"/>
  <c r="R31" i="16"/>
  <c r="AE44" i="16"/>
  <c r="Q29" i="16"/>
  <c r="AC27" i="16"/>
  <c r="W41" i="16"/>
  <c r="T67" i="16"/>
  <c r="AD26" i="16"/>
  <c r="U47" i="16"/>
  <c r="L63" i="16"/>
  <c r="U40" i="16"/>
  <c r="W44" i="16"/>
  <c r="N29" i="16"/>
  <c r="M46" i="16"/>
  <c r="AD44" i="16"/>
  <c r="U66" i="16"/>
  <c r="L42" i="16"/>
  <c r="W43" i="16"/>
  <c r="M27" i="16"/>
  <c r="U42" i="16"/>
  <c r="Z31" i="16"/>
  <c r="AC28" i="16"/>
  <c r="T25" i="16"/>
  <c r="S43" i="16"/>
  <c r="AE46" i="16"/>
  <c r="L53" i="16"/>
  <c r="W31" i="16"/>
  <c r="V46" i="16"/>
  <c r="N68" i="16"/>
  <c r="V42" i="16"/>
  <c r="AB44" i="16"/>
  <c r="M25" i="16"/>
  <c r="P68" i="16"/>
  <c r="Z68" i="16"/>
  <c r="AE35" i="16"/>
  <c r="V31" i="16"/>
  <c r="AB35" i="16"/>
  <c r="AB68" i="16"/>
  <c r="AE40" i="16"/>
  <c r="X26" i="16"/>
  <c r="AE41" i="16"/>
  <c r="AB45" i="16"/>
  <c r="N41" i="16"/>
  <c r="L38" i="16"/>
  <c r="L51" i="16"/>
  <c r="T23" i="16"/>
  <c r="M43" i="16"/>
  <c r="M42" i="16"/>
  <c r="P40" i="16"/>
  <c r="W40" i="16"/>
  <c r="M28" i="16"/>
  <c r="O47" i="16"/>
  <c r="Q42" i="16"/>
  <c r="U27" i="16"/>
  <c r="Z37" i="16"/>
  <c r="W46" i="16"/>
  <c r="L60" i="16"/>
  <c r="O67" i="16"/>
  <c r="L40" i="16"/>
  <c r="N43" i="16"/>
  <c r="W37" i="16"/>
  <c r="U41" i="16"/>
  <c r="AE30" i="16"/>
  <c r="O36" i="16"/>
  <c r="AA26" i="16"/>
  <c r="T45" i="16"/>
  <c r="W67" i="16"/>
  <c r="L45" i="16"/>
  <c r="L57" i="16"/>
  <c r="W47" i="16"/>
  <c r="V43" i="16"/>
  <c r="L43" i="16"/>
  <c r="Z29" i="16"/>
  <c r="N45" i="16"/>
  <c r="L30" i="16"/>
  <c r="AC41" i="16"/>
  <c r="AD31" i="16"/>
  <c r="P67" i="16"/>
  <c r="U23" i="16"/>
  <c r="AB46" i="16"/>
  <c r="V25" i="16"/>
  <c r="AA47" i="16"/>
  <c r="Q68" i="16"/>
  <c r="L59" i="16"/>
  <c r="N46" i="16"/>
  <c r="Z22" i="16"/>
  <c r="AD41" i="16"/>
  <c r="T46" i="16"/>
  <c r="M51" i="16"/>
  <c r="O44" i="16"/>
  <c r="U45" i="16"/>
  <c r="R45" i="16"/>
  <c r="U46" i="16"/>
  <c r="AD23" i="16"/>
  <c r="X29" i="16"/>
  <c r="M36" i="16"/>
  <c r="AC45" i="16"/>
  <c r="T42" i="16"/>
  <c r="N34" i="16"/>
  <c r="Q40" i="16"/>
  <c r="M44" i="16"/>
  <c r="M68" i="16"/>
  <c r="AA41" i="16"/>
  <c r="W35" i="16"/>
  <c r="R38" i="16"/>
  <c r="P38" i="16"/>
  <c r="AB28" i="16"/>
  <c r="R44" i="16"/>
  <c r="AE29" i="16"/>
  <c r="AE38" i="16"/>
  <c r="X37" i="16"/>
  <c r="T69" i="16"/>
  <c r="Y35" i="16"/>
  <c r="S42" i="16"/>
  <c r="Q30" i="16"/>
  <c r="AA44" i="16"/>
  <c r="L52" i="16"/>
  <c r="AB43" i="16"/>
  <c r="S29" i="16"/>
  <c r="AE34" i="16"/>
  <c r="AA31" i="16"/>
  <c r="AC47" i="16"/>
  <c r="U32" i="16"/>
  <c r="Z42" i="16"/>
  <c r="V40" i="16"/>
  <c r="AB41" i="16"/>
  <c r="AB37" i="16"/>
  <c r="Q46" i="16"/>
  <c r="L54" i="16"/>
  <c r="L46" i="16"/>
  <c r="Y47" i="16"/>
  <c r="Q45" i="16"/>
  <c r="S46" i="16"/>
  <c r="L66" i="16"/>
  <c r="AA42" i="16"/>
  <c r="AE42" i="16"/>
  <c r="W22" i="16"/>
  <c r="X43" i="16"/>
  <c r="P69" i="16"/>
  <c r="AC34" i="16"/>
  <c r="U43" i="16"/>
  <c r="V66" i="16"/>
  <c r="AD69" i="16"/>
  <c r="Y67" i="16"/>
  <c r="AA30" i="16"/>
  <c r="AC66" i="16"/>
  <c r="X67" i="16"/>
  <c r="AA36" i="16"/>
  <c r="AB26" i="16"/>
  <c r="S40" i="16"/>
  <c r="Z32" i="16"/>
  <c r="R22" i="16"/>
  <c r="L27" i="16"/>
  <c r="P26" i="16"/>
  <c r="L39" i="16"/>
  <c r="V69" i="16"/>
  <c r="L32" i="16"/>
  <c r="AC23" i="16"/>
  <c r="Y32" i="16"/>
  <c r="AD30" i="16"/>
  <c r="L48" i="16"/>
  <c r="M35" i="16"/>
  <c r="AD43" i="16"/>
  <c r="AC31" i="16"/>
  <c r="L69" i="16"/>
  <c r="R40" i="16"/>
  <c r="AD27" i="16"/>
  <c r="AE37" i="16"/>
  <c r="W42" i="16"/>
  <c r="AE45" i="16"/>
  <c r="L41" i="16"/>
  <c r="O25" i="16"/>
  <c r="AA28" i="16"/>
  <c r="Y38" i="16"/>
  <c r="AE31" i="16"/>
  <c r="N30" i="16"/>
  <c r="R34" i="16"/>
  <c r="P34" i="16"/>
  <c r="T41" i="16"/>
  <c r="Y44" i="16"/>
  <c r="M29" i="16"/>
  <c r="V68" i="16"/>
  <c r="M45" i="16"/>
  <c r="P22" i="16"/>
  <c r="L22" i="16"/>
  <c r="X45" i="16"/>
  <c r="R41" i="16"/>
  <c r="P46" i="16"/>
  <c r="L65" i="16"/>
  <c r="M26" i="16"/>
  <c r="N28" i="16"/>
  <c r="P43" i="16"/>
  <c r="Z44" i="16"/>
  <c r="Z43" i="16"/>
  <c r="AC25" i="16"/>
  <c r="X68" i="16"/>
  <c r="T31" i="16"/>
  <c r="AE32" i="16"/>
  <c r="P47" i="16"/>
  <c r="V47" i="16"/>
  <c r="AA66" i="16"/>
  <c r="Z67" i="16"/>
  <c r="X69" i="16"/>
  <c r="T37" i="16"/>
  <c r="Q67" i="16"/>
  <c r="S38" i="16"/>
  <c r="Y45" i="16"/>
  <c r="N36" i="16"/>
  <c r="P32" i="16"/>
  <c r="AA38" i="16"/>
  <c r="W23" i="16"/>
  <c r="AA37" i="16"/>
  <c r="N35" i="16"/>
  <c r="S67" i="16"/>
  <c r="X23" i="16"/>
  <c r="U67" i="16"/>
  <c r="Z36" i="16"/>
  <c r="R47" i="16"/>
  <c r="AB31" i="16"/>
  <c r="X46" i="16"/>
  <c r="N23" i="16"/>
  <c r="AC38" i="16"/>
  <c r="O68" i="16"/>
  <c r="V23" i="16"/>
  <c r="Z45" i="16"/>
  <c r="AC35" i="16"/>
  <c r="T68" i="16"/>
  <c r="Y22" i="16"/>
  <c r="R43" i="16"/>
  <c r="O29" i="16"/>
  <c r="N31" i="16"/>
  <c r="AE36" i="16"/>
  <c r="AD40" i="16"/>
  <c r="AD68" i="16"/>
  <c r="AA22" i="16"/>
  <c r="P42" i="16"/>
  <c r="V38" i="16"/>
  <c r="AA43" i="16"/>
  <c r="Q37" i="16"/>
  <c r="T30" i="16"/>
  <c r="Q36" i="16"/>
  <c r="R35" i="16"/>
  <c r="R30" i="16"/>
  <c r="L34" i="16"/>
  <c r="N22" i="16"/>
  <c r="W26" i="16"/>
  <c r="N40" i="16"/>
  <c r="V44" i="16"/>
  <c r="T27" i="16"/>
  <c r="AD38" i="16"/>
  <c r="Q35" i="16"/>
  <c r="AE23" i="16"/>
  <c r="Y42" i="16"/>
  <c r="X42" i="16"/>
  <c r="AD25" i="16"/>
  <c r="P44" i="16"/>
  <c r="Y37" i="16"/>
  <c r="Y66" i="16"/>
  <c r="O34" i="16"/>
  <c r="P45" i="16"/>
  <c r="AE66" i="16"/>
  <c r="Y41" i="16"/>
  <c r="T47" i="16"/>
  <c r="Z69" i="16"/>
  <c r="P35" i="16"/>
  <c r="Y34" i="16"/>
  <c r="W34" i="16"/>
  <c r="U26" i="16"/>
  <c r="O42" i="16"/>
  <c r="U35" i="16"/>
  <c r="T66" i="16"/>
  <c r="AB66" i="16"/>
  <c r="AD22" i="16"/>
  <c r="O23" i="16"/>
  <c r="T34" i="16"/>
  <c r="U30" i="16"/>
  <c r="S34" i="16"/>
  <c r="Z41" i="16"/>
  <c r="Y26" i="16"/>
  <c r="Y29" i="16"/>
  <c r="X66" i="16"/>
  <c r="O38" i="16"/>
  <c r="P23" i="16"/>
  <c r="S31" i="16"/>
  <c r="AE68" i="16"/>
  <c r="AD67" i="16"/>
  <c r="V26" i="16"/>
  <c r="M47" i="16"/>
  <c r="S68" i="16"/>
  <c r="AD42" i="16"/>
  <c r="M69" i="16"/>
  <c r="L35" i="16"/>
  <c r="P25" i="16"/>
  <c r="AB30" i="16"/>
  <c r="Y40" i="16"/>
  <c r="Q66" i="16"/>
  <c r="L56" i="16"/>
  <c r="R42" i="16"/>
  <c r="S30" i="16"/>
  <c r="AE43" i="16"/>
  <c r="V41" i="16"/>
  <c r="O46" i="16"/>
  <c r="P41" i="16"/>
  <c r="AC44" i="16"/>
  <c r="L28" i="16"/>
  <c r="Y46" i="16"/>
  <c r="AB40" i="16"/>
  <c r="L50" i="16"/>
  <c r="U22" i="16"/>
  <c r="S47" i="16"/>
  <c r="AB22" i="16"/>
  <c r="S36" i="16"/>
  <c r="AE47" i="16"/>
  <c r="AA46" i="16"/>
  <c r="W36" i="16"/>
  <c r="AD35" i="16"/>
  <c r="L67" i="16"/>
  <c r="AD47" i="16"/>
  <c r="R69" i="16"/>
  <c r="L47" i="16"/>
  <c r="X22" i="16"/>
  <c r="AD34" i="16"/>
  <c r="T40" i="16"/>
  <c r="AB42" i="16"/>
  <c r="X47" i="16"/>
  <c r="U36" i="16"/>
  <c r="U38" i="16"/>
  <c r="U31" i="16"/>
  <c r="V37" i="16"/>
  <c r="O28" i="16"/>
  <c r="L37" i="16"/>
  <c r="X40" i="16"/>
  <c r="Z46" i="16"/>
  <c r="O35" i="16"/>
  <c r="L26" i="16"/>
  <c r="AQ318" i="2" l="1"/>
  <c r="AQ309" i="2"/>
  <c r="AO320" i="2"/>
  <c r="BN183" i="2"/>
  <c r="AK313" i="2"/>
  <c r="BN170" i="2"/>
  <c r="AK324" i="2"/>
  <c r="I210" i="2"/>
  <c r="J210" i="2" s="1"/>
  <c r="K210" i="2" s="1"/>
  <c r="L210" i="2" s="1"/>
  <c r="M210" i="2" s="1"/>
  <c r="N210" i="2" s="1"/>
  <c r="O210" i="2" s="1"/>
  <c r="P210" i="2" s="1"/>
  <c r="Q210" i="2" s="1"/>
  <c r="R210" i="2" s="1"/>
  <c r="S210" i="2" s="1"/>
  <c r="T210" i="2" s="1"/>
  <c r="U210" i="2" s="1"/>
  <c r="V210" i="2" s="1"/>
  <c r="W210" i="2" s="1"/>
  <c r="X210" i="2" s="1"/>
  <c r="Y210" i="2" s="1"/>
  <c r="Z210" i="2" s="1"/>
  <c r="AA210" i="2" s="1"/>
  <c r="AB210" i="2" s="1"/>
  <c r="AC210" i="2" s="1"/>
  <c r="AD210" i="2" s="1"/>
  <c r="AE210" i="2" s="1"/>
  <c r="AF210" i="2" s="1"/>
  <c r="AG210" i="2" s="1"/>
  <c r="AH210" i="2" s="1"/>
  <c r="AI210" i="2" s="1"/>
  <c r="AJ210" i="2" s="1"/>
  <c r="AK210" i="2" s="1"/>
  <c r="BN186" i="2"/>
  <c r="BN169" i="2"/>
  <c r="BN184" i="2"/>
  <c r="BN177" i="2"/>
  <c r="BN181" i="2"/>
  <c r="AO317" i="2"/>
  <c r="BN172" i="2"/>
  <c r="BN178" i="2"/>
  <c r="BN179" i="2"/>
  <c r="BN175" i="2"/>
  <c r="BN182" i="2"/>
  <c r="BN180" i="2"/>
  <c r="BN185" i="2"/>
  <c r="BN171" i="2"/>
  <c r="BN174" i="2"/>
  <c r="BN176" i="2"/>
  <c r="BN173" i="2"/>
  <c r="AN313" i="2"/>
  <c r="AO314" i="2"/>
  <c r="AN314" i="2"/>
  <c r="AN321" i="2"/>
  <c r="AN322" i="2"/>
  <c r="AQ206" i="2"/>
  <c r="AO312" i="2"/>
  <c r="AO309" i="2"/>
  <c r="AO319" i="2"/>
  <c r="AO324" i="2"/>
  <c r="AO313" i="2"/>
  <c r="AO322" i="2"/>
  <c r="AO311" i="2"/>
  <c r="AO308" i="2"/>
  <c r="AQ314" i="2"/>
  <c r="AQ317" i="2"/>
  <c r="AK308" i="2"/>
  <c r="AK310" i="2"/>
  <c r="AQ322" i="2"/>
  <c r="AQ323" i="2"/>
  <c r="AQ324" i="2"/>
  <c r="AK316" i="2"/>
  <c r="AK321" i="2"/>
  <c r="AQ316" i="2"/>
  <c r="AM321" i="2"/>
  <c r="AM318" i="2"/>
  <c r="AM307" i="2"/>
  <c r="AK318" i="2"/>
  <c r="AK322" i="2"/>
  <c r="AM310" i="2"/>
  <c r="AK319" i="2"/>
  <c r="AM313" i="2"/>
  <c r="AQ312" i="2"/>
  <c r="AL323" i="2"/>
  <c r="AN316" i="2"/>
  <c r="AQ320" i="2"/>
  <c r="AQ308" i="2"/>
  <c r="AO321" i="2"/>
  <c r="AL307" i="2"/>
  <c r="AL315" i="2"/>
  <c r="AM323" i="2"/>
  <c r="AR187" i="2"/>
  <c r="AR149" i="2"/>
  <c r="AR198" i="2"/>
  <c r="AR160" i="2"/>
  <c r="AR189" i="2"/>
  <c r="AR151" i="2"/>
  <c r="AS43" i="2"/>
  <c r="AS73" i="2"/>
  <c r="AS110" i="2"/>
  <c r="AS126" i="2"/>
  <c r="AS82" i="2"/>
  <c r="AS119" i="2"/>
  <c r="AS71" i="2"/>
  <c r="AS87" i="2"/>
  <c r="AS124" i="2"/>
  <c r="AS34" i="2"/>
  <c r="AS45" i="2"/>
  <c r="AS36" i="2"/>
  <c r="AL316" i="2"/>
  <c r="AS47" i="2"/>
  <c r="AS85" i="2"/>
  <c r="AS122" i="2"/>
  <c r="AS75" i="2"/>
  <c r="AS112" i="2"/>
  <c r="AS46" i="2"/>
  <c r="AN318" i="2"/>
  <c r="AN309" i="2"/>
  <c r="AK314" i="2"/>
  <c r="AK303" i="2"/>
  <c r="AK315" i="2"/>
  <c r="AQ321" i="2"/>
  <c r="AS80" i="2"/>
  <c r="AS117" i="2"/>
  <c r="AL321" i="2"/>
  <c r="AM311" i="2"/>
  <c r="AN319" i="2"/>
  <c r="AO307" i="2"/>
  <c r="AK309" i="2"/>
  <c r="AO323" i="2"/>
  <c r="AR196" i="2"/>
  <c r="AR158" i="2"/>
  <c r="AR194" i="2"/>
  <c r="AR156" i="2"/>
  <c r="AS193" i="2"/>
  <c r="AS155" i="2"/>
  <c r="AR191" i="2"/>
  <c r="AR153" i="2"/>
  <c r="AR193" i="2"/>
  <c r="AR155" i="2"/>
  <c r="AP326" i="2"/>
  <c r="AS76" i="2"/>
  <c r="AS113" i="2"/>
  <c r="AL317" i="2"/>
  <c r="AM315" i="2"/>
  <c r="AN323" i="2"/>
  <c r="AM320" i="2"/>
  <c r="AS86" i="2"/>
  <c r="AS123" i="2"/>
  <c r="AL319" i="2"/>
  <c r="AM309" i="2"/>
  <c r="AL310" i="2"/>
  <c r="AS49" i="2"/>
  <c r="AQ313" i="2"/>
  <c r="AS40" i="2"/>
  <c r="AN312" i="2"/>
  <c r="AK312" i="2"/>
  <c r="AL320" i="2"/>
  <c r="AO315" i="2"/>
  <c r="AM324" i="2"/>
  <c r="AR200" i="2"/>
  <c r="AR162" i="2"/>
  <c r="AS202" i="2"/>
  <c r="AS164" i="2"/>
  <c r="AR199" i="2"/>
  <c r="AR161" i="2"/>
  <c r="AR202" i="2"/>
  <c r="AR164" i="2"/>
  <c r="AS32" i="2"/>
  <c r="AS35" i="2"/>
  <c r="AS81" i="2"/>
  <c r="AS118" i="2"/>
  <c r="AS74" i="2"/>
  <c r="AS111" i="2"/>
  <c r="AS127" i="2"/>
  <c r="AS79" i="2"/>
  <c r="AS116" i="2"/>
  <c r="AS42" i="2"/>
  <c r="AQ301" i="2"/>
  <c r="AS37" i="2"/>
  <c r="AS44" i="2"/>
  <c r="AN308" i="2"/>
  <c r="AN324" i="2"/>
  <c r="AL308" i="2"/>
  <c r="AL324" i="2"/>
  <c r="AM312" i="2"/>
  <c r="AS39" i="2"/>
  <c r="AS77" i="2"/>
  <c r="AS114" i="2"/>
  <c r="AS83" i="2"/>
  <c r="AS120" i="2"/>
  <c r="AS38" i="2"/>
  <c r="AN310" i="2"/>
  <c r="AN317" i="2"/>
  <c r="AM322" i="2"/>
  <c r="AS72" i="2"/>
  <c r="AS88" i="2"/>
  <c r="AS125" i="2"/>
  <c r="AL313" i="2"/>
  <c r="AO318" i="2"/>
  <c r="AN311" i="2"/>
  <c r="AM316" i="2"/>
  <c r="AS191" i="2"/>
  <c r="AS153" i="2"/>
  <c r="AR197" i="2"/>
  <c r="AR159" i="2"/>
  <c r="AR201" i="2"/>
  <c r="AR163" i="2"/>
  <c r="AS190" i="2"/>
  <c r="AS152" i="2"/>
  <c r="AR204" i="2"/>
  <c r="AR166" i="2"/>
  <c r="AR203" i="2"/>
  <c r="AR165" i="2"/>
  <c r="AR188" i="2"/>
  <c r="AR150" i="2"/>
  <c r="AR192" i="2"/>
  <c r="AR154" i="2"/>
  <c r="AL314" i="2"/>
  <c r="AS84" i="2"/>
  <c r="AS121" i="2"/>
  <c r="AL309" i="2"/>
  <c r="AN315" i="2"/>
  <c r="AQ311" i="2"/>
  <c r="AQ307" i="2"/>
  <c r="AS78" i="2"/>
  <c r="AS115" i="2"/>
  <c r="AS33" i="2"/>
  <c r="AL311" i="2"/>
  <c r="AM317" i="2"/>
  <c r="AL318" i="2"/>
  <c r="AK307" i="2"/>
  <c r="AM314" i="2"/>
  <c r="AK323" i="2"/>
  <c r="AS41" i="2"/>
  <c r="AS48" i="2"/>
  <c r="AN320" i="2"/>
  <c r="AO310" i="2"/>
  <c r="AK320" i="2"/>
  <c r="AL312" i="2"/>
  <c r="AM308" i="2"/>
  <c r="AK317" i="2"/>
  <c r="AS157" i="2"/>
  <c r="AR195" i="2"/>
  <c r="M64" i="16"/>
  <c r="M61" i="16"/>
  <c r="N63" i="16"/>
  <c r="M60" i="16"/>
  <c r="M65" i="16"/>
  <c r="M59" i="16"/>
  <c r="M62" i="16"/>
  <c r="M49" i="16"/>
  <c r="M48" i="16"/>
  <c r="M50" i="16"/>
  <c r="M63" i="16"/>
  <c r="N51" i="16"/>
  <c r="M58" i="16"/>
  <c r="M56" i="16"/>
  <c r="N54" i="16"/>
  <c r="M54" i="16"/>
  <c r="N52" i="16"/>
  <c r="M52" i="16"/>
  <c r="M57" i="16"/>
  <c r="M53" i="16"/>
  <c r="M55" i="16"/>
  <c r="AL326" i="2" l="1"/>
  <c r="AM326" i="2"/>
  <c r="AN326" i="2"/>
  <c r="AS198" i="2"/>
  <c r="AS160" i="2"/>
  <c r="AS187" i="2"/>
  <c r="AS149" i="2"/>
  <c r="AS194" i="2"/>
  <c r="AS156" i="2"/>
  <c r="AT202" i="2"/>
  <c r="AT164" i="2"/>
  <c r="AT191" i="2"/>
  <c r="AT153" i="2"/>
  <c r="AS189" i="2"/>
  <c r="AS151" i="2"/>
  <c r="AQ326" i="2"/>
  <c r="AT88" i="2"/>
  <c r="AT40" i="2"/>
  <c r="AT123" i="2"/>
  <c r="AT113" i="2"/>
  <c r="AO326" i="2"/>
  <c r="AT46" i="2"/>
  <c r="AT75" i="2"/>
  <c r="AT85" i="2"/>
  <c r="AT193" i="2"/>
  <c r="AT155" i="2"/>
  <c r="AT48" i="2"/>
  <c r="AT115" i="2"/>
  <c r="AT121" i="2"/>
  <c r="AT120" i="2"/>
  <c r="AT114" i="2"/>
  <c r="AT39" i="2"/>
  <c r="AL210" i="2"/>
  <c r="AM210" i="2" s="1"/>
  <c r="AN210" i="2" s="1"/>
  <c r="AO210" i="2" s="1"/>
  <c r="AP210" i="2" s="1"/>
  <c r="AK211" i="2"/>
  <c r="AT44" i="2"/>
  <c r="AT116" i="2"/>
  <c r="AT127" i="2"/>
  <c r="AT74" i="2"/>
  <c r="AT81" i="2"/>
  <c r="AT32" i="2"/>
  <c r="AT117" i="2"/>
  <c r="AT45" i="2"/>
  <c r="AT124" i="2"/>
  <c r="AT71" i="2"/>
  <c r="AT82" i="2"/>
  <c r="AT110" i="2"/>
  <c r="AT43" i="2"/>
  <c r="AS203" i="2"/>
  <c r="AS165" i="2"/>
  <c r="AT192" i="2"/>
  <c r="AT154" i="2"/>
  <c r="AS204" i="2"/>
  <c r="AS166" i="2"/>
  <c r="AT190" i="2"/>
  <c r="AT152" i="2"/>
  <c r="AK326" i="2"/>
  <c r="AT125" i="2"/>
  <c r="AT72" i="2"/>
  <c r="AT86" i="2"/>
  <c r="AT76" i="2"/>
  <c r="AL303" i="2"/>
  <c r="AK305" i="2"/>
  <c r="AT112" i="2"/>
  <c r="AT122" i="2"/>
  <c r="AT47" i="2"/>
  <c r="AS201" i="2"/>
  <c r="AS163" i="2"/>
  <c r="AS197" i="2"/>
  <c r="AS159" i="2"/>
  <c r="AS200" i="2"/>
  <c r="AS162" i="2"/>
  <c r="AS199" i="2"/>
  <c r="AS161" i="2"/>
  <c r="AS196" i="2"/>
  <c r="AS158" i="2"/>
  <c r="AS188" i="2"/>
  <c r="AS150" i="2"/>
  <c r="AS192" i="2"/>
  <c r="AS154" i="2"/>
  <c r="AT41" i="2"/>
  <c r="AT33" i="2"/>
  <c r="AT78" i="2"/>
  <c r="AT84" i="2"/>
  <c r="AT38" i="2"/>
  <c r="AT83" i="2"/>
  <c r="AT77" i="2"/>
  <c r="AT37" i="2"/>
  <c r="AT42" i="2"/>
  <c r="AT79" i="2"/>
  <c r="AT111" i="2"/>
  <c r="AT118" i="2"/>
  <c r="AT35" i="2"/>
  <c r="AT49" i="2"/>
  <c r="AT80" i="2"/>
  <c r="AT36" i="2"/>
  <c r="AT34" i="2"/>
  <c r="AT87" i="2"/>
  <c r="AT119" i="2"/>
  <c r="AT126" i="2"/>
  <c r="AT73" i="2"/>
  <c r="AR301" i="2"/>
  <c r="AS195" i="2"/>
  <c r="AT157" i="2"/>
  <c r="N61" i="16"/>
  <c r="N53" i="16"/>
  <c r="N59" i="16"/>
  <c r="N62" i="16"/>
  <c r="N56" i="16"/>
  <c r="N64" i="16"/>
  <c r="N50" i="16"/>
  <c r="N60" i="16"/>
  <c r="N48" i="16"/>
  <c r="N55" i="16"/>
  <c r="N49" i="16"/>
  <c r="N58" i="16"/>
  <c r="O53" i="16"/>
  <c r="N57" i="16"/>
  <c r="O52" i="16"/>
  <c r="O63" i="16"/>
  <c r="O51" i="16"/>
  <c r="O54" i="16"/>
  <c r="N65" i="16"/>
  <c r="AT197" i="2" l="1"/>
  <c r="AT159" i="2"/>
  <c r="AT199" i="2"/>
  <c r="AT161" i="2"/>
  <c r="AT187" i="2"/>
  <c r="AT149" i="2"/>
  <c r="AU202" i="2"/>
  <c r="AU164" i="2"/>
  <c r="AU110" i="2"/>
  <c r="AU71" i="2"/>
  <c r="AU45" i="2"/>
  <c r="AU32" i="2"/>
  <c r="AU74" i="2"/>
  <c r="AU116" i="2"/>
  <c r="AU114" i="2"/>
  <c r="AU121" i="2"/>
  <c r="AU48" i="2"/>
  <c r="AU85" i="2"/>
  <c r="AU46" i="2"/>
  <c r="AU191" i="2"/>
  <c r="AU153" i="2"/>
  <c r="AT200" i="2"/>
  <c r="AT162" i="2"/>
  <c r="AU192" i="2"/>
  <c r="AU154" i="2"/>
  <c r="AU73" i="2"/>
  <c r="AU119" i="2"/>
  <c r="AU34" i="2"/>
  <c r="AU80" i="2"/>
  <c r="AU35" i="2"/>
  <c r="AU111" i="2"/>
  <c r="AU42" i="2"/>
  <c r="AU77" i="2"/>
  <c r="AU38" i="2"/>
  <c r="AU78" i="2"/>
  <c r="AU41" i="2"/>
  <c r="AU47" i="2"/>
  <c r="AU112" i="2"/>
  <c r="AU76" i="2"/>
  <c r="AU72" i="2"/>
  <c r="AU123" i="2"/>
  <c r="AS301" i="2"/>
  <c r="AT201" i="2"/>
  <c r="AT163" i="2"/>
  <c r="AU190" i="2"/>
  <c r="AU152" i="2"/>
  <c r="AT204" i="2"/>
  <c r="AT166" i="2"/>
  <c r="AU193" i="2"/>
  <c r="AU155" i="2"/>
  <c r="AT188" i="2"/>
  <c r="AT150" i="2"/>
  <c r="AT189" i="2"/>
  <c r="AT151" i="2"/>
  <c r="AU43" i="2"/>
  <c r="AU82" i="2"/>
  <c r="AU124" i="2"/>
  <c r="AU117" i="2"/>
  <c r="AU81" i="2"/>
  <c r="AU127" i="2"/>
  <c r="AU44" i="2"/>
  <c r="AU39" i="2"/>
  <c r="AU120" i="2"/>
  <c r="AU115" i="2"/>
  <c r="AU75" i="2"/>
  <c r="AU88" i="2"/>
  <c r="AT194" i="2"/>
  <c r="AT156" i="2"/>
  <c r="AT198" i="2"/>
  <c r="AT160" i="2"/>
  <c r="AT203" i="2"/>
  <c r="AT165" i="2"/>
  <c r="AT196" i="2"/>
  <c r="AT158" i="2"/>
  <c r="AU126" i="2"/>
  <c r="AU87" i="2"/>
  <c r="AU36" i="2"/>
  <c r="AU49" i="2"/>
  <c r="AU118" i="2"/>
  <c r="AU79" i="2"/>
  <c r="AU37" i="2"/>
  <c r="AU83" i="2"/>
  <c r="AU84" i="2"/>
  <c r="AU33" i="2"/>
  <c r="AU122" i="2"/>
  <c r="AM303" i="2"/>
  <c r="AL305" i="2"/>
  <c r="AU86" i="2"/>
  <c r="AU125" i="2"/>
  <c r="AU113" i="2"/>
  <c r="AU40" i="2"/>
  <c r="AT195" i="2"/>
  <c r="AU157" i="2"/>
  <c r="P53" i="16"/>
  <c r="O49" i="16"/>
  <c r="P52" i="16"/>
  <c r="O57" i="16"/>
  <c r="O59" i="16"/>
  <c r="O62" i="16"/>
  <c r="O61" i="16"/>
  <c r="O55" i="16"/>
  <c r="P54" i="16"/>
  <c r="P51" i="16"/>
  <c r="O64" i="16"/>
  <c r="O50" i="16"/>
  <c r="O58" i="16"/>
  <c r="O60" i="16"/>
  <c r="P63" i="16"/>
  <c r="O56" i="16"/>
  <c r="O48" i="16"/>
  <c r="O65" i="16"/>
  <c r="AU204" i="2" l="1"/>
  <c r="AU166" i="2"/>
  <c r="AU187" i="2"/>
  <c r="AU149" i="2"/>
  <c r="AV191" i="2"/>
  <c r="AV153" i="2"/>
  <c r="AV88" i="2"/>
  <c r="AV115" i="2"/>
  <c r="AV39" i="2"/>
  <c r="AV127" i="2"/>
  <c r="AV117" i="2"/>
  <c r="AV82" i="2"/>
  <c r="AU201" i="2"/>
  <c r="AU163" i="2"/>
  <c r="AU199" i="2"/>
  <c r="AU161" i="2"/>
  <c r="AV189" i="2"/>
  <c r="AV151" i="2"/>
  <c r="AU203" i="2"/>
  <c r="AU165" i="2"/>
  <c r="AU194" i="2"/>
  <c r="AU156" i="2"/>
  <c r="AU189" i="2"/>
  <c r="AU151" i="2"/>
  <c r="AV113" i="2"/>
  <c r="AV86" i="2"/>
  <c r="AV122" i="2"/>
  <c r="AV84" i="2"/>
  <c r="AV37" i="2"/>
  <c r="AV118" i="2"/>
  <c r="AV36" i="2"/>
  <c r="AV126" i="2"/>
  <c r="AV123" i="2"/>
  <c r="AV76" i="2"/>
  <c r="AV47" i="2"/>
  <c r="AV78" i="2"/>
  <c r="AV77" i="2"/>
  <c r="AV111" i="2"/>
  <c r="AV80" i="2"/>
  <c r="AV119" i="2"/>
  <c r="AV85" i="2"/>
  <c r="AV121" i="2"/>
  <c r="AV116" i="2"/>
  <c r="AV32" i="2"/>
  <c r="AV71" i="2"/>
  <c r="AV190" i="2"/>
  <c r="AV152" i="2"/>
  <c r="AU200" i="2"/>
  <c r="AU162" i="2"/>
  <c r="AV75" i="2"/>
  <c r="AV120" i="2"/>
  <c r="AV44" i="2"/>
  <c r="AV81" i="2"/>
  <c r="AV124" i="2"/>
  <c r="AV43" i="2"/>
  <c r="AU196" i="2"/>
  <c r="AU158" i="2"/>
  <c r="AV202" i="2"/>
  <c r="AV164" i="2"/>
  <c r="AU188" i="2"/>
  <c r="AU150" i="2"/>
  <c r="AV192" i="2"/>
  <c r="AV154" i="2"/>
  <c r="AU197" i="2"/>
  <c r="AU159" i="2"/>
  <c r="AV193" i="2"/>
  <c r="AV155" i="2"/>
  <c r="AU198" i="2"/>
  <c r="AU160" i="2"/>
  <c r="AV40" i="2"/>
  <c r="AV125" i="2"/>
  <c r="AN303" i="2"/>
  <c r="AM305" i="2"/>
  <c r="AV33" i="2"/>
  <c r="AV83" i="2"/>
  <c r="AV79" i="2"/>
  <c r="AV49" i="2"/>
  <c r="AV87" i="2"/>
  <c r="AV72" i="2"/>
  <c r="AV112" i="2"/>
  <c r="AV41" i="2"/>
  <c r="AV38" i="2"/>
  <c r="AV42" i="2"/>
  <c r="AV35" i="2"/>
  <c r="AV34" i="2"/>
  <c r="AV73" i="2"/>
  <c r="AV46" i="2"/>
  <c r="AV48" i="2"/>
  <c r="AV114" i="2"/>
  <c r="AV74" i="2"/>
  <c r="AV45" i="2"/>
  <c r="AV110" i="2"/>
  <c r="AT301" i="2"/>
  <c r="AU195" i="2"/>
  <c r="AV157" i="2"/>
  <c r="P56" i="16"/>
  <c r="P58" i="16"/>
  <c r="P59" i="16"/>
  <c r="P64" i="16"/>
  <c r="P57" i="16"/>
  <c r="Q51" i="16"/>
  <c r="Q52" i="16"/>
  <c r="Q53" i="16"/>
  <c r="P62" i="16"/>
  <c r="Q63" i="16"/>
  <c r="P65" i="16"/>
  <c r="P48" i="16"/>
  <c r="P61" i="16"/>
  <c r="Q50" i="16"/>
  <c r="P49" i="16"/>
  <c r="Q54" i="16"/>
  <c r="P55" i="16"/>
  <c r="P50" i="16"/>
  <c r="P60" i="16"/>
  <c r="AV200" i="2" l="1"/>
  <c r="AV162" i="2"/>
  <c r="AV198" i="2"/>
  <c r="AV160" i="2"/>
  <c r="AW190" i="2"/>
  <c r="AW152" i="2"/>
  <c r="AW193" i="2"/>
  <c r="AW155" i="2"/>
  <c r="AV199" i="2"/>
  <c r="AV161" i="2"/>
  <c r="AV203" i="2"/>
  <c r="AV165" i="2"/>
  <c r="AV196" i="2"/>
  <c r="AV158" i="2"/>
  <c r="AW45" i="2"/>
  <c r="AW114" i="2"/>
  <c r="AW46" i="2"/>
  <c r="AW34" i="2"/>
  <c r="AW42" i="2"/>
  <c r="AW41" i="2"/>
  <c r="AW72" i="2"/>
  <c r="AW189" i="2"/>
  <c r="AW151" i="2"/>
  <c r="AV187" i="2"/>
  <c r="AV149" i="2"/>
  <c r="AW49" i="2"/>
  <c r="AW83" i="2"/>
  <c r="AW40" i="2"/>
  <c r="AW43" i="2"/>
  <c r="AW81" i="2"/>
  <c r="AW120" i="2"/>
  <c r="AW71" i="2"/>
  <c r="AW116" i="2"/>
  <c r="AW85" i="2"/>
  <c r="AW80" i="2"/>
  <c r="AW77" i="2"/>
  <c r="AW47" i="2"/>
  <c r="AW123" i="2"/>
  <c r="AW36" i="2"/>
  <c r="AW37" i="2"/>
  <c r="AW122" i="2"/>
  <c r="AW113" i="2"/>
  <c r="AW117" i="2"/>
  <c r="AW39" i="2"/>
  <c r="AW88" i="2"/>
  <c r="AU301" i="2"/>
  <c r="AV194" i="2"/>
  <c r="AV156" i="2"/>
  <c r="AW192" i="2"/>
  <c r="AW154" i="2"/>
  <c r="AV188" i="2"/>
  <c r="AV150" i="2"/>
  <c r="AO303" i="2"/>
  <c r="AN305" i="2"/>
  <c r="AW191" i="2"/>
  <c r="AW153" i="2"/>
  <c r="AV201" i="2"/>
  <c r="AV163" i="2"/>
  <c r="AV204" i="2"/>
  <c r="AV166" i="2"/>
  <c r="AW202" i="2"/>
  <c r="AW164" i="2"/>
  <c r="AW110" i="2"/>
  <c r="AW74" i="2"/>
  <c r="AW48" i="2"/>
  <c r="AW73" i="2"/>
  <c r="AW35" i="2"/>
  <c r="AW38" i="2"/>
  <c r="AW112" i="2"/>
  <c r="AV197" i="2"/>
  <c r="AV159" i="2"/>
  <c r="AW87" i="2"/>
  <c r="AW79" i="2"/>
  <c r="AW33" i="2"/>
  <c r="AW125" i="2"/>
  <c r="AW124" i="2"/>
  <c r="AW44" i="2"/>
  <c r="AW75" i="2"/>
  <c r="AW32" i="2"/>
  <c r="AW121" i="2"/>
  <c r="AW119" i="2"/>
  <c r="AW111" i="2"/>
  <c r="AW78" i="2"/>
  <c r="AW76" i="2"/>
  <c r="AW126" i="2"/>
  <c r="AW118" i="2"/>
  <c r="AW84" i="2"/>
  <c r="AW86" i="2"/>
  <c r="AW82" i="2"/>
  <c r="AW127" i="2"/>
  <c r="AW115" i="2"/>
  <c r="AV195" i="2"/>
  <c r="AW157" i="2"/>
  <c r="Q58" i="16"/>
  <c r="Q49" i="16"/>
  <c r="R51" i="16"/>
  <c r="Q59" i="16"/>
  <c r="Q55" i="16"/>
  <c r="Q62" i="16"/>
  <c r="Q56" i="16"/>
  <c r="Q64" i="16"/>
  <c r="Q57" i="16"/>
  <c r="R53" i="16"/>
  <c r="R50" i="16"/>
  <c r="Q48" i="16"/>
  <c r="Q65" i="16"/>
  <c r="Q61" i="16"/>
  <c r="Q60" i="16"/>
  <c r="R54" i="16"/>
  <c r="R63" i="16"/>
  <c r="R52" i="16"/>
  <c r="AW187" i="2" l="1"/>
  <c r="AW149" i="2"/>
  <c r="AX189" i="2"/>
  <c r="AX151" i="2"/>
  <c r="AX202" i="2"/>
  <c r="AX164" i="2"/>
  <c r="AW201" i="2"/>
  <c r="AW163" i="2"/>
  <c r="AX88" i="2"/>
  <c r="AX117" i="2"/>
  <c r="AX122" i="2"/>
  <c r="AX36" i="2"/>
  <c r="AX47" i="2"/>
  <c r="AX80" i="2"/>
  <c r="AX116" i="2"/>
  <c r="AX120" i="2"/>
  <c r="AX43" i="2"/>
  <c r="AX83" i="2"/>
  <c r="AV301" i="2"/>
  <c r="AX72" i="2"/>
  <c r="AX42" i="2"/>
  <c r="AX46" i="2"/>
  <c r="AX45" i="2"/>
  <c r="AW198" i="2"/>
  <c r="AW160" i="2"/>
  <c r="AW203" i="2"/>
  <c r="AW165" i="2"/>
  <c r="AX127" i="2"/>
  <c r="AX76" i="2"/>
  <c r="AX121" i="2"/>
  <c r="AX33" i="2"/>
  <c r="AX87" i="2"/>
  <c r="AX35" i="2"/>
  <c r="AX48" i="2"/>
  <c r="AX110" i="2"/>
  <c r="AX191" i="2"/>
  <c r="AX153" i="2"/>
  <c r="AX193" i="2"/>
  <c r="AX155" i="2"/>
  <c r="AX86" i="2"/>
  <c r="AX111" i="2"/>
  <c r="AX124" i="2"/>
  <c r="AX112" i="2"/>
  <c r="AX192" i="2"/>
  <c r="AX154" i="2"/>
  <c r="AW194" i="2"/>
  <c r="AW156" i="2"/>
  <c r="AW204" i="2"/>
  <c r="AW166" i="2"/>
  <c r="AW200" i="2"/>
  <c r="AW162" i="2"/>
  <c r="AX39" i="2"/>
  <c r="AX113" i="2"/>
  <c r="AX37" i="2"/>
  <c r="AX123" i="2"/>
  <c r="AX77" i="2"/>
  <c r="AX85" i="2"/>
  <c r="AX71" i="2"/>
  <c r="AX81" i="2"/>
  <c r="AX40" i="2"/>
  <c r="AX49" i="2"/>
  <c r="AX41" i="2"/>
  <c r="AX34" i="2"/>
  <c r="AX114" i="2"/>
  <c r="AX118" i="2"/>
  <c r="AX75" i="2"/>
  <c r="AX190" i="2"/>
  <c r="AX152" i="2"/>
  <c r="AW197" i="2"/>
  <c r="AW159" i="2"/>
  <c r="AW196" i="2"/>
  <c r="AW158" i="2"/>
  <c r="AW199" i="2"/>
  <c r="AW161" i="2"/>
  <c r="AW188" i="2"/>
  <c r="AW150" i="2"/>
  <c r="AX115" i="2"/>
  <c r="AX82" i="2"/>
  <c r="AX84" i="2"/>
  <c r="AX126" i="2"/>
  <c r="AX78" i="2"/>
  <c r="AX119" i="2"/>
  <c r="AX32" i="2"/>
  <c r="AX44" i="2"/>
  <c r="AX125" i="2"/>
  <c r="AX79" i="2"/>
  <c r="AX38" i="2"/>
  <c r="AX73" i="2"/>
  <c r="AX74" i="2"/>
  <c r="AP303" i="2"/>
  <c r="AO305" i="2"/>
  <c r="AW195" i="2"/>
  <c r="AX157" i="2"/>
  <c r="R59" i="16"/>
  <c r="R48" i="16"/>
  <c r="R49" i="16"/>
  <c r="S52" i="16"/>
  <c r="R62" i="16"/>
  <c r="R57" i="16"/>
  <c r="R55" i="16"/>
  <c r="R61" i="16"/>
  <c r="S50" i="16"/>
  <c r="S54" i="16"/>
  <c r="R60" i="16"/>
  <c r="S63" i="16"/>
  <c r="R64" i="16"/>
  <c r="R58" i="16"/>
  <c r="S51" i="16"/>
  <c r="R56" i="16"/>
  <c r="R65" i="16"/>
  <c r="S53" i="16"/>
  <c r="AX199" i="2" l="1"/>
  <c r="AX161" i="2"/>
  <c r="AX197" i="2"/>
  <c r="AX159" i="2"/>
  <c r="AX201" i="2"/>
  <c r="AX163" i="2"/>
  <c r="AY189" i="2"/>
  <c r="AY151" i="2"/>
  <c r="AY112" i="2"/>
  <c r="AY111" i="2"/>
  <c r="AY110" i="2"/>
  <c r="AY35" i="2"/>
  <c r="AY33" i="2"/>
  <c r="AY76" i="2"/>
  <c r="AY45" i="2"/>
  <c r="AY42" i="2"/>
  <c r="AX204" i="2"/>
  <c r="AX166" i="2"/>
  <c r="AX198" i="2"/>
  <c r="AX160" i="2"/>
  <c r="AX203" i="2"/>
  <c r="AX165" i="2"/>
  <c r="AY192" i="2"/>
  <c r="AY154" i="2"/>
  <c r="AY74" i="2"/>
  <c r="AY38" i="2"/>
  <c r="AY125" i="2"/>
  <c r="AY32" i="2"/>
  <c r="AY78" i="2"/>
  <c r="AY84" i="2"/>
  <c r="AY115" i="2"/>
  <c r="AY75" i="2"/>
  <c r="AY114" i="2"/>
  <c r="AY41" i="2"/>
  <c r="AY40" i="2"/>
  <c r="AY71" i="2"/>
  <c r="AY77" i="2"/>
  <c r="AY37" i="2"/>
  <c r="AY39" i="2"/>
  <c r="AY83" i="2"/>
  <c r="AY120" i="2"/>
  <c r="AY80" i="2"/>
  <c r="AY36" i="2"/>
  <c r="AY117" i="2"/>
  <c r="AY202" i="2"/>
  <c r="AY164" i="2"/>
  <c r="AY190" i="2"/>
  <c r="AY152" i="2"/>
  <c r="AX196" i="2"/>
  <c r="AX158" i="2"/>
  <c r="AX187" i="2"/>
  <c r="AX149" i="2"/>
  <c r="AY124" i="2"/>
  <c r="AY86" i="2"/>
  <c r="AY48" i="2"/>
  <c r="AY87" i="2"/>
  <c r="AY121" i="2"/>
  <c r="AY127" i="2"/>
  <c r="AY46" i="2"/>
  <c r="AY72" i="2"/>
  <c r="AY193" i="2"/>
  <c r="AY155" i="2"/>
  <c r="AX194" i="2"/>
  <c r="AX156" i="2"/>
  <c r="AX200" i="2"/>
  <c r="AX162" i="2"/>
  <c r="AY191" i="2"/>
  <c r="AY153" i="2"/>
  <c r="AX188" i="2"/>
  <c r="AX150" i="2"/>
  <c r="AQ303" i="2"/>
  <c r="AP305" i="2"/>
  <c r="AY73" i="2"/>
  <c r="AY79" i="2"/>
  <c r="AY44" i="2"/>
  <c r="AY119" i="2"/>
  <c r="AY126" i="2"/>
  <c r="AY82" i="2"/>
  <c r="AY118" i="2"/>
  <c r="AY34" i="2"/>
  <c r="AY49" i="2"/>
  <c r="AY81" i="2"/>
  <c r="AY85" i="2"/>
  <c r="AY123" i="2"/>
  <c r="AY113" i="2"/>
  <c r="AY43" i="2"/>
  <c r="AY116" i="2"/>
  <c r="AY47" i="2"/>
  <c r="AY122" i="2"/>
  <c r="AY88" i="2"/>
  <c r="AW301" i="2"/>
  <c r="AX195" i="2"/>
  <c r="AY157" i="2"/>
  <c r="S55" i="16"/>
  <c r="S61" i="16"/>
  <c r="S64" i="16"/>
  <c r="S62" i="16"/>
  <c r="S48" i="16"/>
  <c r="S56" i="16"/>
  <c r="T54" i="16"/>
  <c r="S59" i="16"/>
  <c r="T50" i="16"/>
  <c r="S57" i="16"/>
  <c r="T63" i="16"/>
  <c r="S60" i="16"/>
  <c r="T51" i="16"/>
  <c r="S65" i="16"/>
  <c r="S49" i="16"/>
  <c r="T52" i="16"/>
  <c r="T53" i="16"/>
  <c r="S58" i="16"/>
  <c r="AY199" i="2" l="1"/>
  <c r="AY161" i="2"/>
  <c r="AY198" i="2"/>
  <c r="AY160" i="2"/>
  <c r="AY187" i="2"/>
  <c r="AY149" i="2"/>
  <c r="AY188" i="2"/>
  <c r="AY150" i="2"/>
  <c r="AZ85" i="2"/>
  <c r="AZ49" i="2"/>
  <c r="AZ126" i="2"/>
  <c r="AZ44" i="2"/>
  <c r="AZ73" i="2"/>
  <c r="AZ191" i="2"/>
  <c r="AZ153" i="2"/>
  <c r="AZ202" i="2"/>
  <c r="AZ164" i="2"/>
  <c r="AZ189" i="2"/>
  <c r="AZ151" i="2"/>
  <c r="AY197" i="2"/>
  <c r="AY159" i="2"/>
  <c r="AZ88" i="2"/>
  <c r="AZ47" i="2"/>
  <c r="AZ43" i="2"/>
  <c r="AY196" i="2"/>
  <c r="AY158" i="2"/>
  <c r="AY194" i="2"/>
  <c r="AY156" i="2"/>
  <c r="AZ123" i="2"/>
  <c r="AZ82" i="2"/>
  <c r="AZ79" i="2"/>
  <c r="AR303" i="2"/>
  <c r="AQ305" i="2"/>
  <c r="AZ127" i="2"/>
  <c r="AZ87" i="2"/>
  <c r="AZ86" i="2"/>
  <c r="AX301" i="2"/>
  <c r="AZ117" i="2"/>
  <c r="AZ80" i="2"/>
  <c r="AZ83" i="2"/>
  <c r="AZ37" i="2"/>
  <c r="AZ71" i="2"/>
  <c r="AZ41" i="2"/>
  <c r="AZ75" i="2"/>
  <c r="AZ84" i="2"/>
  <c r="AZ32" i="2"/>
  <c r="AZ38" i="2"/>
  <c r="AZ42" i="2"/>
  <c r="AZ76" i="2"/>
  <c r="AZ35" i="2"/>
  <c r="AZ111" i="2"/>
  <c r="AY203" i="2"/>
  <c r="AY165" i="2"/>
  <c r="AZ81" i="2"/>
  <c r="AZ34" i="2"/>
  <c r="AZ119" i="2"/>
  <c r="AZ72" i="2"/>
  <c r="AY201" i="2"/>
  <c r="AY163" i="2"/>
  <c r="AZ193" i="2"/>
  <c r="AZ155" i="2"/>
  <c r="AY200" i="2"/>
  <c r="AY162" i="2"/>
  <c r="AY204" i="2"/>
  <c r="AY166" i="2"/>
  <c r="AZ122" i="2"/>
  <c r="AZ116" i="2"/>
  <c r="AZ192" i="2"/>
  <c r="AZ154" i="2"/>
  <c r="AZ190" i="2"/>
  <c r="AZ152" i="2"/>
  <c r="AZ113" i="2"/>
  <c r="AZ118" i="2"/>
  <c r="AZ46" i="2"/>
  <c r="AZ121" i="2"/>
  <c r="AZ48" i="2"/>
  <c r="AZ124" i="2"/>
  <c r="AZ36" i="2"/>
  <c r="AZ120" i="2"/>
  <c r="AZ39" i="2"/>
  <c r="AZ77" i="2"/>
  <c r="AZ40" i="2"/>
  <c r="AZ114" i="2"/>
  <c r="AZ115" i="2"/>
  <c r="AZ78" i="2"/>
  <c r="AZ125" i="2"/>
  <c r="AZ74" i="2"/>
  <c r="AZ45" i="2"/>
  <c r="AZ33" i="2"/>
  <c r="AZ110" i="2"/>
  <c r="AZ112" i="2"/>
  <c r="AY195" i="2"/>
  <c r="AZ157" i="2"/>
  <c r="U51" i="16"/>
  <c r="T58" i="16"/>
  <c r="T56" i="16"/>
  <c r="U52" i="16"/>
  <c r="T57" i="16"/>
  <c r="T64" i="16"/>
  <c r="T60" i="16"/>
  <c r="U54" i="16"/>
  <c r="T61" i="16"/>
  <c r="T62" i="16"/>
  <c r="T55" i="16"/>
  <c r="U53" i="16"/>
  <c r="U50" i="16"/>
  <c r="T48" i="16"/>
  <c r="T65" i="16"/>
  <c r="T59" i="16"/>
  <c r="T49" i="16"/>
  <c r="U63" i="16"/>
  <c r="AZ197" i="2" l="1"/>
  <c r="AZ159" i="2"/>
  <c r="BA72" i="2"/>
  <c r="BA34" i="2"/>
  <c r="BA35" i="2"/>
  <c r="BA42" i="2"/>
  <c r="BA32" i="2"/>
  <c r="BA75" i="2"/>
  <c r="BA71" i="2"/>
  <c r="BA83" i="2"/>
  <c r="BA117" i="2"/>
  <c r="BA125" i="2"/>
  <c r="BA48" i="2"/>
  <c r="BA87" i="2"/>
  <c r="AS303" i="2"/>
  <c r="AR305" i="2"/>
  <c r="BA82" i="2"/>
  <c r="BA43" i="2"/>
  <c r="BA88" i="2"/>
  <c r="BA44" i="2"/>
  <c r="BA49" i="2"/>
  <c r="BA192" i="2"/>
  <c r="BA154" i="2"/>
  <c r="AZ200" i="2"/>
  <c r="AZ162" i="2"/>
  <c r="AZ194" i="2"/>
  <c r="AZ156" i="2"/>
  <c r="BA110" i="2"/>
  <c r="BA115" i="2"/>
  <c r="BA39" i="2"/>
  <c r="BA46" i="2"/>
  <c r="BA122" i="2"/>
  <c r="AZ196" i="2"/>
  <c r="AZ158" i="2"/>
  <c r="BA191" i="2"/>
  <c r="BA153" i="2"/>
  <c r="BA190" i="2"/>
  <c r="BA152" i="2"/>
  <c r="AZ203" i="2"/>
  <c r="AZ165" i="2"/>
  <c r="BA119" i="2"/>
  <c r="BA81" i="2"/>
  <c r="BA111" i="2"/>
  <c r="BA76" i="2"/>
  <c r="BA38" i="2"/>
  <c r="BA84" i="2"/>
  <c r="BA41" i="2"/>
  <c r="BA37" i="2"/>
  <c r="BA80" i="2"/>
  <c r="AZ199" i="2"/>
  <c r="AZ161" i="2"/>
  <c r="BA193" i="2"/>
  <c r="BA155" i="2"/>
  <c r="AZ201" i="2"/>
  <c r="AZ163" i="2"/>
  <c r="BA202" i="2"/>
  <c r="BA164" i="2"/>
  <c r="BA45" i="2"/>
  <c r="BA40" i="2"/>
  <c r="BA36" i="2"/>
  <c r="BA113" i="2"/>
  <c r="AZ204" i="2"/>
  <c r="AZ166" i="2"/>
  <c r="AZ187" i="2"/>
  <c r="AZ149" i="2"/>
  <c r="AZ198" i="2"/>
  <c r="AZ160" i="2"/>
  <c r="BA189" i="2"/>
  <c r="BA151" i="2"/>
  <c r="AZ188" i="2"/>
  <c r="AZ150" i="2"/>
  <c r="BA112" i="2"/>
  <c r="BA33" i="2"/>
  <c r="BA74" i="2"/>
  <c r="BA78" i="2"/>
  <c r="BA114" i="2"/>
  <c r="BA77" i="2"/>
  <c r="BA120" i="2"/>
  <c r="BA124" i="2"/>
  <c r="BA121" i="2"/>
  <c r="BA118" i="2"/>
  <c r="BA116" i="2"/>
  <c r="BA86" i="2"/>
  <c r="BA127" i="2"/>
  <c r="BA79" i="2"/>
  <c r="BA123" i="2"/>
  <c r="BA47" i="2"/>
  <c r="BA73" i="2"/>
  <c r="BA126" i="2"/>
  <c r="BA85" i="2"/>
  <c r="AY301" i="2"/>
  <c r="AZ195" i="2"/>
  <c r="BA157" i="2"/>
  <c r="U59" i="16"/>
  <c r="V50" i="16"/>
  <c r="V53" i="16"/>
  <c r="V54" i="16"/>
  <c r="U56" i="16"/>
  <c r="U62" i="16"/>
  <c r="V51" i="16"/>
  <c r="U65" i="16"/>
  <c r="U57" i="16"/>
  <c r="V63" i="16"/>
  <c r="U60" i="16"/>
  <c r="U64" i="16"/>
  <c r="V52" i="16"/>
  <c r="U55" i="16"/>
  <c r="U58" i="16"/>
  <c r="U48" i="16"/>
  <c r="U61" i="16"/>
  <c r="U49" i="16"/>
  <c r="BB127" i="2" l="1"/>
  <c r="BB114" i="2"/>
  <c r="BB74" i="2"/>
  <c r="AZ301" i="2"/>
  <c r="BB113" i="2"/>
  <c r="BB40" i="2"/>
  <c r="BB80" i="2"/>
  <c r="BB41" i="2"/>
  <c r="BB38" i="2"/>
  <c r="BB111" i="2"/>
  <c r="BB119" i="2"/>
  <c r="BB46" i="2"/>
  <c r="BB115" i="2"/>
  <c r="BB44" i="2"/>
  <c r="BB43" i="2"/>
  <c r="AT303" i="2"/>
  <c r="AS305" i="2"/>
  <c r="BB189" i="2"/>
  <c r="BB151" i="2"/>
  <c r="BB191" i="2"/>
  <c r="BB153" i="2"/>
  <c r="BB123" i="2"/>
  <c r="BB120" i="2"/>
  <c r="BB112" i="2"/>
  <c r="BB190" i="2"/>
  <c r="BB152" i="2"/>
  <c r="BA196" i="2"/>
  <c r="BA158" i="2"/>
  <c r="BB193" i="2"/>
  <c r="BB155" i="2"/>
  <c r="BA187" i="2"/>
  <c r="BA149" i="2"/>
  <c r="BB48" i="2"/>
  <c r="BB117" i="2"/>
  <c r="BB71" i="2"/>
  <c r="BB32" i="2"/>
  <c r="BB35" i="2"/>
  <c r="BB72" i="2"/>
  <c r="BA199" i="2"/>
  <c r="BA161" i="2"/>
  <c r="BB85" i="2"/>
  <c r="BB116" i="2"/>
  <c r="BB192" i="2"/>
  <c r="BB154" i="2"/>
  <c r="BA197" i="2"/>
  <c r="BA159" i="2"/>
  <c r="BA194" i="2"/>
  <c r="BA156" i="2"/>
  <c r="BA204" i="2"/>
  <c r="BA166" i="2"/>
  <c r="BB126" i="2"/>
  <c r="BB79" i="2"/>
  <c r="BB118" i="2"/>
  <c r="BB77" i="2"/>
  <c r="BB78" i="2"/>
  <c r="BB33" i="2"/>
  <c r="BB36" i="2"/>
  <c r="BB45" i="2"/>
  <c r="BB37" i="2"/>
  <c r="BB84" i="2"/>
  <c r="BB76" i="2"/>
  <c r="BB81" i="2"/>
  <c r="BB122" i="2"/>
  <c r="BB39" i="2"/>
  <c r="BB110" i="2"/>
  <c r="BB49" i="2"/>
  <c r="BB88" i="2"/>
  <c r="BB82" i="2"/>
  <c r="BB87" i="2"/>
  <c r="BA203" i="2"/>
  <c r="BA165" i="2"/>
  <c r="BB73" i="2"/>
  <c r="BB121" i="2"/>
  <c r="BB47" i="2"/>
  <c r="BB86" i="2"/>
  <c r="BB124" i="2"/>
  <c r="BB202" i="2"/>
  <c r="BB164" i="2"/>
  <c r="BA201" i="2"/>
  <c r="BA163" i="2"/>
  <c r="BA200" i="2"/>
  <c r="BA162" i="2"/>
  <c r="BA198" i="2"/>
  <c r="BA160" i="2"/>
  <c r="BA188" i="2"/>
  <c r="BA150" i="2"/>
  <c r="BB125" i="2"/>
  <c r="BB83" i="2"/>
  <c r="BB75" i="2"/>
  <c r="BB42" i="2"/>
  <c r="BB34" i="2"/>
  <c r="BA195" i="2"/>
  <c r="BB157" i="2"/>
  <c r="V61" i="16"/>
  <c r="W51" i="16"/>
  <c r="V55" i="16"/>
  <c r="W52" i="16"/>
  <c r="V64" i="16"/>
  <c r="W63" i="16"/>
  <c r="V49" i="16"/>
  <c r="W53" i="16"/>
  <c r="W50" i="16"/>
  <c r="V57" i="16"/>
  <c r="V60" i="16"/>
  <c r="V62" i="16"/>
  <c r="V65" i="16"/>
  <c r="V48" i="16"/>
  <c r="V58" i="16"/>
  <c r="V59" i="16"/>
  <c r="V56" i="16"/>
  <c r="W54" i="16"/>
  <c r="BC192" i="2" l="1"/>
  <c r="BC154" i="2"/>
  <c r="BC73" i="2"/>
  <c r="BC87" i="2"/>
  <c r="BC88" i="2"/>
  <c r="BC110" i="2"/>
  <c r="BC122" i="2"/>
  <c r="BC76" i="2"/>
  <c r="BC37" i="2"/>
  <c r="BC36" i="2"/>
  <c r="BC78" i="2"/>
  <c r="BC118" i="2"/>
  <c r="BC126" i="2"/>
  <c r="BC85" i="2"/>
  <c r="BC72" i="2"/>
  <c r="BC32" i="2"/>
  <c r="BC117" i="2"/>
  <c r="BA301" i="2"/>
  <c r="BC112" i="2"/>
  <c r="BC123" i="2"/>
  <c r="BC43" i="2"/>
  <c r="BC115" i="2"/>
  <c r="BC119" i="2"/>
  <c r="BC38" i="2"/>
  <c r="BC80" i="2"/>
  <c r="BC113" i="2"/>
  <c r="BB203" i="2"/>
  <c r="BB165" i="2"/>
  <c r="BC189" i="2"/>
  <c r="BC151" i="2"/>
  <c r="BC191" i="2"/>
  <c r="BC153" i="2"/>
  <c r="BB201" i="2"/>
  <c r="BB163" i="2"/>
  <c r="BC42" i="2"/>
  <c r="BC83" i="2"/>
  <c r="BC86" i="2"/>
  <c r="BC114" i="2"/>
  <c r="BB187" i="2"/>
  <c r="BB149" i="2"/>
  <c r="BB197" i="2"/>
  <c r="BB159" i="2"/>
  <c r="BC190" i="2"/>
  <c r="BC152" i="2"/>
  <c r="BC121" i="2"/>
  <c r="BC82" i="2"/>
  <c r="BC81" i="2"/>
  <c r="BC45" i="2"/>
  <c r="BC79" i="2"/>
  <c r="BC116" i="2"/>
  <c r="BC35" i="2"/>
  <c r="BC71" i="2"/>
  <c r="BC48" i="2"/>
  <c r="BC120" i="2"/>
  <c r="AU303" i="2"/>
  <c r="AT305" i="2"/>
  <c r="BC44" i="2"/>
  <c r="BC46" i="2"/>
  <c r="BC111" i="2"/>
  <c r="BC41" i="2"/>
  <c r="BC40" i="2"/>
  <c r="BB198" i="2"/>
  <c r="BB160" i="2"/>
  <c r="BB200" i="2"/>
  <c r="BB162" i="2"/>
  <c r="BB196" i="2"/>
  <c r="BB158" i="2"/>
  <c r="BB194" i="2"/>
  <c r="BB156" i="2"/>
  <c r="BC49" i="2"/>
  <c r="BC39" i="2"/>
  <c r="BC84" i="2"/>
  <c r="BC33" i="2"/>
  <c r="BC77" i="2"/>
  <c r="BB204" i="2"/>
  <c r="BB166" i="2"/>
  <c r="BB199" i="2"/>
  <c r="BB161" i="2"/>
  <c r="BC202" i="2"/>
  <c r="BC164" i="2"/>
  <c r="BC193" i="2"/>
  <c r="BC155" i="2"/>
  <c r="BB188" i="2"/>
  <c r="BB150" i="2"/>
  <c r="BC34" i="2"/>
  <c r="BC75" i="2"/>
  <c r="BC125" i="2"/>
  <c r="BC124" i="2"/>
  <c r="BC47" i="2"/>
  <c r="BC74" i="2"/>
  <c r="BC127" i="2"/>
  <c r="BB195" i="2"/>
  <c r="BC157" i="2"/>
  <c r="W61" i="16"/>
  <c r="X51" i="16"/>
  <c r="W48" i="16"/>
  <c r="W56" i="16"/>
  <c r="W55" i="16"/>
  <c r="X50" i="16"/>
  <c r="X54" i="16"/>
  <c r="W60" i="16"/>
  <c r="W49" i="16"/>
  <c r="W65" i="16"/>
  <c r="W57" i="16"/>
  <c r="W62" i="16"/>
  <c r="W58" i="16"/>
  <c r="X63" i="16"/>
  <c r="W64" i="16"/>
  <c r="X52" i="16"/>
  <c r="X53" i="16"/>
  <c r="W59" i="16"/>
  <c r="BD193" i="2" l="1"/>
  <c r="BD155" i="2"/>
  <c r="BC197" i="2"/>
  <c r="BC159" i="2"/>
  <c r="BC194" i="2"/>
  <c r="BC156" i="2"/>
  <c r="BC199" i="2"/>
  <c r="BC161" i="2"/>
  <c r="BD83" i="2"/>
  <c r="BD113" i="2"/>
  <c r="BD38" i="2"/>
  <c r="BD115" i="2"/>
  <c r="BD123" i="2"/>
  <c r="BC198" i="2"/>
  <c r="BC160" i="2"/>
  <c r="BD124" i="2"/>
  <c r="BD75" i="2"/>
  <c r="BD33" i="2"/>
  <c r="BD40" i="2"/>
  <c r="BD111" i="2"/>
  <c r="BD44" i="2"/>
  <c r="BD120" i="2"/>
  <c r="BD71" i="2"/>
  <c r="BD116" i="2"/>
  <c r="BD45" i="2"/>
  <c r="BD82" i="2"/>
  <c r="BB301" i="2"/>
  <c r="BD117" i="2"/>
  <c r="BD72" i="2"/>
  <c r="BD126" i="2"/>
  <c r="BD78" i="2"/>
  <c r="BD37" i="2"/>
  <c r="BD122" i="2"/>
  <c r="BD88" i="2"/>
  <c r="BD73" i="2"/>
  <c r="BD191" i="2"/>
  <c r="BD153" i="2"/>
  <c r="BC187" i="2"/>
  <c r="BC149" i="2"/>
  <c r="BC203" i="2"/>
  <c r="BC165" i="2"/>
  <c r="BD74" i="2"/>
  <c r="BD39" i="2"/>
  <c r="BD202" i="2"/>
  <c r="BD164" i="2"/>
  <c r="BD190" i="2"/>
  <c r="BD152" i="2"/>
  <c r="BC196" i="2"/>
  <c r="BC158" i="2"/>
  <c r="BC204" i="2"/>
  <c r="BC166" i="2"/>
  <c r="BD86" i="2"/>
  <c r="BD42" i="2"/>
  <c r="BD80" i="2"/>
  <c r="BD119" i="2"/>
  <c r="BD43" i="2"/>
  <c r="BD112" i="2"/>
  <c r="BC201" i="2"/>
  <c r="BC163" i="2"/>
  <c r="BD192" i="2"/>
  <c r="BD154" i="2"/>
  <c r="BC200" i="2"/>
  <c r="BC162" i="2"/>
  <c r="BD189" i="2"/>
  <c r="BD151" i="2"/>
  <c r="BC188" i="2"/>
  <c r="BC150" i="2"/>
  <c r="BD127" i="2"/>
  <c r="BD47" i="2"/>
  <c r="BD125" i="2"/>
  <c r="BD34" i="2"/>
  <c r="BD77" i="2"/>
  <c r="BD84" i="2"/>
  <c r="BD49" i="2"/>
  <c r="BD41" i="2"/>
  <c r="BD46" i="2"/>
  <c r="AV303" i="2"/>
  <c r="AU305" i="2"/>
  <c r="BD48" i="2"/>
  <c r="BD35" i="2"/>
  <c r="BD79" i="2"/>
  <c r="BD81" i="2"/>
  <c r="BD121" i="2"/>
  <c r="BD114" i="2"/>
  <c r="BD32" i="2"/>
  <c r="BD85" i="2"/>
  <c r="BD118" i="2"/>
  <c r="BD36" i="2"/>
  <c r="BD76" i="2"/>
  <c r="BD110" i="2"/>
  <c r="BD87" i="2"/>
  <c r="BC195" i="2"/>
  <c r="BD157" i="2"/>
  <c r="X56" i="16"/>
  <c r="X61" i="16"/>
  <c r="Y51" i="16"/>
  <c r="X55" i="16"/>
  <c r="Y54" i="16"/>
  <c r="Y53" i="16"/>
  <c r="X59" i="16"/>
  <c r="X58" i="16"/>
  <c r="X62" i="16"/>
  <c r="X64" i="16"/>
  <c r="X60" i="16"/>
  <c r="X49" i="16"/>
  <c r="X65" i="16"/>
  <c r="X48" i="16"/>
  <c r="X57" i="16"/>
  <c r="Y63" i="16"/>
  <c r="Y50" i="16"/>
  <c r="Y52" i="16"/>
  <c r="BD197" i="2" l="1"/>
  <c r="BD159" i="2"/>
  <c r="BE121" i="2"/>
  <c r="BE79" i="2"/>
  <c r="BE48" i="2"/>
  <c r="BE46" i="2"/>
  <c r="BE49" i="2"/>
  <c r="BE77" i="2"/>
  <c r="BE125" i="2"/>
  <c r="BE127" i="2"/>
  <c r="BE112" i="2"/>
  <c r="BE119" i="2"/>
  <c r="BE42" i="2"/>
  <c r="BE39" i="2"/>
  <c r="BE88" i="2"/>
  <c r="BE37" i="2"/>
  <c r="BE126" i="2"/>
  <c r="BE117" i="2"/>
  <c r="BD196" i="2"/>
  <c r="BD158" i="2"/>
  <c r="BD187" i="2"/>
  <c r="BD149" i="2"/>
  <c r="BE191" i="2"/>
  <c r="BE153" i="2"/>
  <c r="BE110" i="2"/>
  <c r="BE36" i="2"/>
  <c r="BE85" i="2"/>
  <c r="BE45" i="2"/>
  <c r="BE71" i="2"/>
  <c r="BE44" i="2"/>
  <c r="BE40" i="2"/>
  <c r="BE75" i="2"/>
  <c r="BE115" i="2"/>
  <c r="BE113" i="2"/>
  <c r="BE189" i="2"/>
  <c r="BE151" i="2"/>
  <c r="BE202" i="2"/>
  <c r="BE164" i="2"/>
  <c r="BD194" i="2"/>
  <c r="BD156" i="2"/>
  <c r="BD200" i="2"/>
  <c r="BD162" i="2"/>
  <c r="BE81" i="2"/>
  <c r="BE41" i="2"/>
  <c r="BE43" i="2"/>
  <c r="BE80" i="2"/>
  <c r="BE86" i="2"/>
  <c r="BE74" i="2"/>
  <c r="BC301" i="2"/>
  <c r="BE73" i="2"/>
  <c r="BE122" i="2"/>
  <c r="BE78" i="2"/>
  <c r="BE72" i="2"/>
  <c r="BD199" i="2"/>
  <c r="BD161" i="2"/>
  <c r="BE192" i="2"/>
  <c r="BE154" i="2"/>
  <c r="BE193" i="2"/>
  <c r="BE155" i="2"/>
  <c r="BD201" i="2"/>
  <c r="BD163" i="2"/>
  <c r="BE114" i="2"/>
  <c r="BE35" i="2"/>
  <c r="AW303" i="2"/>
  <c r="AV305" i="2"/>
  <c r="BE84" i="2"/>
  <c r="BE34" i="2"/>
  <c r="BE47" i="2"/>
  <c r="BD204" i="2"/>
  <c r="BD166" i="2"/>
  <c r="BE190" i="2"/>
  <c r="BE152" i="2"/>
  <c r="BD203" i="2"/>
  <c r="BD165" i="2"/>
  <c r="BD198" i="2"/>
  <c r="BD160" i="2"/>
  <c r="BD188" i="2"/>
  <c r="BD150" i="2"/>
  <c r="BE87" i="2"/>
  <c r="BE76" i="2"/>
  <c r="BE118" i="2"/>
  <c r="BE32" i="2"/>
  <c r="BE82" i="2"/>
  <c r="BE116" i="2"/>
  <c r="BE120" i="2"/>
  <c r="BE111" i="2"/>
  <c r="BE33" i="2"/>
  <c r="BE124" i="2"/>
  <c r="BE123" i="2"/>
  <c r="BE38" i="2"/>
  <c r="BE83" i="2"/>
  <c r="BD195" i="2"/>
  <c r="BE157" i="2"/>
  <c r="Y61" i="16"/>
  <c r="Y55" i="16"/>
  <c r="Y49" i="16"/>
  <c r="Y60" i="16"/>
  <c r="Y65" i="16"/>
  <c r="Y57" i="16"/>
  <c r="Y64" i="16"/>
  <c r="Y56" i="16"/>
  <c r="Z54" i="16"/>
  <c r="Y58" i="16"/>
  <c r="Z63" i="16"/>
  <c r="Z53" i="16"/>
  <c r="Y62" i="16"/>
  <c r="Y59" i="16"/>
  <c r="Z52" i="16"/>
  <c r="Y48" i="16"/>
  <c r="Z51" i="16"/>
  <c r="Z50" i="16"/>
  <c r="BF190" i="2" l="1"/>
  <c r="BF152" i="2"/>
  <c r="BF38" i="2"/>
  <c r="BF116" i="2"/>
  <c r="BE200" i="2"/>
  <c r="BE162" i="2"/>
  <c r="BE199" i="2"/>
  <c r="BE161" i="2"/>
  <c r="BE198" i="2"/>
  <c r="BE160" i="2"/>
  <c r="BE197" i="2"/>
  <c r="BE159" i="2"/>
  <c r="BF74" i="2"/>
  <c r="BF80" i="2"/>
  <c r="BF41" i="2"/>
  <c r="BF113" i="2"/>
  <c r="BF75" i="2"/>
  <c r="BF44" i="2"/>
  <c r="BF45" i="2"/>
  <c r="BE187" i="2"/>
  <c r="BE149" i="2"/>
  <c r="BF124" i="2"/>
  <c r="BF76" i="2"/>
  <c r="BF34" i="2"/>
  <c r="AX303" i="2"/>
  <c r="AW305" i="2"/>
  <c r="BF114" i="2"/>
  <c r="BF78" i="2"/>
  <c r="BF73" i="2"/>
  <c r="BF36" i="2"/>
  <c r="BF126" i="2"/>
  <c r="BF88" i="2"/>
  <c r="BF42" i="2"/>
  <c r="BF112" i="2"/>
  <c r="BF125" i="2"/>
  <c r="BF49" i="2"/>
  <c r="BF48" i="2"/>
  <c r="BF121" i="2"/>
  <c r="BF32" i="2"/>
  <c r="BE201" i="2"/>
  <c r="BE163" i="2"/>
  <c r="BE203" i="2"/>
  <c r="BE165" i="2"/>
  <c r="BE204" i="2"/>
  <c r="BE166" i="2"/>
  <c r="BF86" i="2"/>
  <c r="BF43" i="2"/>
  <c r="BF81" i="2"/>
  <c r="BF115" i="2"/>
  <c r="BF40" i="2"/>
  <c r="BF71" i="2"/>
  <c r="BF189" i="2"/>
  <c r="BF151" i="2"/>
  <c r="BE196" i="2"/>
  <c r="BE158" i="2"/>
  <c r="BF111" i="2"/>
  <c r="BF202" i="2"/>
  <c r="BF164" i="2"/>
  <c r="BF191" i="2"/>
  <c r="BF153" i="2"/>
  <c r="BE194" i="2"/>
  <c r="BE156" i="2"/>
  <c r="BF192" i="2"/>
  <c r="BF154" i="2"/>
  <c r="BF193" i="2"/>
  <c r="BF155" i="2"/>
  <c r="BE188" i="2"/>
  <c r="BE150" i="2"/>
  <c r="BF83" i="2"/>
  <c r="BF123" i="2"/>
  <c r="BF33" i="2"/>
  <c r="BF120" i="2"/>
  <c r="BF82" i="2"/>
  <c r="BF118" i="2"/>
  <c r="BF87" i="2"/>
  <c r="BF47" i="2"/>
  <c r="BF84" i="2"/>
  <c r="BF35" i="2"/>
  <c r="BF72" i="2"/>
  <c r="BF122" i="2"/>
  <c r="BF85" i="2"/>
  <c r="BF110" i="2"/>
  <c r="BD301" i="2"/>
  <c r="BF117" i="2"/>
  <c r="BF37" i="2"/>
  <c r="BF39" i="2"/>
  <c r="BF119" i="2"/>
  <c r="BF127" i="2"/>
  <c r="BF77" i="2"/>
  <c r="BF46" i="2"/>
  <c r="BF79" i="2"/>
  <c r="BE195" i="2"/>
  <c r="BF157" i="2"/>
  <c r="AA51" i="16"/>
  <c r="Z58" i="16"/>
  <c r="AA54" i="16"/>
  <c r="Z56" i="16"/>
  <c r="Z57" i="16"/>
  <c r="Z55" i="16"/>
  <c r="AA53" i="16"/>
  <c r="AA52" i="16"/>
  <c r="Z62" i="16"/>
  <c r="Z59" i="16"/>
  <c r="Z60" i="16"/>
  <c r="AA50" i="16"/>
  <c r="Z65" i="16"/>
  <c r="AA63" i="16"/>
  <c r="Z61" i="16"/>
  <c r="Z49" i="16"/>
  <c r="Z48" i="16"/>
  <c r="Z64" i="16"/>
  <c r="BG190" i="2" l="1"/>
  <c r="BG152" i="2"/>
  <c r="BG193" i="2"/>
  <c r="BG155" i="2"/>
  <c r="BG202" i="2"/>
  <c r="BG164" i="2"/>
  <c r="BG110" i="2"/>
  <c r="BG122" i="2"/>
  <c r="BG35" i="2"/>
  <c r="BG47" i="2"/>
  <c r="BG118" i="2"/>
  <c r="BG120" i="2"/>
  <c r="BG123" i="2"/>
  <c r="BG111" i="2"/>
  <c r="BG40" i="2"/>
  <c r="BG81" i="2"/>
  <c r="BG86" i="2"/>
  <c r="BF197" i="2"/>
  <c r="BF159" i="2"/>
  <c r="BF203" i="2"/>
  <c r="BF165" i="2"/>
  <c r="BF199" i="2"/>
  <c r="BF161" i="2"/>
  <c r="BF187" i="2"/>
  <c r="BF149" i="2"/>
  <c r="BF200" i="2"/>
  <c r="BF162" i="2"/>
  <c r="BG46" i="2"/>
  <c r="BG127" i="2"/>
  <c r="BG39" i="2"/>
  <c r="BG117" i="2"/>
  <c r="BG32" i="2"/>
  <c r="BG48" i="2"/>
  <c r="BG125" i="2"/>
  <c r="BG42" i="2"/>
  <c r="BG126" i="2"/>
  <c r="BG73" i="2"/>
  <c r="BG114" i="2"/>
  <c r="BG34" i="2"/>
  <c r="BG124" i="2"/>
  <c r="BG45" i="2"/>
  <c r="BG75" i="2"/>
  <c r="BG41" i="2"/>
  <c r="BG74" i="2"/>
  <c r="BG38" i="2"/>
  <c r="BF198" i="2"/>
  <c r="BF160" i="2"/>
  <c r="BG192" i="2"/>
  <c r="BG154" i="2"/>
  <c r="BG85" i="2"/>
  <c r="BG72" i="2"/>
  <c r="BG84" i="2"/>
  <c r="BG87" i="2"/>
  <c r="BG82" i="2"/>
  <c r="BG33" i="2"/>
  <c r="BG83" i="2"/>
  <c r="BG71" i="2"/>
  <c r="BG115" i="2"/>
  <c r="BG43" i="2"/>
  <c r="BG189" i="2"/>
  <c r="BG151" i="2"/>
  <c r="BG191" i="2"/>
  <c r="BG153" i="2"/>
  <c r="BF204" i="2"/>
  <c r="BF166" i="2"/>
  <c r="BF201" i="2"/>
  <c r="BF163" i="2"/>
  <c r="BF196" i="2"/>
  <c r="BF158" i="2"/>
  <c r="BF194" i="2"/>
  <c r="BF156" i="2"/>
  <c r="BF188" i="2"/>
  <c r="BF150" i="2"/>
  <c r="BG79" i="2"/>
  <c r="BG77" i="2"/>
  <c r="BG119" i="2"/>
  <c r="BG37" i="2"/>
  <c r="BG121" i="2"/>
  <c r="BG49" i="2"/>
  <c r="BG112" i="2"/>
  <c r="BG88" i="2"/>
  <c r="BG36" i="2"/>
  <c r="BG78" i="2"/>
  <c r="AY303" i="2"/>
  <c r="AX305" i="2"/>
  <c r="BG76" i="2"/>
  <c r="BE301" i="2"/>
  <c r="BG44" i="2"/>
  <c r="BG113" i="2"/>
  <c r="BG80" i="2"/>
  <c r="BG116" i="2"/>
  <c r="BF195" i="2"/>
  <c r="BG157" i="2"/>
  <c r="AA48" i="16"/>
  <c r="AA57" i="16"/>
  <c r="AA62" i="16"/>
  <c r="AB54" i="16"/>
  <c r="AA64" i="16"/>
  <c r="AA59" i="16"/>
  <c r="AB50" i="16"/>
  <c r="AA58" i="16"/>
  <c r="AA56" i="16"/>
  <c r="AA61" i="16"/>
  <c r="AA65" i="16"/>
  <c r="AA49" i="16"/>
  <c r="AB51" i="16"/>
  <c r="AA55" i="16"/>
  <c r="AB63" i="16"/>
  <c r="AA60" i="16"/>
  <c r="AB52" i="16"/>
  <c r="AB53" i="16"/>
  <c r="BG198" i="2" l="1"/>
  <c r="BG160" i="2"/>
  <c r="BG194" i="2"/>
  <c r="BG156" i="2"/>
  <c r="BG199" i="2"/>
  <c r="BG161" i="2"/>
  <c r="BH76" i="2"/>
  <c r="BH78" i="2"/>
  <c r="BH88" i="2"/>
  <c r="BH49" i="2"/>
  <c r="BH37" i="2"/>
  <c r="BH77" i="2"/>
  <c r="BH115" i="2"/>
  <c r="BH83" i="2"/>
  <c r="BH82" i="2"/>
  <c r="BH84" i="2"/>
  <c r="BH85" i="2"/>
  <c r="BG197" i="2"/>
  <c r="BG159" i="2"/>
  <c r="BH80" i="2"/>
  <c r="BH44" i="2"/>
  <c r="BH74" i="2"/>
  <c r="BH75" i="2"/>
  <c r="BH124" i="2"/>
  <c r="BH114" i="2"/>
  <c r="BH126" i="2"/>
  <c r="BH125" i="2"/>
  <c r="BH32" i="2"/>
  <c r="BH39" i="2"/>
  <c r="BH46" i="2"/>
  <c r="BF301" i="2"/>
  <c r="BH86" i="2"/>
  <c r="BH40" i="2"/>
  <c r="BH123" i="2"/>
  <c r="BH118" i="2"/>
  <c r="BH35" i="2"/>
  <c r="BH110" i="2"/>
  <c r="BH192" i="2"/>
  <c r="BH154" i="2"/>
  <c r="AZ303" i="2"/>
  <c r="AY305" i="2"/>
  <c r="BH36" i="2"/>
  <c r="BH112" i="2"/>
  <c r="BH121" i="2"/>
  <c r="BH119" i="2"/>
  <c r="BH79" i="2"/>
  <c r="BH43" i="2"/>
  <c r="BH71" i="2"/>
  <c r="BH33" i="2"/>
  <c r="BH87" i="2"/>
  <c r="BH72" i="2"/>
  <c r="BH202" i="2"/>
  <c r="BH164" i="2"/>
  <c r="BG187" i="2"/>
  <c r="BG149" i="2"/>
  <c r="BG201" i="2"/>
  <c r="BG163" i="2"/>
  <c r="BH193" i="2"/>
  <c r="BH155" i="2"/>
  <c r="BG204" i="2"/>
  <c r="BG166" i="2"/>
  <c r="BG196" i="2"/>
  <c r="BG158" i="2"/>
  <c r="BG203" i="2"/>
  <c r="BG165" i="2"/>
  <c r="BH191" i="2"/>
  <c r="BH153" i="2"/>
  <c r="BH190" i="2"/>
  <c r="BH152" i="2"/>
  <c r="BG200" i="2"/>
  <c r="BG162" i="2"/>
  <c r="BH189" i="2"/>
  <c r="BH151" i="2"/>
  <c r="BG188" i="2"/>
  <c r="BG150" i="2"/>
  <c r="BH116" i="2"/>
  <c r="BH113" i="2"/>
  <c r="BH38" i="2"/>
  <c r="BH41" i="2"/>
  <c r="BH45" i="2"/>
  <c r="BH34" i="2"/>
  <c r="BH73" i="2"/>
  <c r="BH42" i="2"/>
  <c r="BH48" i="2"/>
  <c r="BH117" i="2"/>
  <c r="BH127" i="2"/>
  <c r="BH81" i="2"/>
  <c r="BH111" i="2"/>
  <c r="BH120" i="2"/>
  <c r="BH47" i="2"/>
  <c r="BH122" i="2"/>
  <c r="BG195" i="2"/>
  <c r="BH157" i="2"/>
  <c r="AB59" i="16"/>
  <c r="AB55" i="16"/>
  <c r="AB58" i="16"/>
  <c r="AB65" i="16"/>
  <c r="AB57" i="16"/>
  <c r="AB48" i="16"/>
  <c r="AB64" i="16"/>
  <c r="AC51" i="16"/>
  <c r="AC54" i="16"/>
  <c r="AB49" i="16"/>
  <c r="AB62" i="16"/>
  <c r="AB60" i="16"/>
  <c r="AC52" i="16"/>
  <c r="AC63" i="16"/>
  <c r="AC53" i="16"/>
  <c r="AC50" i="16"/>
  <c r="AB61" i="16"/>
  <c r="AB56" i="16"/>
  <c r="BH201" i="2" l="1"/>
  <c r="BH163" i="2"/>
  <c r="BI191" i="2"/>
  <c r="BI153" i="2"/>
  <c r="BH188" i="2"/>
  <c r="BH150" i="2"/>
  <c r="BI122" i="2"/>
  <c r="BI81" i="2"/>
  <c r="BI34" i="2"/>
  <c r="BI189" i="2"/>
  <c r="BI151" i="2"/>
  <c r="BH198" i="2"/>
  <c r="BH160" i="2"/>
  <c r="BH203" i="2"/>
  <c r="BH165" i="2"/>
  <c r="BH197" i="2"/>
  <c r="BH159" i="2"/>
  <c r="BI110" i="2"/>
  <c r="BI118" i="2"/>
  <c r="BI40" i="2"/>
  <c r="BI193" i="2"/>
  <c r="BI155" i="2"/>
  <c r="BI111" i="2"/>
  <c r="BI48" i="2"/>
  <c r="BI45" i="2"/>
  <c r="BI38" i="2"/>
  <c r="BI116" i="2"/>
  <c r="BI87" i="2"/>
  <c r="BI71" i="2"/>
  <c r="BI79" i="2"/>
  <c r="BI121" i="2"/>
  <c r="BI36" i="2"/>
  <c r="BI46" i="2"/>
  <c r="BI32" i="2"/>
  <c r="BI126" i="2"/>
  <c r="BI124" i="2"/>
  <c r="BI74" i="2"/>
  <c r="BI80" i="2"/>
  <c r="BI85" i="2"/>
  <c r="BI82" i="2"/>
  <c r="BI115" i="2"/>
  <c r="BI37" i="2"/>
  <c r="BI88" i="2"/>
  <c r="BI76" i="2"/>
  <c r="BH187" i="2"/>
  <c r="BH149" i="2"/>
  <c r="BH199" i="2"/>
  <c r="BH161" i="2"/>
  <c r="BI190" i="2"/>
  <c r="BI152" i="2"/>
  <c r="BI47" i="2"/>
  <c r="BI127" i="2"/>
  <c r="BI73" i="2"/>
  <c r="BH200" i="2"/>
  <c r="BH162" i="2"/>
  <c r="BI202" i="2"/>
  <c r="BI164" i="2"/>
  <c r="BH196" i="2"/>
  <c r="BH158" i="2"/>
  <c r="BI192" i="2"/>
  <c r="BI154" i="2"/>
  <c r="BI35" i="2"/>
  <c r="BI123" i="2"/>
  <c r="BI86" i="2"/>
  <c r="BH204" i="2"/>
  <c r="BH166" i="2"/>
  <c r="BH194" i="2"/>
  <c r="BH156" i="2"/>
  <c r="BI120" i="2"/>
  <c r="BI117" i="2"/>
  <c r="BI42" i="2"/>
  <c r="BI41" i="2"/>
  <c r="BI113" i="2"/>
  <c r="BG301" i="2"/>
  <c r="BI72" i="2"/>
  <c r="BI33" i="2"/>
  <c r="BI43" i="2"/>
  <c r="BI119" i="2"/>
  <c r="BI112" i="2"/>
  <c r="BA303" i="2"/>
  <c r="AZ305" i="2"/>
  <c r="BI39" i="2"/>
  <c r="BI125" i="2"/>
  <c r="BI114" i="2"/>
  <c r="BI75" i="2"/>
  <c r="BI44" i="2"/>
  <c r="BI84" i="2"/>
  <c r="BI83" i="2"/>
  <c r="BI77" i="2"/>
  <c r="BI49" i="2"/>
  <c r="BI78" i="2"/>
  <c r="BH195" i="2"/>
  <c r="BI157" i="2"/>
  <c r="AD63" i="16"/>
  <c r="AC64" i="16"/>
  <c r="AC65" i="16"/>
  <c r="AC48" i="16"/>
  <c r="AD54" i="16"/>
  <c r="AC61" i="16"/>
  <c r="AC59" i="16"/>
  <c r="AD52" i="16"/>
  <c r="AC58" i="16"/>
  <c r="AC62" i="16"/>
  <c r="AC60" i="16"/>
  <c r="AC49" i="16"/>
  <c r="AC57" i="16"/>
  <c r="AC55" i="16"/>
  <c r="AD53" i="16"/>
  <c r="AD50" i="16"/>
  <c r="AD51" i="16"/>
  <c r="AC56" i="16"/>
  <c r="BJ193" i="2" l="1"/>
  <c r="BJ155" i="2"/>
  <c r="BI199" i="2"/>
  <c r="BI161" i="2"/>
  <c r="BJ78" i="2"/>
  <c r="BJ84" i="2"/>
  <c r="BJ125" i="2"/>
  <c r="BJ117" i="2"/>
  <c r="BI196" i="2"/>
  <c r="BI158" i="2"/>
  <c r="BI198" i="2"/>
  <c r="BI160" i="2"/>
  <c r="BJ192" i="2"/>
  <c r="BJ154" i="2"/>
  <c r="BJ202" i="2"/>
  <c r="BJ164" i="2"/>
  <c r="BB303" i="2"/>
  <c r="BA305" i="2"/>
  <c r="BJ119" i="2"/>
  <c r="BJ33" i="2"/>
  <c r="BI203" i="2"/>
  <c r="BI165" i="2"/>
  <c r="BJ44" i="2"/>
  <c r="BJ39" i="2"/>
  <c r="BJ113" i="2"/>
  <c r="BJ42" i="2"/>
  <c r="BJ120" i="2"/>
  <c r="BJ123" i="2"/>
  <c r="BJ73" i="2"/>
  <c r="BJ47" i="2"/>
  <c r="BJ76" i="2"/>
  <c r="BJ37" i="2"/>
  <c r="BJ82" i="2"/>
  <c r="BJ80" i="2"/>
  <c r="BJ124" i="2"/>
  <c r="BJ32" i="2"/>
  <c r="BJ36" i="2"/>
  <c r="BJ79" i="2"/>
  <c r="BJ87" i="2"/>
  <c r="BJ38" i="2"/>
  <c r="BJ48" i="2"/>
  <c r="BJ118" i="2"/>
  <c r="BJ34" i="2"/>
  <c r="BJ122" i="2"/>
  <c r="BI197" i="2"/>
  <c r="BI159" i="2"/>
  <c r="BI200" i="2"/>
  <c r="BI162" i="2"/>
  <c r="BJ190" i="2"/>
  <c r="BJ152" i="2"/>
  <c r="BI187" i="2"/>
  <c r="BI149" i="2"/>
  <c r="BJ49" i="2"/>
  <c r="BJ83" i="2"/>
  <c r="BJ114" i="2"/>
  <c r="BJ191" i="2"/>
  <c r="BJ153" i="2"/>
  <c r="BJ189" i="2"/>
  <c r="BJ151" i="2"/>
  <c r="BI194" i="2"/>
  <c r="BI156" i="2"/>
  <c r="BI201" i="2"/>
  <c r="BI163" i="2"/>
  <c r="BJ112" i="2"/>
  <c r="BJ43" i="2"/>
  <c r="BJ72" i="2"/>
  <c r="BI204" i="2"/>
  <c r="BI166" i="2"/>
  <c r="BI188" i="2"/>
  <c r="BI150" i="2"/>
  <c r="BJ77" i="2"/>
  <c r="BJ75" i="2"/>
  <c r="BJ41" i="2"/>
  <c r="BJ86" i="2"/>
  <c r="BJ35" i="2"/>
  <c r="BJ127" i="2"/>
  <c r="BH301" i="2"/>
  <c r="BJ88" i="2"/>
  <c r="BJ115" i="2"/>
  <c r="BJ85" i="2"/>
  <c r="BJ74" i="2"/>
  <c r="BJ126" i="2"/>
  <c r="BJ46" i="2"/>
  <c r="BJ121" i="2"/>
  <c r="BJ71" i="2"/>
  <c r="BJ116" i="2"/>
  <c r="BJ45" i="2"/>
  <c r="BJ111" i="2"/>
  <c r="BJ40" i="2"/>
  <c r="BJ110" i="2"/>
  <c r="BJ81" i="2"/>
  <c r="BI195" i="2"/>
  <c r="BJ157" i="2"/>
  <c r="AD61" i="16"/>
  <c r="AE52" i="16"/>
  <c r="AD64" i="16"/>
  <c r="AD48" i="16"/>
  <c r="AD58" i="16"/>
  <c r="AD56" i="16"/>
  <c r="AD55" i="16"/>
  <c r="AE51" i="16"/>
  <c r="AE63" i="16"/>
  <c r="AD65" i="16"/>
  <c r="AD60" i="16"/>
  <c r="AD49" i="16"/>
  <c r="AE54" i="16"/>
  <c r="AE53" i="16"/>
  <c r="AE50" i="16"/>
  <c r="AD59" i="16"/>
  <c r="AD57" i="16"/>
  <c r="AD62" i="16"/>
  <c r="BJ199" i="2" l="1"/>
  <c r="BJ161" i="2"/>
  <c r="BM191" i="2"/>
  <c r="BI301" i="2"/>
  <c r="BM202" i="2"/>
  <c r="BJ197" i="2"/>
  <c r="BJ159" i="2"/>
  <c r="BJ194" i="2"/>
  <c r="BJ156" i="2"/>
  <c r="BJ198" i="2"/>
  <c r="BJ160" i="2"/>
  <c r="BJ187" i="2"/>
  <c r="BJ149" i="2"/>
  <c r="BC303" i="2"/>
  <c r="BB305" i="2"/>
  <c r="BM192" i="2"/>
  <c r="BJ203" i="2"/>
  <c r="BJ165" i="2"/>
  <c r="BJ200" i="2"/>
  <c r="BJ162" i="2"/>
  <c r="BJ204" i="2"/>
  <c r="BJ166" i="2"/>
  <c r="BJ196" i="2"/>
  <c r="BJ158" i="2"/>
  <c r="BM189" i="2"/>
  <c r="BM190" i="2"/>
  <c r="BJ201" i="2"/>
  <c r="BJ163" i="2"/>
  <c r="BJ188" i="2"/>
  <c r="BJ150" i="2"/>
  <c r="BM193" i="2"/>
  <c r="BJ195" i="2"/>
  <c r="AE57" i="16"/>
  <c r="AE49" i="16"/>
  <c r="AE55" i="16"/>
  <c r="AE62" i="16"/>
  <c r="AE59" i="16"/>
  <c r="AE48" i="16"/>
  <c r="AE60" i="16"/>
  <c r="AE61" i="16"/>
  <c r="AE65" i="16"/>
  <c r="AE64" i="16"/>
  <c r="AE58" i="16"/>
  <c r="AE56" i="16"/>
  <c r="BD303" i="2" l="1"/>
  <c r="BC305" i="2"/>
  <c r="BM198" i="2"/>
  <c r="BM188" i="2"/>
  <c r="BM204" i="2"/>
  <c r="BM203" i="2"/>
  <c r="BM195" i="2"/>
  <c r="BM201" i="2"/>
  <c r="BJ301" i="2"/>
  <c r="BM187" i="2"/>
  <c r="BM194" i="2"/>
  <c r="BM197" i="2"/>
  <c r="BM196" i="2"/>
  <c r="BM200" i="2"/>
  <c r="BM199" i="2"/>
  <c r="BN200" i="2" l="1"/>
  <c r="BN197" i="2"/>
  <c r="BN192" i="2"/>
  <c r="BN203" i="2"/>
  <c r="BN198" i="2"/>
  <c r="BN196" i="2"/>
  <c r="BN194" i="2"/>
  <c r="BN201" i="2"/>
  <c r="BN204" i="2"/>
  <c r="BN199" i="2"/>
  <c r="BN190" i="2"/>
  <c r="BN187" i="2"/>
  <c r="BN195" i="2"/>
  <c r="BN188" i="2"/>
  <c r="BE303" i="2"/>
  <c r="BD305" i="2"/>
  <c r="BN202" i="2"/>
  <c r="BN193" i="2"/>
  <c r="BN191" i="2"/>
  <c r="BN189" i="2"/>
  <c r="BF303" i="2" l="1"/>
  <c r="BE305" i="2"/>
  <c r="BG303" i="2" l="1"/>
  <c r="BF305" i="2"/>
  <c r="BH303" i="2" l="1"/>
  <c r="BG305" i="2"/>
  <c r="BI303" i="2" l="1"/>
  <c r="BH305" i="2"/>
  <c r="BJ303" i="2" l="1"/>
  <c r="BJ305" i="2" s="1"/>
  <c r="BI30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</author>
  </authors>
  <commentList>
    <comment ref="AB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Christian:</t>
        </r>
        <r>
          <rPr>
            <sz val="9"/>
            <color indexed="81"/>
            <rFont val="Tahoma"/>
            <family val="2"/>
          </rPr>
          <t xml:space="preserve">
Use for INDEX range</t>
        </r>
      </text>
    </comment>
    <comment ref="AB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Christian:</t>
        </r>
        <r>
          <rPr>
            <sz val="9"/>
            <color indexed="81"/>
            <rFont val="Tahoma"/>
            <family val="2"/>
          </rPr>
          <t xml:space="preserve">
Use for MATCH row array</t>
        </r>
      </text>
    </comment>
    <comment ref="AB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Christian:</t>
        </r>
        <r>
          <rPr>
            <sz val="9"/>
            <color indexed="81"/>
            <rFont val="Tahoma"/>
            <family val="2"/>
          </rPr>
          <t xml:space="preserve">
Use for MATCH col array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Massoud Jourabchi</author>
  </authors>
  <commentList>
    <comment ref="D1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Massoud Jourabchi:</t>
        </r>
        <r>
          <rPr>
            <sz val="9"/>
            <color indexed="81"/>
            <rFont val="Tahoma"/>
            <family val="2"/>
          </rPr>
          <t xml:space="preserve">
based on AHS data.
Not much available for historic period.
See Multifamily tab.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Tina Jayaweera</author>
  </authors>
  <commentList>
    <comment ref="E5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Tina Jayaweera:</t>
        </r>
        <r>
          <rPr>
            <sz val="9"/>
            <color indexed="81"/>
            <rFont val="Tahoma"/>
            <family val="2"/>
          </rPr>
          <t xml:space="preserve">
Incl Furniture, Printing, Rubber/Plastic, Cement/SGC, Light Manuf
</t>
        </r>
      </text>
    </comment>
    <comment ref="E81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Tina Jayaweera:</t>
        </r>
        <r>
          <rPr>
            <sz val="9"/>
            <color indexed="81"/>
            <rFont val="Tahoma"/>
            <family val="2"/>
          </rPr>
          <t xml:space="preserve">
Incl Furniture, Printing, Rubber/Plastic, Cement/SGC, Light Manuf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Massoud Jourabchi</author>
  </authors>
  <commentList>
    <comment ref="D1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Massoud Jourabchi: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Massoud Jourabchi</author>
  </authors>
  <commentList>
    <comment ref="D1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Massoud Jourabchi: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Massoud Jourabchi</author>
  </authors>
  <commentList>
    <comment ref="D12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Massoud Jourabchi: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Charlie Grist</author>
  </authors>
  <commentList>
    <comment ref="Z35" authorId="0" shapeId="0" xr:uid="{7FCB623A-71EA-4555-B58A-6DA0F467D3B5}">
      <text>
        <r>
          <rPr>
            <b/>
            <sz val="8"/>
            <color indexed="81"/>
            <rFont val="Tahoma"/>
            <family val="2"/>
          </rPr>
          <t>Charlie Grist:</t>
        </r>
        <r>
          <rPr>
            <sz val="8"/>
            <color indexed="81"/>
            <rFont val="Tahoma"/>
            <family val="2"/>
          </rPr>
          <t xml:space="preserve">
Hold Constant</t>
        </r>
      </text>
    </comment>
    <comment ref="Z36" authorId="0" shapeId="0" xr:uid="{0C26D0A8-3CCA-4AFD-B00C-9FC5D03A020D}">
      <text>
        <r>
          <rPr>
            <b/>
            <sz val="8"/>
            <color indexed="81"/>
            <rFont val="Tahoma"/>
            <family val="2"/>
          </rPr>
          <t>Charlie Grist:</t>
        </r>
        <r>
          <rPr>
            <sz val="8"/>
            <color indexed="81"/>
            <rFont val="Tahoma"/>
            <family val="2"/>
          </rPr>
          <t xml:space="preserve">
Hold Constant</t>
        </r>
      </text>
    </comment>
    <comment ref="Z37" authorId="0" shapeId="0" xr:uid="{12AAB496-6615-450F-BBB6-D8DFFA5FD6F5}">
      <text>
        <r>
          <rPr>
            <b/>
            <sz val="8"/>
            <color indexed="81"/>
            <rFont val="Tahoma"/>
            <family val="2"/>
          </rPr>
          <t>Charlie Grist:</t>
        </r>
        <r>
          <rPr>
            <sz val="8"/>
            <color indexed="81"/>
            <rFont val="Tahoma"/>
            <family val="2"/>
          </rPr>
          <t xml:space="preserve">
Hold Constant</t>
        </r>
      </text>
    </comment>
    <comment ref="Z44" authorId="0" shapeId="0" xr:uid="{B6602236-90DB-464A-9EF9-702A83D856B2}">
      <text>
        <r>
          <rPr>
            <b/>
            <sz val="8"/>
            <color indexed="81"/>
            <rFont val="Tahoma"/>
            <family val="2"/>
          </rPr>
          <t>Charlie Grist:</t>
        </r>
        <r>
          <rPr>
            <sz val="8"/>
            <color indexed="81"/>
            <rFont val="Tahoma"/>
            <family val="2"/>
          </rPr>
          <t xml:space="preserve">
Trend forecast</t>
        </r>
      </text>
    </comment>
  </commentList>
</comments>
</file>

<file path=xl/sharedStrings.xml><?xml version="1.0" encoding="utf-8"?>
<sst xmlns="http://schemas.openxmlformats.org/spreadsheetml/2006/main" count="16406" uniqueCount="5755">
  <si>
    <t>Notes:</t>
  </si>
  <si>
    <t>Load Scenario</t>
  </si>
  <si>
    <t>Base Case</t>
  </si>
  <si>
    <t>Vintage of forecast</t>
  </si>
  <si>
    <t>Q3 2014</t>
  </si>
  <si>
    <t>Definition</t>
  </si>
  <si>
    <t>Stock</t>
  </si>
  <si>
    <t>SQF</t>
  </si>
  <si>
    <t>New</t>
  </si>
  <si>
    <t>basecase assumes the future average sq goes down by 10% compare to 2012 new construction average .</t>
  </si>
  <si>
    <t>Mapping</t>
  </si>
  <si>
    <t>Building Type - Count</t>
  </si>
  <si>
    <t>Vintage</t>
  </si>
  <si>
    <t>Mapping for RES</t>
  </si>
  <si>
    <t>OREGON</t>
  </si>
  <si>
    <t>OR_Single Family</t>
  </si>
  <si>
    <t>Single Family</t>
  </si>
  <si>
    <t>OR_Multi Family</t>
  </si>
  <si>
    <t>Multifamily - Low Rise</t>
  </si>
  <si>
    <t>OR</t>
  </si>
  <si>
    <t>OR_Other Family</t>
  </si>
  <si>
    <t>Manufactured</t>
  </si>
  <si>
    <t>WASHINGTON</t>
  </si>
  <si>
    <t>WA_Single Family</t>
  </si>
  <si>
    <t>WA_Multi Family</t>
  </si>
  <si>
    <t>WA</t>
  </si>
  <si>
    <t>WA_Other Family</t>
  </si>
  <si>
    <t>IDAHO</t>
  </si>
  <si>
    <t>ID_Single Family</t>
  </si>
  <si>
    <t>ID_Multi Family</t>
  </si>
  <si>
    <t>ID</t>
  </si>
  <si>
    <t>ID_Other Family</t>
  </si>
  <si>
    <t>MONTANA</t>
  </si>
  <si>
    <t>MT_Single Family</t>
  </si>
  <si>
    <t>MT_Multi Family</t>
  </si>
  <si>
    <t>MT</t>
  </si>
  <si>
    <t>MT_Other Family</t>
  </si>
  <si>
    <t>starts with stock in 2015, then declines the stock based on assumed retirement</t>
  </si>
  <si>
    <t>Mapping to LTM sectors</t>
  </si>
  <si>
    <t>Building Type - Millions SqFt</t>
  </si>
  <si>
    <t>OR_Large Off</t>
  </si>
  <si>
    <t>Large Off</t>
  </si>
  <si>
    <t>OR_Medium Off</t>
  </si>
  <si>
    <t>Medium Off</t>
  </si>
  <si>
    <t>OR_Small Off</t>
  </si>
  <si>
    <t>Small Off</t>
  </si>
  <si>
    <t>OR_Big Box-Retail</t>
  </si>
  <si>
    <t>OR_Small Box-Retail</t>
  </si>
  <si>
    <t>OR_High End-Retail</t>
  </si>
  <si>
    <t>OR_Anchor-Retail</t>
  </si>
  <si>
    <t>OR_K-12</t>
  </si>
  <si>
    <t>OR_University</t>
  </si>
  <si>
    <t>University</t>
  </si>
  <si>
    <t>OR_Warehouse</t>
  </si>
  <si>
    <t>Warehouse</t>
  </si>
  <si>
    <t>OR_Supermarket</t>
  </si>
  <si>
    <t>Supermarket</t>
  </si>
  <si>
    <t>OR_MiniMart</t>
  </si>
  <si>
    <t>MiniMart</t>
  </si>
  <si>
    <t>OR_Restaurant</t>
  </si>
  <si>
    <t>Restaurant</t>
  </si>
  <si>
    <t>OR_Lodging</t>
  </si>
  <si>
    <t>Lodging</t>
  </si>
  <si>
    <t>OR_Hospital</t>
  </si>
  <si>
    <t>Hospital</t>
  </si>
  <si>
    <t>OR_OtherHealth</t>
  </si>
  <si>
    <t>OR_Assembly</t>
  </si>
  <si>
    <t>Assembly</t>
  </si>
  <si>
    <t>OR_Other</t>
  </si>
  <si>
    <t>Other</t>
  </si>
  <si>
    <t>OR_Large Office</t>
  </si>
  <si>
    <t>Remaining in the year</t>
  </si>
  <si>
    <t>OR_Medium Office</t>
  </si>
  <si>
    <t>OR_Small Office</t>
  </si>
  <si>
    <t>Washington</t>
  </si>
  <si>
    <t>WA_Large Off</t>
  </si>
  <si>
    <t>WA_Medium Off</t>
  </si>
  <si>
    <t>WA_Small Off</t>
  </si>
  <si>
    <t>WA_Big Box-Retail</t>
  </si>
  <si>
    <t>WA_Small Box-Retail</t>
  </si>
  <si>
    <t>WA_High End-Retail</t>
  </si>
  <si>
    <t>WA_Anchor-Retail</t>
  </si>
  <si>
    <t>WA_K-12</t>
  </si>
  <si>
    <t>WA_University</t>
  </si>
  <si>
    <t>WA_Warehouse</t>
  </si>
  <si>
    <t>WA_Supermarket</t>
  </si>
  <si>
    <t>WA_MiniMart</t>
  </si>
  <si>
    <t>WA_Restaurant</t>
  </si>
  <si>
    <t>WA_Lodging</t>
  </si>
  <si>
    <t>WA_Hospital</t>
  </si>
  <si>
    <t>WA_OtherHealth</t>
  </si>
  <si>
    <t>WA_Assembly</t>
  </si>
  <si>
    <t>WA_Other</t>
  </si>
  <si>
    <t>WA_Large Office</t>
  </si>
  <si>
    <t>WA_Medium Office</t>
  </si>
  <si>
    <t>WA_Small Office</t>
  </si>
  <si>
    <t>Idaho</t>
  </si>
  <si>
    <t>ID_Large Off</t>
  </si>
  <si>
    <t>ID_Medium Off</t>
  </si>
  <si>
    <t>ID_Small Off</t>
  </si>
  <si>
    <t>ID_Big Box-Retail</t>
  </si>
  <si>
    <t>ID_Small Box-Retail</t>
  </si>
  <si>
    <t>ID_High End-Retail</t>
  </si>
  <si>
    <t>ID_Anchor-Retail</t>
  </si>
  <si>
    <t>ID_K-12</t>
  </si>
  <si>
    <t>ID_University</t>
  </si>
  <si>
    <t>ID_Warehouse</t>
  </si>
  <si>
    <t>ID_Supermarket</t>
  </si>
  <si>
    <t>ID_MiniMart</t>
  </si>
  <si>
    <t>ID_Restaurant</t>
  </si>
  <si>
    <t>ID_Lodging</t>
  </si>
  <si>
    <t>ID_Hospital</t>
  </si>
  <si>
    <t>ID_OtherHealth</t>
  </si>
  <si>
    <t>ID_Assembly</t>
  </si>
  <si>
    <t>ID_Other</t>
  </si>
  <si>
    <t>ID_Large Office</t>
  </si>
  <si>
    <t>ID_Medium Office</t>
  </si>
  <si>
    <t>ID_Small Office</t>
  </si>
  <si>
    <t>Montana</t>
  </si>
  <si>
    <t>MT_Large Off</t>
  </si>
  <si>
    <t>MT_Medium Off</t>
  </si>
  <si>
    <t>MT_Small Off</t>
  </si>
  <si>
    <t>MT_Big Box-Retail</t>
  </si>
  <si>
    <t>MT_Small Box-Retail</t>
  </si>
  <si>
    <t>MT_High End-Retail</t>
  </si>
  <si>
    <t>MT_Anchor-Retail</t>
  </si>
  <si>
    <t>MT_K-12</t>
  </si>
  <si>
    <t>MT_University</t>
  </si>
  <si>
    <t>MT_Warehouse</t>
  </si>
  <si>
    <t>MT_Supermarket</t>
  </si>
  <si>
    <t>MT_MiniMart</t>
  </si>
  <si>
    <t>MT_Restaurant</t>
  </si>
  <si>
    <t>MT_Lodging</t>
  </si>
  <si>
    <t>MT_Hospital</t>
  </si>
  <si>
    <t>MT_OtherHealth</t>
  </si>
  <si>
    <t>MT_Assembly</t>
  </si>
  <si>
    <t>MT_Other</t>
  </si>
  <si>
    <t>MT_Large Office</t>
  </si>
  <si>
    <t>MT_Medium Office</t>
  </si>
  <si>
    <t>MT_Small Office</t>
  </si>
  <si>
    <t>Oregon</t>
  </si>
  <si>
    <t>Paper</t>
  </si>
  <si>
    <t>Foundries</t>
  </si>
  <si>
    <t>Sugar</t>
  </si>
  <si>
    <t>Refinery</t>
  </si>
  <si>
    <t>Chemical</t>
  </si>
  <si>
    <t>I do not have a forecast for Acres.  What I provided is the expected Output for the Ag sector.  I use these to drive the Irrigation loads.</t>
  </si>
  <si>
    <t>MASSOUD</t>
  </si>
  <si>
    <t>Ag Consumption (Acres)</t>
  </si>
  <si>
    <t>Irrigation - OR</t>
  </si>
  <si>
    <t>Irrigation - WA</t>
  </si>
  <si>
    <t>Irrigation - ID</t>
  </si>
  <si>
    <t>Irrigation - MT</t>
  </si>
  <si>
    <t>I extracted from PowerMap software a listing of substations in the country.  It is located in the file addressed below. My rough count shows over 3000 substations of various sizes. I copied the current version below.</t>
  </si>
  <si>
    <t>Q:\MJ\ex\Transmission - WECC\Count of substations in the County from PowerMap for possible use in DEI 7th plan.xlsx</t>
  </si>
  <si>
    <t>Utility Sales by sector</t>
  </si>
  <si>
    <t>TJ/KS</t>
  </si>
  <si>
    <t>Utility # of substations</t>
  </si>
  <si>
    <t>Charlie question. On how it was used and where it came from&gt;&gt;&gt;</t>
  </si>
  <si>
    <t>MAPINFO_ID</t>
  </si>
  <si>
    <t>Substation_ID</t>
  </si>
  <si>
    <t>Substation_Name</t>
  </si>
  <si>
    <t>Company_Name</t>
  </si>
  <si>
    <t>Company_ID</t>
  </si>
  <si>
    <t>Maximum_Voltage</t>
  </si>
  <si>
    <t>Number_of_Circuits</t>
  </si>
  <si>
    <t>Pos_Rel</t>
  </si>
  <si>
    <t>3337427414</t>
  </si>
  <si>
    <t>10th &amp; Setwart</t>
  </si>
  <si>
    <t>Avista Corp.</t>
  </si>
  <si>
    <t>Within 1 mile</t>
  </si>
  <si>
    <t>3342618410</t>
  </si>
  <si>
    <t>10th Stewart</t>
  </si>
  <si>
    <t>3352749805</t>
  </si>
  <si>
    <t>115-69 kV Conversion</t>
  </si>
  <si>
    <t>Farmers Electric Coop, Inc.</t>
  </si>
  <si>
    <t>3349560210</t>
  </si>
  <si>
    <t>17th Street</t>
  </si>
  <si>
    <t>PacifiCorp.</t>
  </si>
  <si>
    <t>Not verified to be within 1 mile</t>
  </si>
  <si>
    <t>3349560228</t>
  </si>
  <si>
    <t>23rd St</t>
  </si>
  <si>
    <t>3349560223</t>
  </si>
  <si>
    <t>2nd St</t>
  </si>
  <si>
    <t>3342618062</t>
  </si>
  <si>
    <t>A.G. Products</t>
  </si>
  <si>
    <t>Within 165 feet</t>
  </si>
  <si>
    <t>3349559673</t>
  </si>
  <si>
    <t>Abajo</t>
  </si>
  <si>
    <t>3337405809</t>
  </si>
  <si>
    <t>Aberdeen</t>
  </si>
  <si>
    <t>Bonneville Power Administration</t>
  </si>
  <si>
    <t>3337405811</t>
  </si>
  <si>
    <t>NorthWestern Energy, a Division of Northwestern Co</t>
  </si>
  <si>
    <t>Within 40 feet</t>
  </si>
  <si>
    <t>3337405841</t>
  </si>
  <si>
    <t>Acton</t>
  </si>
  <si>
    <t>3337405851</t>
  </si>
  <si>
    <t>Adair</t>
  </si>
  <si>
    <t>3352750258</t>
  </si>
  <si>
    <t>3337405875</t>
  </si>
  <si>
    <t>Adelaide</t>
  </si>
  <si>
    <t>Idaho Power Co.</t>
  </si>
  <si>
    <t>3337405876</t>
  </si>
  <si>
    <t>Adelaide Tap</t>
  </si>
  <si>
    <t>3342618042</t>
  </si>
  <si>
    <t>AEC Fallout Station</t>
  </si>
  <si>
    <t>3365669816</t>
  </si>
  <si>
    <t>Aeolus</t>
  </si>
  <si>
    <t>3337405945</t>
  </si>
  <si>
    <t>Ager</t>
  </si>
  <si>
    <t>3337428205</t>
  </si>
  <si>
    <t>Agness Ave</t>
  </si>
  <si>
    <t>3342618238</t>
  </si>
  <si>
    <t>Aiken</t>
  </si>
  <si>
    <t>Not Verified to be within 1 mile</t>
  </si>
  <si>
    <t>3342618215</t>
  </si>
  <si>
    <t>Air Base</t>
  </si>
  <si>
    <t>3337405994</t>
  </si>
  <si>
    <t>Airway Heights</t>
  </si>
  <si>
    <t>3349559578</t>
  </si>
  <si>
    <t>Ajax</t>
  </si>
  <si>
    <t>3342618203</t>
  </si>
  <si>
    <t>Alameda</t>
  </si>
  <si>
    <t>3337406029</t>
  </si>
  <si>
    <t>Albany</t>
  </si>
  <si>
    <t>3337406039</t>
  </si>
  <si>
    <t>Albeni Falls</t>
  </si>
  <si>
    <t>3337427457</t>
  </si>
  <si>
    <t>Albina</t>
  </si>
  <si>
    <t>3352750139</t>
  </si>
  <si>
    <t>Albina-1</t>
  </si>
  <si>
    <t>3352750138</t>
  </si>
  <si>
    <t>Albina-2</t>
  </si>
  <si>
    <t>3342618050</t>
  </si>
  <si>
    <t>Albion</t>
  </si>
  <si>
    <t>3337406065</t>
  </si>
  <si>
    <t>Alcoa</t>
  </si>
  <si>
    <t>3337406075</t>
  </si>
  <si>
    <t>Alderwood</t>
  </si>
  <si>
    <t>3353097876</t>
  </si>
  <si>
    <t>Alderwood manor</t>
  </si>
  <si>
    <t>PUD No. 1 of Snohomish County</t>
  </si>
  <si>
    <t>3342618108</t>
  </si>
  <si>
    <t>Alexander</t>
  </si>
  <si>
    <t>3337406092</t>
  </si>
  <si>
    <t>Alfalfa</t>
  </si>
  <si>
    <t>3349559515</t>
  </si>
  <si>
    <t>Altaview</t>
  </si>
  <si>
    <t>3337406222</t>
  </si>
  <si>
    <t>Alturas</t>
  </si>
  <si>
    <t>3349559567</t>
  </si>
  <si>
    <t>Amaco Oil</t>
  </si>
  <si>
    <t>3337406235</t>
  </si>
  <si>
    <t>Amalga</t>
  </si>
  <si>
    <t>3337406236</t>
  </si>
  <si>
    <t>Amalgamated Sugar- Nampa</t>
  </si>
  <si>
    <t>3337427508</t>
  </si>
  <si>
    <t>American Can</t>
  </si>
  <si>
    <t>3337406253</t>
  </si>
  <si>
    <t>American Falls</t>
  </si>
  <si>
    <t>3342618167</t>
  </si>
  <si>
    <t>American Potato</t>
  </si>
  <si>
    <t>3342618232</t>
  </si>
  <si>
    <t>3349559646</t>
  </si>
  <si>
    <t>Amf</t>
  </si>
  <si>
    <t>3342618182</t>
  </si>
  <si>
    <t>Ammon</t>
  </si>
  <si>
    <t>3337406279</t>
  </si>
  <si>
    <t>Amoco</t>
  </si>
  <si>
    <t>3349559565</t>
  </si>
  <si>
    <t>3337406291</t>
  </si>
  <si>
    <t>Amps</t>
  </si>
  <si>
    <t>3342618333</t>
  </si>
  <si>
    <t>Amsterdam</t>
  </si>
  <si>
    <t>3349560041</t>
  </si>
  <si>
    <t>Anaconda</t>
  </si>
  <si>
    <t>3349560331</t>
  </si>
  <si>
    <t>3342618130</t>
  </si>
  <si>
    <t>Anderson</t>
  </si>
  <si>
    <t>3353098108</t>
  </si>
  <si>
    <t>Anderson Canyon</t>
  </si>
  <si>
    <t>PUD No. 1 of Chelan County</t>
  </si>
  <si>
    <t>3337406325</t>
  </si>
  <si>
    <t>Anderson Ranch</t>
  </si>
  <si>
    <t>3337406328</t>
  </si>
  <si>
    <t>Andover</t>
  </si>
  <si>
    <t>3349559676</t>
  </si>
  <si>
    <t>Aneth</t>
  </si>
  <si>
    <t>3349560178</t>
  </si>
  <si>
    <t>Angel</t>
  </si>
  <si>
    <t>3337406371</t>
  </si>
  <si>
    <t>Antelope</t>
  </si>
  <si>
    <t>3342617827</t>
  </si>
  <si>
    <t>Montana Dakota Utilities Co.</t>
  </si>
  <si>
    <t>3337406374</t>
  </si>
  <si>
    <t>Antelope Mine</t>
  </si>
  <si>
    <t>3337428236</t>
  </si>
  <si>
    <t>Applegate</t>
  </si>
  <si>
    <t>3337406412</t>
  </si>
  <si>
    <t>Appleway</t>
  </si>
  <si>
    <t>3349560076</t>
  </si>
  <si>
    <t>Aptus</t>
  </si>
  <si>
    <t>3342618126</t>
  </si>
  <si>
    <t>Arco</t>
  </si>
  <si>
    <t>3342618089</t>
  </si>
  <si>
    <t>Arimo</t>
  </si>
  <si>
    <t>3352749992</t>
  </si>
  <si>
    <t>Army</t>
  </si>
  <si>
    <t>Umatilla Electric Coop Association</t>
  </si>
  <si>
    <t>3338290484</t>
  </si>
  <si>
    <t>Artas</t>
  </si>
  <si>
    <t>3342618281</t>
  </si>
  <si>
    <t>Artesian</t>
  </si>
  <si>
    <t>3337406568</t>
  </si>
  <si>
    <t>Ashbury</t>
  </si>
  <si>
    <t>Puget Sound Energy, Inc.</t>
  </si>
  <si>
    <t>3352749896</t>
  </si>
  <si>
    <t>Ashland</t>
  </si>
  <si>
    <t>3337406590</t>
  </si>
  <si>
    <t>Ashley</t>
  </si>
  <si>
    <t>3337406602</t>
  </si>
  <si>
    <t>Ashton</t>
  </si>
  <si>
    <t>3352749982</t>
  </si>
  <si>
    <t>Athena</t>
  </si>
  <si>
    <t>3337406632</t>
  </si>
  <si>
    <t>Athol</t>
  </si>
  <si>
    <t>3337406649</t>
  </si>
  <si>
    <t>Atlantic City SW Station</t>
  </si>
  <si>
    <t>3349559693</t>
  </si>
  <si>
    <t>Atlas</t>
  </si>
  <si>
    <t>3353097619</t>
  </si>
  <si>
    <t>Ault Field</t>
  </si>
  <si>
    <t>3349559868</t>
  </si>
  <si>
    <t>Aurora</t>
  </si>
  <si>
    <t>3342618366</t>
  </si>
  <si>
    <t>Avery</t>
  </si>
  <si>
    <t>3349560078</t>
  </si>
  <si>
    <t>Bacchus</t>
  </si>
  <si>
    <t>3337406789</t>
  </si>
  <si>
    <t>Badger Canyon</t>
  </si>
  <si>
    <t>3337406795</t>
  </si>
  <si>
    <t>Badwater</t>
  </si>
  <si>
    <t>3337406808</t>
  </si>
  <si>
    <t>Bailey Dome</t>
  </si>
  <si>
    <t>3337406818</t>
  </si>
  <si>
    <t>Bairoil</t>
  </si>
  <si>
    <t>3337406821</t>
  </si>
  <si>
    <t>Bakeoven</t>
  </si>
  <si>
    <t>3337406822</t>
  </si>
  <si>
    <t>Bakeoven Compensation Station</t>
  </si>
  <si>
    <t>3352749976</t>
  </si>
  <si>
    <t>Baker</t>
  </si>
  <si>
    <t>Oregon Trail Electric Consumers Coop, Inc.</t>
  </si>
  <si>
    <t>3337406824</t>
  </si>
  <si>
    <t>Baker (MDU)</t>
  </si>
  <si>
    <t>3337406842</t>
  </si>
  <si>
    <t>Bald Mountain</t>
  </si>
  <si>
    <t>3341136911</t>
  </si>
  <si>
    <t>Baldy SS</t>
  </si>
  <si>
    <t>3342618111</t>
  </si>
  <si>
    <t>Ballard Mine</t>
  </si>
  <si>
    <t>3342618095</t>
  </si>
  <si>
    <t>Bancroft</t>
  </si>
  <si>
    <t>3337406867</t>
  </si>
  <si>
    <t>Bandon</t>
  </si>
  <si>
    <t>3337406868</t>
  </si>
  <si>
    <t>Bangor</t>
  </si>
  <si>
    <t>3342618197</t>
  </si>
  <si>
    <t>Bannock Creek</t>
  </si>
  <si>
    <t>3337406880</t>
  </si>
  <si>
    <t>Bar X</t>
  </si>
  <si>
    <t>3349560088</t>
  </si>
  <si>
    <t>Barney</t>
  </si>
  <si>
    <t>3352750254</t>
  </si>
  <si>
    <t>Bates</t>
  </si>
  <si>
    <t>3337406994</t>
  </si>
  <si>
    <t>Battleview</t>
  </si>
  <si>
    <t>3337406995</t>
  </si>
  <si>
    <t>Battleview Jct.</t>
  </si>
  <si>
    <t>3337407000</t>
  </si>
  <si>
    <t>Baxter</t>
  </si>
  <si>
    <t>3337407041</t>
  </si>
  <si>
    <t>Bayshore</t>
  </si>
  <si>
    <t>3349560137</t>
  </si>
  <si>
    <t>Bcp</t>
  </si>
  <si>
    <t>3337428131</t>
  </si>
  <si>
    <t>Beacon</t>
  </si>
  <si>
    <t>3337407067</t>
  </si>
  <si>
    <t>Beacon (Spokane)</t>
  </si>
  <si>
    <t>3349559961</t>
  </si>
  <si>
    <t>Bear River</t>
  </si>
  <si>
    <t>3352749859</t>
  </si>
  <si>
    <t>Beatty</t>
  </si>
  <si>
    <t>3337407118</t>
  </si>
  <si>
    <t>Beaver</t>
  </si>
  <si>
    <t>3337407116</t>
  </si>
  <si>
    <t>Portland General Electric Co.</t>
  </si>
  <si>
    <t>3352750273</t>
  </si>
  <si>
    <t>Beaver Creek</t>
  </si>
  <si>
    <t>3349560072</t>
  </si>
  <si>
    <t>3349559794</t>
  </si>
  <si>
    <t>Beaver Upper</t>
  </si>
  <si>
    <t>3337407138</t>
  </si>
  <si>
    <t>Beaverton</t>
  </si>
  <si>
    <t>3352750212</t>
  </si>
  <si>
    <t>3342618103</t>
  </si>
  <si>
    <t>Beker</t>
  </si>
  <si>
    <t>3337407183</t>
  </si>
  <si>
    <t>Belfair</t>
  </si>
  <si>
    <t>Tacoma Public Utilities Light Division</t>
  </si>
  <si>
    <t>3337428299</t>
  </si>
  <si>
    <t>Belknap</t>
  </si>
  <si>
    <t>3337407204</t>
  </si>
  <si>
    <t>Bellamy</t>
  </si>
  <si>
    <t>3337407237</t>
  </si>
  <si>
    <t>Bellingham Division</t>
  </si>
  <si>
    <t>3337407254</t>
  </si>
  <si>
    <t>Belmont</t>
  </si>
  <si>
    <t>3342618135</t>
  </si>
  <si>
    <t>Belson</t>
  </si>
  <si>
    <t>3337407277</t>
  </si>
  <si>
    <t>Ben Lomond</t>
  </si>
  <si>
    <t>3337428017</t>
  </si>
  <si>
    <t>Bend</t>
  </si>
  <si>
    <t>3337407283</t>
  </si>
  <si>
    <t>Benewah</t>
  </si>
  <si>
    <t>3349560031</t>
  </si>
  <si>
    <t>Benjamin</t>
  </si>
  <si>
    <t>3342617843</t>
  </si>
  <si>
    <t>Benrud</t>
  </si>
  <si>
    <t>3337407300</t>
  </si>
  <si>
    <t>Benton</t>
  </si>
  <si>
    <t>3337407303</t>
  </si>
  <si>
    <t>Benton City</t>
  </si>
  <si>
    <t>3342618041</t>
  </si>
  <si>
    <t>Berenice</t>
  </si>
  <si>
    <t>3353098092</t>
  </si>
  <si>
    <t>Berne</t>
  </si>
  <si>
    <t>3353097805</t>
  </si>
  <si>
    <t>Berrydale</t>
  </si>
  <si>
    <t>3337430122</t>
  </si>
  <si>
    <t>Bethel (PGE)</t>
  </si>
  <si>
    <t>3342618390</t>
  </si>
  <si>
    <t>Big Bar</t>
  </si>
  <si>
    <t>3342618358</t>
  </si>
  <si>
    <t>Big Creek</t>
  </si>
  <si>
    <t>3342618316</t>
  </si>
  <si>
    <t>3337407432</t>
  </si>
  <si>
    <t>Big Eddy 500 Kv Switchyard</t>
  </si>
  <si>
    <t>3342617461</t>
  </si>
  <si>
    <t>Big Grassy</t>
  </si>
  <si>
    <t>3342618150</t>
  </si>
  <si>
    <t>3342617892</t>
  </si>
  <si>
    <t>Big Muddy</t>
  </si>
  <si>
    <t>3337407446</t>
  </si>
  <si>
    <t>Big Piney</t>
  </si>
  <si>
    <t>3337407462</t>
  </si>
  <si>
    <t>Big Springs</t>
  </si>
  <si>
    <t>3337407478</t>
  </si>
  <si>
    <t>Bigelow</t>
  </si>
  <si>
    <t>3337407492</t>
  </si>
  <si>
    <t>Billings Steam Plant Switchyard</t>
  </si>
  <si>
    <t>3337407495</t>
  </si>
  <si>
    <t>Bingen</t>
  </si>
  <si>
    <t>3349559549</t>
  </si>
  <si>
    <t>Bingham</t>
  </si>
  <si>
    <t>3337407512</t>
  </si>
  <si>
    <t>Birch Creek</t>
  </si>
  <si>
    <t>3342618415</t>
  </si>
  <si>
    <t>Birch Creek RS</t>
  </si>
  <si>
    <t>3337407551</t>
  </si>
  <si>
    <t>Black Canyon</t>
  </si>
  <si>
    <t>3353097803</t>
  </si>
  <si>
    <t>Black Diamond</t>
  </si>
  <si>
    <t>3342618045</t>
  </si>
  <si>
    <t>Blackbird Mine</t>
  </si>
  <si>
    <t>3342618189</t>
  </si>
  <si>
    <t>Blackfoot</t>
  </si>
  <si>
    <t>3349559930</t>
  </si>
  <si>
    <t>Blackhawk</t>
  </si>
  <si>
    <t>3337407591</t>
  </si>
  <si>
    <t>Blackrock</t>
  </si>
  <si>
    <t>3337407592</t>
  </si>
  <si>
    <t>Blacks Fork</t>
  </si>
  <si>
    <t>3342618257</t>
  </si>
  <si>
    <t>Blackscreek</t>
  </si>
  <si>
    <t>3353097518</t>
  </si>
  <si>
    <t>Blain Custer</t>
  </si>
  <si>
    <t>3352750017</t>
  </si>
  <si>
    <t>Blalock</t>
  </si>
  <si>
    <t>3337407624</t>
  </si>
  <si>
    <t>Blanchard</t>
  </si>
  <si>
    <t>3349559689</t>
  </si>
  <si>
    <t>Blanding</t>
  </si>
  <si>
    <t>3337407636</t>
  </si>
  <si>
    <t>Bliss</t>
  </si>
  <si>
    <t>3352750117</t>
  </si>
  <si>
    <t>Bloss</t>
  </si>
  <si>
    <t>3349559951</t>
  </si>
  <si>
    <t>Blue Creek</t>
  </si>
  <si>
    <t>3337407673</t>
  </si>
  <si>
    <t>3342618421</t>
  </si>
  <si>
    <t>Blue Gulch</t>
  </si>
  <si>
    <t>3337407696</t>
  </si>
  <si>
    <t>Blue Rim</t>
  </si>
  <si>
    <t>3337407698</t>
  </si>
  <si>
    <t>Blue River</t>
  </si>
  <si>
    <t>3349559674</t>
  </si>
  <si>
    <t>Bluff</t>
  </si>
  <si>
    <t>3349559551</t>
  </si>
  <si>
    <t>Bluffdale</t>
  </si>
  <si>
    <t>3337407717</t>
  </si>
  <si>
    <t>Blundell</t>
  </si>
  <si>
    <t>3352749858</t>
  </si>
  <si>
    <t>Bly</t>
  </si>
  <si>
    <t>3337428694</t>
  </si>
  <si>
    <t>Boeing</t>
  </si>
  <si>
    <t>3337407745</t>
  </si>
  <si>
    <t>Boise Bench</t>
  </si>
  <si>
    <t>3352750349</t>
  </si>
  <si>
    <t>Boise Bench-1</t>
  </si>
  <si>
    <t>3337428160</t>
  </si>
  <si>
    <t>Boise Cascade</t>
  </si>
  <si>
    <t>3337407749</t>
  </si>
  <si>
    <t>Boise River Diversion</t>
  </si>
  <si>
    <t>3337407750</t>
  </si>
  <si>
    <t>Boise Temp</t>
  </si>
  <si>
    <t>3342618313</t>
  </si>
  <si>
    <t>Boise-Payette Lumber Co.</t>
  </si>
  <si>
    <t>3337428335</t>
  </si>
  <si>
    <t>Bonanza</t>
  </si>
  <si>
    <t>3342618000</t>
  </si>
  <si>
    <t>3337407783</t>
  </si>
  <si>
    <t>Bonners Ferry</t>
  </si>
  <si>
    <t>3337407785</t>
  </si>
  <si>
    <t>Bonnevile Dam Ph</t>
  </si>
  <si>
    <t>3342618139</t>
  </si>
  <si>
    <t>Bonneville</t>
  </si>
  <si>
    <t>3342618180</t>
  </si>
  <si>
    <t>3349559718</t>
  </si>
  <si>
    <t>Book Cliffs</t>
  </si>
  <si>
    <t>3352750215</t>
  </si>
  <si>
    <t>Booth Bend</t>
  </si>
  <si>
    <t>3342618263</t>
  </si>
  <si>
    <t>Border</t>
  </si>
  <si>
    <t>3337407825</t>
  </si>
  <si>
    <t>Bothell</t>
  </si>
  <si>
    <t>Seattle City Light</t>
  </si>
  <si>
    <t>3349559962</t>
  </si>
  <si>
    <t>Bothwell</t>
  </si>
  <si>
    <t>3337407830</t>
  </si>
  <si>
    <t>Boulder</t>
  </si>
  <si>
    <t>3337407839</t>
  </si>
  <si>
    <t>Boulder Park</t>
  </si>
  <si>
    <t>3349560338</t>
  </si>
  <si>
    <t>Bountiful</t>
  </si>
  <si>
    <t>3337407856</t>
  </si>
  <si>
    <t>Bowbells</t>
  </si>
  <si>
    <t>3337407871</t>
  </si>
  <si>
    <t>Bowman</t>
  </si>
  <si>
    <t>3337427710</t>
  </si>
  <si>
    <t>3337407876</t>
  </si>
  <si>
    <t>Bowmont</t>
  </si>
  <si>
    <t>3337407878</t>
  </si>
  <si>
    <t>Box Canyon (PEND)</t>
  </si>
  <si>
    <t>3349560168</t>
  </si>
  <si>
    <t>Box Elder</t>
  </si>
  <si>
    <t>3352750222</t>
  </si>
  <si>
    <t>Boyer</t>
  </si>
  <si>
    <t>3337407899</t>
  </si>
  <si>
    <t>BP Cherry Point Refinery</t>
  </si>
  <si>
    <t>3338290448</t>
  </si>
  <si>
    <t>Bradley</t>
  </si>
  <si>
    <t>3337407919</t>
  </si>
  <si>
    <t>Brady</t>
  </si>
  <si>
    <t>3342617952</t>
  </si>
  <si>
    <t>Brazer</t>
  </si>
  <si>
    <t>3337407968</t>
  </si>
  <si>
    <t>Bremerton</t>
  </si>
  <si>
    <t>3337407977</t>
  </si>
  <si>
    <t>Brewster</t>
  </si>
  <si>
    <t>PUD No. 1 of Okanogan County</t>
  </si>
  <si>
    <t>3349560205</t>
  </si>
  <si>
    <t>Brickyard</t>
  </si>
  <si>
    <t>3337407984</t>
  </si>
  <si>
    <t>Bridge</t>
  </si>
  <si>
    <t>3337408001</t>
  </si>
  <si>
    <t>Bridger</t>
  </si>
  <si>
    <t>3337408003</t>
  </si>
  <si>
    <t>Bridger Pump</t>
  </si>
  <si>
    <t>3353097874</t>
  </si>
  <si>
    <t>Brier</t>
  </si>
  <si>
    <t>3349559970</t>
  </si>
  <si>
    <t>Brigham</t>
  </si>
  <si>
    <t>3349559998</t>
  </si>
  <si>
    <t>Brighton</t>
  </si>
  <si>
    <t>3337408026</t>
  </si>
  <si>
    <t>Brincken's Corner</t>
  </si>
  <si>
    <t>3337408044</t>
  </si>
  <si>
    <t>Broad</t>
  </si>
  <si>
    <t>3338155032</t>
  </si>
  <si>
    <t>Broadland</t>
  </si>
  <si>
    <t>3342617832</t>
  </si>
  <si>
    <t>Brockton</t>
  </si>
  <si>
    <t>3352749888</t>
  </si>
  <si>
    <t>Brookhurst</t>
  </si>
  <si>
    <t>3337428031</t>
  </si>
  <si>
    <t>Brooks Scanlon Pits A&amp;B</t>
  </si>
  <si>
    <t>3337408135</t>
  </si>
  <si>
    <t>Brownlee</t>
  </si>
  <si>
    <t>3337427407</t>
  </si>
  <si>
    <t>Brownsville</t>
  </si>
  <si>
    <t>3337408146</t>
  </si>
  <si>
    <t>Bruneau Bridge</t>
  </si>
  <si>
    <t>3349559641</t>
  </si>
  <si>
    <t>Brunswick</t>
  </si>
  <si>
    <t>3337408167</t>
  </si>
  <si>
    <t>Brush College</t>
  </si>
  <si>
    <t>3349559856</t>
  </si>
  <si>
    <t>Brush Wellerman</t>
  </si>
  <si>
    <t>3342617895</t>
  </si>
  <si>
    <t>Bryan</t>
  </si>
  <si>
    <t>3337428310</t>
  </si>
  <si>
    <t>Bryant</t>
  </si>
  <si>
    <t>3342618279</t>
  </si>
  <si>
    <t>Buckhorn</t>
  </si>
  <si>
    <t>3342618204</t>
  </si>
  <si>
    <t>Bucyrus</t>
  </si>
  <si>
    <t>3337408230</t>
  </si>
  <si>
    <t>Buffalo</t>
  </si>
  <si>
    <t>3337428233</t>
  </si>
  <si>
    <t>Buffalo Flat</t>
  </si>
  <si>
    <t>3337408235</t>
  </si>
  <si>
    <t>Buffalo Hydro</t>
  </si>
  <si>
    <t>Fall River Rural Electric Coop, Inc.</t>
  </si>
  <si>
    <t>3342617817</t>
  </si>
  <si>
    <t>Bufordtrenton</t>
  </si>
  <si>
    <t>3342618337</t>
  </si>
  <si>
    <t>Buhl</t>
  </si>
  <si>
    <t>3353097795</t>
  </si>
  <si>
    <t>Bunker</t>
  </si>
  <si>
    <t>PUD No. 1 of Lewis County</t>
  </si>
  <si>
    <t>3337408270</t>
  </si>
  <si>
    <t>Bunker Hill</t>
  </si>
  <si>
    <t>3337408281</t>
  </si>
  <si>
    <t>Burbank</t>
  </si>
  <si>
    <t>3349560015</t>
  </si>
  <si>
    <t>Burgin Shaft</t>
  </si>
  <si>
    <t>3337408287</t>
  </si>
  <si>
    <t>Burke</t>
  </si>
  <si>
    <t>3337408295</t>
  </si>
  <si>
    <t>Burley</t>
  </si>
  <si>
    <t>3337408315</t>
  </si>
  <si>
    <t>Burns</t>
  </si>
  <si>
    <t>3337408321</t>
  </si>
  <si>
    <t>Burnt Woods</t>
  </si>
  <si>
    <t>3349559761</t>
  </si>
  <si>
    <t>Burton</t>
  </si>
  <si>
    <t>3349559960</t>
  </si>
  <si>
    <t>Bush</t>
  </si>
  <si>
    <t>3342618283</t>
  </si>
  <si>
    <t>Butler</t>
  </si>
  <si>
    <t>3349559511</t>
  </si>
  <si>
    <t>Butlerville</t>
  </si>
  <si>
    <t>3352749990</t>
  </si>
  <si>
    <t>Buttercreek</t>
  </si>
  <si>
    <t>3337408409</t>
  </si>
  <si>
    <t>C.J. Strike</t>
  </si>
  <si>
    <t>3337408420</t>
  </si>
  <si>
    <t>Cabin Creek</t>
  </si>
  <si>
    <t>3337408422</t>
  </si>
  <si>
    <t>Cabinet Gorge</t>
  </si>
  <si>
    <t>3337408462</t>
  </si>
  <si>
    <t>Calapooya</t>
  </si>
  <si>
    <t>3342618365</t>
  </si>
  <si>
    <t>Calder</t>
  </si>
  <si>
    <t>3337408470</t>
  </si>
  <si>
    <t>Caldwell</t>
  </si>
  <si>
    <t>3342618146</t>
  </si>
  <si>
    <t>Camas</t>
  </si>
  <si>
    <t>3342618380</t>
  </si>
  <si>
    <t>Cambridge</t>
  </si>
  <si>
    <t>3349559763</t>
  </si>
  <si>
    <t>Cameron</t>
  </si>
  <si>
    <t>3337408558</t>
  </si>
  <si>
    <t>Camp Williams</t>
  </si>
  <si>
    <t>3337428281</t>
  </si>
  <si>
    <t>Campbell</t>
  </si>
  <si>
    <t>3337408594</t>
  </si>
  <si>
    <t>Canal</t>
  </si>
  <si>
    <t>3337408593</t>
  </si>
  <si>
    <t>3337408606</t>
  </si>
  <si>
    <t>Canby 2</t>
  </si>
  <si>
    <t>3349560085</t>
  </si>
  <si>
    <t>Cannon</t>
  </si>
  <si>
    <t>3337428291</t>
  </si>
  <si>
    <t>Cannon Beach</t>
  </si>
  <si>
    <t>3342618164</t>
  </si>
  <si>
    <t>Canyon Creek</t>
  </si>
  <si>
    <t>3342618217</t>
  </si>
  <si>
    <t>3349559717</t>
  </si>
  <si>
    <t>Canyon Lands</t>
  </si>
  <si>
    <t>3353097902</t>
  </si>
  <si>
    <t>Canyon Park</t>
  </si>
  <si>
    <t>3349559561</t>
  </si>
  <si>
    <t>Capitol</t>
  </si>
  <si>
    <t>3349559712</t>
  </si>
  <si>
    <t>Carbide</t>
  </si>
  <si>
    <t>3337408698</t>
  </si>
  <si>
    <t>Carbon</t>
  </si>
  <si>
    <t>3349559934</t>
  </si>
  <si>
    <t>Carbonville</t>
  </si>
  <si>
    <t>3337408707</t>
  </si>
  <si>
    <t>Carborundum</t>
  </si>
  <si>
    <t>3349560238</t>
  </si>
  <si>
    <t>Cargill</t>
  </si>
  <si>
    <t>3342618104</t>
  </si>
  <si>
    <t>Caribou</t>
  </si>
  <si>
    <t>3337408757</t>
  </si>
  <si>
    <t>Carlton</t>
  </si>
  <si>
    <t>3337428082</t>
  </si>
  <si>
    <t>Carnes</t>
  </si>
  <si>
    <t>3337408809</t>
  </si>
  <si>
    <t>Carson</t>
  </si>
  <si>
    <t>3342618220</t>
  </si>
  <si>
    <t>Carter</t>
  </si>
  <si>
    <t>3337408817</t>
  </si>
  <si>
    <t>Carter Creek</t>
  </si>
  <si>
    <t>3337408830</t>
  </si>
  <si>
    <t>Carver</t>
  </si>
  <si>
    <t>3342618377</t>
  </si>
  <si>
    <t>Cascade</t>
  </si>
  <si>
    <t>3353098144</t>
  </si>
  <si>
    <t>3337408846</t>
  </si>
  <si>
    <t>Cascade (IDPC)</t>
  </si>
  <si>
    <t>3337408852</t>
  </si>
  <si>
    <t>Cascade Locks</t>
  </si>
  <si>
    <t>3352749880</t>
  </si>
  <si>
    <t>Casebeer</t>
  </si>
  <si>
    <t>3337408861</t>
  </si>
  <si>
    <t>Casper</t>
  </si>
  <si>
    <t>3342617938</t>
  </si>
  <si>
    <t>3342617899</t>
  </si>
  <si>
    <t>Cassa</t>
  </si>
  <si>
    <t>3337408868</t>
  </si>
  <si>
    <t>Castella</t>
  </si>
  <si>
    <t>3353097787</t>
  </si>
  <si>
    <t>Castle</t>
  </si>
  <si>
    <t>PUD No. 1 of Cowlitz County</t>
  </si>
  <si>
    <t>3349559512</t>
  </si>
  <si>
    <t>Casto</t>
  </si>
  <si>
    <t>3337408897</t>
  </si>
  <si>
    <t>Cathlamet</t>
  </si>
  <si>
    <t>3337408908</t>
  </si>
  <si>
    <t>Cave Junction</t>
  </si>
  <si>
    <t>3337428278</t>
  </si>
  <si>
    <t>Caveman</t>
  </si>
  <si>
    <t>3337408917</t>
  </si>
  <si>
    <t>CD A 15th St.</t>
  </si>
  <si>
    <t>3349559758</t>
  </si>
  <si>
    <t>Cedar</t>
  </si>
  <si>
    <t>3365669814</t>
  </si>
  <si>
    <t>Cedar Hill</t>
  </si>
  <si>
    <t>3337408977</t>
  </si>
  <si>
    <t>Celilo Dc Converter Station</t>
  </si>
  <si>
    <t>3342617894</t>
  </si>
  <si>
    <t>Center Street</t>
  </si>
  <si>
    <t>3349560119</t>
  </si>
  <si>
    <t>Centerville</t>
  </si>
  <si>
    <t>3337427747</t>
  </si>
  <si>
    <t>Central</t>
  </si>
  <si>
    <t>3353097799</t>
  </si>
  <si>
    <t>Centralia</t>
  </si>
  <si>
    <t>3337409045</t>
  </si>
  <si>
    <t>3337409051</t>
  </si>
  <si>
    <t>Centralia Switching Station</t>
  </si>
  <si>
    <t>3349560236</t>
  </si>
  <si>
    <t>Cereal Foods</t>
  </si>
  <si>
    <t>3349559830</t>
  </si>
  <si>
    <t>CG Horse Canyon Mine</t>
  </si>
  <si>
    <t>3337409095</t>
  </si>
  <si>
    <t>Chambers</t>
  </si>
  <si>
    <t>3342617948</t>
  </si>
  <si>
    <t>Chapman</t>
  </si>
  <si>
    <t>3337409131</t>
  </si>
  <si>
    <t>Chappel Creek</t>
  </si>
  <si>
    <t>3337409201</t>
  </si>
  <si>
    <t>Chehalis</t>
  </si>
  <si>
    <t>3342618096</t>
  </si>
  <si>
    <t>Chemstar</t>
  </si>
  <si>
    <t>3337409218</t>
  </si>
  <si>
    <t>Cheney</t>
  </si>
  <si>
    <t>3337409220</t>
  </si>
  <si>
    <t>Chenoweth</t>
  </si>
  <si>
    <t>3342617951</t>
  </si>
  <si>
    <t>Cherokee</t>
  </si>
  <si>
    <t>3342618097</t>
  </si>
  <si>
    <t>Chesterfield</t>
  </si>
  <si>
    <t>3337409263</t>
  </si>
  <si>
    <t>Chestnut</t>
  </si>
  <si>
    <t>3349560084</t>
  </si>
  <si>
    <t>Chevron</t>
  </si>
  <si>
    <t>3337409315</t>
  </si>
  <si>
    <t>Chief Joseph</t>
  </si>
  <si>
    <t>3337428172</t>
  </si>
  <si>
    <t>Chiloquin Market</t>
  </si>
  <si>
    <t>3337428000</t>
  </si>
  <si>
    <t>China Hat</t>
  </si>
  <si>
    <t>3337428232</t>
  </si>
  <si>
    <t>Christmas Valley</t>
  </si>
  <si>
    <t>3342618235</t>
  </si>
  <si>
    <t>Cinder</t>
  </si>
  <si>
    <t>3352750159</t>
  </si>
  <si>
    <t>Circle Blvd</t>
  </si>
  <si>
    <t>3349559787</t>
  </si>
  <si>
    <t>Circleville</t>
  </si>
  <si>
    <t>3342618251</t>
  </si>
  <si>
    <t>Clampit</t>
  </si>
  <si>
    <t>3337409531</t>
  </si>
  <si>
    <t>Clarkston</t>
  </si>
  <si>
    <t>3337409538</t>
  </si>
  <si>
    <t>Clatskanie</t>
  </si>
  <si>
    <t>3337409542</t>
  </si>
  <si>
    <t>Clawson</t>
  </si>
  <si>
    <t>3353098145</t>
  </si>
  <si>
    <t>Cle Elum</t>
  </si>
  <si>
    <t>3349559913</t>
  </si>
  <si>
    <t>Clear Cr</t>
  </si>
  <si>
    <t>3349559823</t>
  </si>
  <si>
    <t>Clear Lake</t>
  </si>
  <si>
    <t>3337409573</t>
  </si>
  <si>
    <t>Clear Lake (IDPC)</t>
  </si>
  <si>
    <t>3349560177</t>
  </si>
  <si>
    <t>Clearfield</t>
  </si>
  <si>
    <t>3349560192</t>
  </si>
  <si>
    <t>Clearfield Pump</t>
  </si>
  <si>
    <t>3349560188</t>
  </si>
  <si>
    <t>3349560173</t>
  </si>
  <si>
    <t>Clearfield Well #2</t>
  </si>
  <si>
    <t>3337409576</t>
  </si>
  <si>
    <t>Clearlake</t>
  </si>
  <si>
    <t>3337431214</t>
  </si>
  <si>
    <t>Clearmont</t>
  </si>
  <si>
    <t>3337428273</t>
  </si>
  <si>
    <t>Clearwater</t>
  </si>
  <si>
    <t>3337428276</t>
  </si>
  <si>
    <t>Clearwater 1</t>
  </si>
  <si>
    <t>3342618143</t>
  </si>
  <si>
    <t>Clements</t>
  </si>
  <si>
    <t>3337428023</t>
  </si>
  <si>
    <t>Cleveland Avenue</t>
  </si>
  <si>
    <t>3342618087</t>
  </si>
  <si>
    <t>Clifton</t>
  </si>
  <si>
    <t>3349560325</t>
  </si>
  <si>
    <t>Climax</t>
  </si>
  <si>
    <t>3349559862</t>
  </si>
  <si>
    <t>Clinton</t>
  </si>
  <si>
    <t>3352749837</t>
  </si>
  <si>
    <t>Cloake</t>
  </si>
  <si>
    <t>3342618334</t>
  </si>
  <si>
    <t>Clover</t>
  </si>
  <si>
    <t>3337409645</t>
  </si>
  <si>
    <t>Cloverdale</t>
  </si>
  <si>
    <t>3340396311</t>
  </si>
  <si>
    <t>Clovis</t>
  </si>
  <si>
    <t>3337426904</t>
  </si>
  <si>
    <t>Clovis West</t>
  </si>
  <si>
    <t>3337409656</t>
  </si>
  <si>
    <t>Clyde Hill</t>
  </si>
  <si>
    <t>3349559838</t>
  </si>
  <si>
    <t>Coal Creek</t>
  </si>
  <si>
    <t>3342617828</t>
  </si>
  <si>
    <t>Coalridge</t>
  </si>
  <si>
    <t>3349560011</t>
  </si>
  <si>
    <t>Coalville</t>
  </si>
  <si>
    <t>3349559914</t>
  </si>
  <si>
    <t>Coastal States</t>
  </si>
  <si>
    <t>3349559874</t>
  </si>
  <si>
    <t>3341136828</t>
  </si>
  <si>
    <t>COB Energy Facility</t>
  </si>
  <si>
    <t>3352749925</t>
  </si>
  <si>
    <t>Coburg</t>
  </si>
  <si>
    <t>3337409743</t>
  </si>
  <si>
    <t>Cokeville</t>
  </si>
  <si>
    <t>3337409748</t>
  </si>
  <si>
    <t>Colbert</t>
  </si>
  <si>
    <t>3337409756</t>
  </si>
  <si>
    <t>Cold Springs</t>
  </si>
  <si>
    <t>3353097640</t>
  </si>
  <si>
    <t>Coldbar</t>
  </si>
  <si>
    <t>3353098104</t>
  </si>
  <si>
    <t>Coles Cor</t>
  </si>
  <si>
    <t>3349560217</t>
  </si>
  <si>
    <t>College</t>
  </si>
  <si>
    <t>3349559919</t>
  </si>
  <si>
    <t>Colton</t>
  </si>
  <si>
    <t>3349559832</t>
  </si>
  <si>
    <t>Columbia</t>
  </si>
  <si>
    <t>3337409874</t>
  </si>
  <si>
    <t>Columbia Falls</t>
  </si>
  <si>
    <t>3342617990</t>
  </si>
  <si>
    <t>Columbia Geneva Steel</t>
  </si>
  <si>
    <t>3349560278</t>
  </si>
  <si>
    <t>Combined Metals</t>
  </si>
  <si>
    <t>3349560387</t>
  </si>
  <si>
    <t>Comm. Shearing</t>
  </si>
  <si>
    <t>3342617929</t>
  </si>
  <si>
    <t>Community Park</t>
  </si>
  <si>
    <t>3337409954</t>
  </si>
  <si>
    <t>Con Kelley</t>
  </si>
  <si>
    <t>3342618113</t>
  </si>
  <si>
    <t>Conda</t>
  </si>
  <si>
    <t>3337409983</t>
  </si>
  <si>
    <t>Connell</t>
  </si>
  <si>
    <t>3349559805</t>
  </si>
  <si>
    <t>Consolidated Coal</t>
  </si>
  <si>
    <t>3349559825</t>
  </si>
  <si>
    <t>Continental Lime</t>
  </si>
  <si>
    <t>3337410057</t>
  </si>
  <si>
    <t>Coos River</t>
  </si>
  <si>
    <t>3337410062</t>
  </si>
  <si>
    <t>Copco # 2</t>
  </si>
  <si>
    <t>3341136831</t>
  </si>
  <si>
    <t>Copco 1</t>
  </si>
  <si>
    <t>3337428277</t>
  </si>
  <si>
    <t>Coquille</t>
  </si>
  <si>
    <t>3349559963</t>
  </si>
  <si>
    <t>Corinne</t>
  </si>
  <si>
    <t>3353097790</t>
  </si>
  <si>
    <t>Corkins</t>
  </si>
  <si>
    <t>3342618228</t>
  </si>
  <si>
    <t>Corral</t>
  </si>
  <si>
    <t>3337428285</t>
  </si>
  <si>
    <t>Coshen</t>
  </si>
  <si>
    <t>3337410138</t>
  </si>
  <si>
    <t>Cosmopolis WA</t>
  </si>
  <si>
    <t>3337410151</t>
  </si>
  <si>
    <t>Cottage Brook</t>
  </si>
  <si>
    <t>3337410164</t>
  </si>
  <si>
    <t>Cottonwood</t>
  </si>
  <si>
    <t>3349559508</t>
  </si>
  <si>
    <t>3337410170</t>
  </si>
  <si>
    <t>Cougar</t>
  </si>
  <si>
    <t>3342618381</t>
  </si>
  <si>
    <t>Council</t>
  </si>
  <si>
    <t>3352749867</t>
  </si>
  <si>
    <t>Cove</t>
  </si>
  <si>
    <t>3337410194</t>
  </si>
  <si>
    <t>3349559800</t>
  </si>
  <si>
    <t>Cove Fort</t>
  </si>
  <si>
    <t>3337410205</t>
  </si>
  <si>
    <t>Covington</t>
  </si>
  <si>
    <t>3352750256</t>
  </si>
  <si>
    <t>Cow Valley</t>
  </si>
  <si>
    <t>3337410218</t>
  </si>
  <si>
    <t>Cowlitz</t>
  </si>
  <si>
    <t>3337410227</t>
  </si>
  <si>
    <t>Coyote</t>
  </si>
  <si>
    <t>3337410261</t>
  </si>
  <si>
    <t>Craig View</t>
  </si>
  <si>
    <t>3337410263</t>
  </si>
  <si>
    <t>Craigmont</t>
  </si>
  <si>
    <t>3342617812</t>
  </si>
  <si>
    <t>Crane</t>
  </si>
  <si>
    <t>3352749879</t>
  </si>
  <si>
    <t>Crater Lake</t>
  </si>
  <si>
    <t>3342618338</t>
  </si>
  <si>
    <t>Creek</t>
  </si>
  <si>
    <t>3349559719</t>
  </si>
  <si>
    <t>Crescent Junction</t>
  </si>
  <si>
    <t>3337410310</t>
  </si>
  <si>
    <t>Creston</t>
  </si>
  <si>
    <t>3337410309</t>
  </si>
  <si>
    <t>3365669817</t>
  </si>
  <si>
    <t>3349559822</t>
  </si>
  <si>
    <t>Cricket</t>
  </si>
  <si>
    <t>3352749869</t>
  </si>
  <si>
    <t>Crooked River</t>
  </si>
  <si>
    <t>3337410366</t>
  </si>
  <si>
    <t>Crossover</t>
  </si>
  <si>
    <t>3342617610</t>
  </si>
  <si>
    <t>Crow Agency REA</t>
  </si>
  <si>
    <t>3352750163</t>
  </si>
  <si>
    <t>Crowfoot</t>
  </si>
  <si>
    <t>3349560300</t>
  </si>
  <si>
    <t>Crysen</t>
  </si>
  <si>
    <t>3342618083</t>
  </si>
  <si>
    <t>Cub River Irr.</t>
  </si>
  <si>
    <t>3349560319</t>
  </si>
  <si>
    <t>Cudahy</t>
  </si>
  <si>
    <t>3342617815</t>
  </si>
  <si>
    <t>Culbertson</t>
  </si>
  <si>
    <t>3337427840</t>
  </si>
  <si>
    <t>Cully</t>
  </si>
  <si>
    <t>3352749868</t>
  </si>
  <si>
    <t>Culver</t>
  </si>
  <si>
    <t>3342617926</t>
  </si>
  <si>
    <t>Culvert</t>
  </si>
  <si>
    <t>3337410454</t>
  </si>
  <si>
    <t>Curlew</t>
  </si>
  <si>
    <t>3342618404</t>
  </si>
  <si>
    <t>Raft River Rural Electric Coop, Inc.</t>
  </si>
  <si>
    <t>3353097802</t>
  </si>
  <si>
    <t>Cushman</t>
  </si>
  <si>
    <t>3337410466</t>
  </si>
  <si>
    <t>3337410469</t>
  </si>
  <si>
    <t>Cusick</t>
  </si>
  <si>
    <t>3337410472</t>
  </si>
  <si>
    <t>Custer</t>
  </si>
  <si>
    <t>3349560209</t>
  </si>
  <si>
    <t>D.D.O.</t>
  </si>
  <si>
    <t>3337410499</t>
  </si>
  <si>
    <t>D.J. Coal Mine</t>
  </si>
  <si>
    <t>3342617830</t>
  </si>
  <si>
    <t>Dagmar</t>
  </si>
  <si>
    <t>3352749882</t>
  </si>
  <si>
    <t>Dairy</t>
  </si>
  <si>
    <t>3349559921</t>
  </si>
  <si>
    <t>Dairy Fork</t>
  </si>
  <si>
    <t>3342618330</t>
  </si>
  <si>
    <t>Dale</t>
  </si>
  <si>
    <t>3337410535</t>
  </si>
  <si>
    <t>Dalreed</t>
  </si>
  <si>
    <t>3337410539</t>
  </si>
  <si>
    <t>Dalton</t>
  </si>
  <si>
    <t>3349559748</t>
  </si>
  <si>
    <t>Dameron Valley</t>
  </si>
  <si>
    <t>3337410598</t>
  </si>
  <si>
    <t>Davenport</t>
  </si>
  <si>
    <t>3337427581</t>
  </si>
  <si>
    <t>Days creek</t>
  </si>
  <si>
    <t>3337410635</t>
  </si>
  <si>
    <t>Dayton</t>
  </si>
  <si>
    <t>3337410647</t>
  </si>
  <si>
    <t>De Moss</t>
  </si>
  <si>
    <t>3349559767</t>
  </si>
  <si>
    <t>Dear Trail</t>
  </si>
  <si>
    <t>3337410672</t>
  </si>
  <si>
    <t>Deary</t>
  </si>
  <si>
    <t>3342617609</t>
  </si>
  <si>
    <t>Decker</t>
  </si>
  <si>
    <t>3349559632</t>
  </si>
  <si>
    <t>Decker Lake</t>
  </si>
  <si>
    <t>3352750020</t>
  </si>
  <si>
    <t>Dee</t>
  </si>
  <si>
    <t>3337410691</t>
  </si>
  <si>
    <t>Deen</t>
  </si>
  <si>
    <t>3342617891</t>
  </si>
  <si>
    <t>Deer Creek</t>
  </si>
  <si>
    <t>3337410713</t>
  </si>
  <si>
    <t>Deer Park</t>
  </si>
  <si>
    <t>3337410744</t>
  </si>
  <si>
    <t>Del Norte</t>
  </si>
  <si>
    <t>3342618304</t>
  </si>
  <si>
    <t>Delamar</t>
  </si>
  <si>
    <t>3353097786</t>
  </si>
  <si>
    <t>Delameter</t>
  </si>
  <si>
    <t>3337430102</t>
  </si>
  <si>
    <t>Delena</t>
  </si>
  <si>
    <t>3349560046</t>
  </si>
  <si>
    <t>Delle</t>
  </si>
  <si>
    <t>3337410784</t>
  </si>
  <si>
    <t>Delridge</t>
  </si>
  <si>
    <t>3349560357</t>
  </si>
  <si>
    <t>Delta</t>
  </si>
  <si>
    <t>3349559847</t>
  </si>
  <si>
    <t>Delta Milling</t>
  </si>
  <si>
    <t>3353097532</t>
  </si>
  <si>
    <t>Deming</t>
  </si>
  <si>
    <t>3352749877</t>
  </si>
  <si>
    <t>Deschutes</t>
  </si>
  <si>
    <t>3349559949</t>
  </si>
  <si>
    <t>Deseret</t>
  </si>
  <si>
    <t>3349559926</t>
  </si>
  <si>
    <t>3337410875</t>
  </si>
  <si>
    <t>Detroit</t>
  </si>
  <si>
    <t>3337410884</t>
  </si>
  <si>
    <t>Devils Gap</t>
  </si>
  <si>
    <t>3337427325</t>
  </si>
  <si>
    <t>Devils Lake</t>
  </si>
  <si>
    <t>3349559940</t>
  </si>
  <si>
    <t>Devils Slide</t>
  </si>
  <si>
    <t>3337410893</t>
  </si>
  <si>
    <t>Deweyville</t>
  </si>
  <si>
    <t>3337410898</t>
  </si>
  <si>
    <t>Dexter</t>
  </si>
  <si>
    <t>3337410924</t>
  </si>
  <si>
    <t>Diamond</t>
  </si>
  <si>
    <t>3337427366</t>
  </si>
  <si>
    <t>Diamond Hill</t>
  </si>
  <si>
    <t>3337410952</t>
  </si>
  <si>
    <t>Dietrich Drop</t>
  </si>
  <si>
    <t>3342617491</t>
  </si>
  <si>
    <t>Dixon</t>
  </si>
  <si>
    <t>3337411001</t>
  </si>
  <si>
    <t>Dixonville</t>
  </si>
  <si>
    <t>3352749885</t>
  </si>
  <si>
    <t>Dodge Bridge</t>
  </si>
  <si>
    <t>3337411020</t>
  </si>
  <si>
    <t>Doe 351</t>
  </si>
  <si>
    <t>3337411021</t>
  </si>
  <si>
    <t>Doe 451a</t>
  </si>
  <si>
    <t>3337411027</t>
  </si>
  <si>
    <t>Dog Creek</t>
  </si>
  <si>
    <t>3337411049</t>
  </si>
  <si>
    <t>Don Plant</t>
  </si>
  <si>
    <t>3342618370</t>
  </si>
  <si>
    <t>Donnelly</t>
  </si>
  <si>
    <t>3337411078</t>
  </si>
  <si>
    <t>Dorena</t>
  </si>
  <si>
    <t>3341136760</t>
  </si>
  <si>
    <t>Dorris</t>
  </si>
  <si>
    <t>3337411105</t>
  </si>
  <si>
    <t>Douglas</t>
  </si>
  <si>
    <t>3337411112</t>
  </si>
  <si>
    <t>3352749835</t>
  </si>
  <si>
    <t>Douglas Veneer</t>
  </si>
  <si>
    <t>3349560032</t>
  </si>
  <si>
    <t>Dougway</t>
  </si>
  <si>
    <t>3342618088</t>
  </si>
  <si>
    <t>Downey</t>
  </si>
  <si>
    <t>3349560343</t>
  </si>
  <si>
    <t>Dragerton</t>
  </si>
  <si>
    <t>3337428174</t>
  </si>
  <si>
    <t>Drain</t>
  </si>
  <si>
    <t>3342618256</t>
  </si>
  <si>
    <t>Dran</t>
  </si>
  <si>
    <t>3349559585</t>
  </si>
  <si>
    <t>Draper</t>
  </si>
  <si>
    <t>3352749822</t>
  </si>
  <si>
    <t>Drewsey</t>
  </si>
  <si>
    <t>3337411174</t>
  </si>
  <si>
    <t>Drummond</t>
  </si>
  <si>
    <t>3337411183</t>
  </si>
  <si>
    <t>Dry Fork</t>
  </si>
  <si>
    <t>3337411184</t>
  </si>
  <si>
    <t>Dry Gulch</t>
  </si>
  <si>
    <t>3353098109</t>
  </si>
  <si>
    <t>Dryden</t>
  </si>
  <si>
    <t>3337411208</t>
  </si>
  <si>
    <t>Duckabush</t>
  </si>
  <si>
    <t>3337411215</t>
  </si>
  <si>
    <t>Duffin</t>
  </si>
  <si>
    <t>3340406646</t>
  </si>
  <si>
    <t>Dugout Canyon Mine</t>
  </si>
  <si>
    <t>3342618392</t>
  </si>
  <si>
    <t>Duke</t>
  </si>
  <si>
    <t>3349559584</t>
  </si>
  <si>
    <t>Dumas</t>
  </si>
  <si>
    <t>3337411256</t>
  </si>
  <si>
    <t>Dunset</t>
  </si>
  <si>
    <t>3342618385</t>
  </si>
  <si>
    <t>Durkee</t>
  </si>
  <si>
    <t>3337411301</t>
  </si>
  <si>
    <t>Duwamish</t>
  </si>
  <si>
    <t>3337416727</t>
  </si>
  <si>
    <t>Dworshak</t>
  </si>
  <si>
    <t>3337411305</t>
  </si>
  <si>
    <t>3337411304</t>
  </si>
  <si>
    <t>3337421125</t>
  </si>
  <si>
    <t>E Point Orchard</t>
  </si>
  <si>
    <t>3337411355</t>
  </si>
  <si>
    <t>Eagle</t>
  </si>
  <si>
    <t>3337411365</t>
  </si>
  <si>
    <t>Eagle Lake</t>
  </si>
  <si>
    <t>3342618340</t>
  </si>
  <si>
    <t>Eagle Rock</t>
  </si>
  <si>
    <t>3342618024</t>
  </si>
  <si>
    <t>East</t>
  </si>
  <si>
    <t>3349560216</t>
  </si>
  <si>
    <t>East Bench</t>
  </si>
  <si>
    <t>3337411420</t>
  </si>
  <si>
    <t>East Colfax</t>
  </si>
  <si>
    <t>3342618357</t>
  </si>
  <si>
    <t>East Farms</t>
  </si>
  <si>
    <t>3342618348</t>
  </si>
  <si>
    <t>East Gate</t>
  </si>
  <si>
    <t>3337411434</t>
  </si>
  <si>
    <t>East Grangeville</t>
  </si>
  <si>
    <t>3337411442</t>
  </si>
  <si>
    <t>East Hills</t>
  </si>
  <si>
    <t>3349559985</t>
  </si>
  <si>
    <t>East Huryum</t>
  </si>
  <si>
    <t>3353097631</t>
  </si>
  <si>
    <t>East Marysville</t>
  </si>
  <si>
    <t>3349559504</t>
  </si>
  <si>
    <t>East Millcreek</t>
  </si>
  <si>
    <t>3337411468</t>
  </si>
  <si>
    <t>East Omak</t>
  </si>
  <si>
    <t>3349560147</t>
  </si>
  <si>
    <t>East Provo</t>
  </si>
  <si>
    <t>3337428264</t>
  </si>
  <si>
    <t>East Side</t>
  </si>
  <si>
    <t>3337411493</t>
  </si>
  <si>
    <t>East Sidney</t>
  </si>
  <si>
    <t>3342618128</t>
  </si>
  <si>
    <t>Eastmont</t>
  </si>
  <si>
    <t>3337411547</t>
  </si>
  <si>
    <t>Eastpine</t>
  </si>
  <si>
    <t>3337428296</t>
  </si>
  <si>
    <t>Easy Valley</t>
  </si>
  <si>
    <t>3337411565</t>
  </si>
  <si>
    <t>Echo Lake</t>
  </si>
  <si>
    <t>3349560169</t>
  </si>
  <si>
    <t>Eden</t>
  </si>
  <si>
    <t>3342618276</t>
  </si>
  <si>
    <t>3353097892</t>
  </si>
  <si>
    <t>Edmonds</t>
  </si>
  <si>
    <t>3342618159</t>
  </si>
  <si>
    <t>Egin</t>
  </si>
  <si>
    <t>3342618122</t>
  </si>
  <si>
    <t>EI Paso Mines</t>
  </si>
  <si>
    <t>3342618105</t>
  </si>
  <si>
    <t>Eight Mile</t>
  </si>
  <si>
    <t>3349559650</t>
  </si>
  <si>
    <t>Eimco</t>
  </si>
  <si>
    <t>3349559647</t>
  </si>
  <si>
    <t>3349560054</t>
  </si>
  <si>
    <t>El Monte</t>
  </si>
  <si>
    <t>3349560020</t>
  </si>
  <si>
    <t>Elberta</t>
  </si>
  <si>
    <t>3337411704</t>
  </si>
  <si>
    <t>Elgin</t>
  </si>
  <si>
    <t>3337428008</t>
  </si>
  <si>
    <t>3337411721</t>
  </si>
  <si>
    <t>Elk Basin Gasoline Plant</t>
  </si>
  <si>
    <t>3342618250</t>
  </si>
  <si>
    <t>Elkhorn</t>
  </si>
  <si>
    <t>3342617946</t>
  </si>
  <si>
    <t>Elkol</t>
  </si>
  <si>
    <t>3337411784</t>
  </si>
  <si>
    <t>Elma</t>
  </si>
  <si>
    <t>3342618219</t>
  </si>
  <si>
    <t>Elmore</t>
  </si>
  <si>
    <t>3349559766</t>
  </si>
  <si>
    <t>Elsinore</t>
  </si>
  <si>
    <t>3337411802</t>
  </si>
  <si>
    <t>Eltopia</t>
  </si>
  <si>
    <t>3349559530</t>
  </si>
  <si>
    <t>Emigration</t>
  </si>
  <si>
    <t>3337411827</t>
  </si>
  <si>
    <t>Emmett</t>
  </si>
  <si>
    <t>3337428267</t>
  </si>
  <si>
    <t>Empire</t>
  </si>
  <si>
    <t>3349559760</t>
  </si>
  <si>
    <t>Enoch</t>
  </si>
  <si>
    <t>3349559756</t>
  </si>
  <si>
    <t>Enterprise</t>
  </si>
  <si>
    <t>3349559904</t>
  </si>
  <si>
    <t>Ephraim</t>
  </si>
  <si>
    <t>3349560348</t>
  </si>
  <si>
    <t>Escalante Valley R.E.A.</t>
  </si>
  <si>
    <t>3353097900</t>
  </si>
  <si>
    <t>Esperance</t>
  </si>
  <si>
    <t>3337411974</t>
  </si>
  <si>
    <t>Eugene</t>
  </si>
  <si>
    <t>3337411976</t>
  </si>
  <si>
    <t>Eugene C. Starr Complex</t>
  </si>
  <si>
    <t>3349560016</t>
  </si>
  <si>
    <t>Eureka</t>
  </si>
  <si>
    <t>3349559531</t>
  </si>
  <si>
    <t>Evans &amp; Sutherland</t>
  </si>
  <si>
    <t>3337411992</t>
  </si>
  <si>
    <t>Evanston</t>
  </si>
  <si>
    <t>3337412014</t>
  </si>
  <si>
    <t>Ewan</t>
  </si>
  <si>
    <t>3337412033</t>
  </si>
  <si>
    <t>Exxon</t>
  </si>
  <si>
    <t>3353097807</t>
  </si>
  <si>
    <t>Fair Wood</t>
  </si>
  <si>
    <t>3342617919</t>
  </si>
  <si>
    <t>Fairgrounds</t>
  </si>
  <si>
    <t>3337412085</t>
  </si>
  <si>
    <t>Fairmount</t>
  </si>
  <si>
    <t>3349559899</t>
  </si>
  <si>
    <t>Fairview</t>
  </si>
  <si>
    <t>3342617819</t>
  </si>
  <si>
    <t>3341136829</t>
  </si>
  <si>
    <t>Fall Creek</t>
  </si>
  <si>
    <t>3342617780</t>
  </si>
  <si>
    <t>Fallon P.</t>
  </si>
  <si>
    <t>3342617781</t>
  </si>
  <si>
    <t>Fallon R.</t>
  </si>
  <si>
    <t>3342618207</t>
  </si>
  <si>
    <t>Falls</t>
  </si>
  <si>
    <t>3337428111</t>
  </si>
  <si>
    <t>Fargo</t>
  </si>
  <si>
    <t>3349560193</t>
  </si>
  <si>
    <t>Farmington</t>
  </si>
  <si>
    <t>3338290380</t>
  </si>
  <si>
    <t>Faulkton</t>
  </si>
  <si>
    <t>3349559876</t>
  </si>
  <si>
    <t>Fayette</t>
  </si>
  <si>
    <t>3352750149</t>
  </si>
  <si>
    <t>Fern Hill</t>
  </si>
  <si>
    <t>3337412225</t>
  </si>
  <si>
    <t>Fern Ridge</t>
  </si>
  <si>
    <t>3353097524</t>
  </si>
  <si>
    <t>Ferndale</t>
  </si>
  <si>
    <t>PUD No. 1 of Whatcom County</t>
  </si>
  <si>
    <t>3337412231</t>
  </si>
  <si>
    <t>Fernwood</t>
  </si>
  <si>
    <t>3349559802</t>
  </si>
  <si>
    <t>Ferron</t>
  </si>
  <si>
    <t>3337412239</t>
  </si>
  <si>
    <t>Fidalgo</t>
  </si>
  <si>
    <t>3337428452</t>
  </si>
  <si>
    <t>Field</t>
  </si>
  <si>
    <t>3349559964</t>
  </si>
  <si>
    <t>Fielding</t>
  </si>
  <si>
    <t>3337412244</t>
  </si>
  <si>
    <t>Fields</t>
  </si>
  <si>
    <t>3349559651</t>
  </si>
  <si>
    <t>Fifth West</t>
  </si>
  <si>
    <t>3337412250</t>
  </si>
  <si>
    <t>Filbert</t>
  </si>
  <si>
    <t>3342618335</t>
  </si>
  <si>
    <t>Filer</t>
  </si>
  <si>
    <t>3349559817</t>
  </si>
  <si>
    <t>Fillmore</t>
  </si>
  <si>
    <t>3349560356</t>
  </si>
  <si>
    <t>Fillmore SW.RK.</t>
  </si>
  <si>
    <t>3349559816</t>
  </si>
  <si>
    <t>Filmore TV</t>
  </si>
  <si>
    <t>3349560388</t>
  </si>
  <si>
    <t>Filtro</t>
  </si>
  <si>
    <t>3337412261</t>
  </si>
  <si>
    <t>Firehole</t>
  </si>
  <si>
    <t>3337412265</t>
  </si>
  <si>
    <t>First Lift</t>
  </si>
  <si>
    <t>3342618092</t>
  </si>
  <si>
    <t>Fishcreek</t>
  </si>
  <si>
    <t>3337412281</t>
  </si>
  <si>
    <t>Fishers Road</t>
  </si>
  <si>
    <t>3352749853</t>
  </si>
  <si>
    <t>Fishhole</t>
  </si>
  <si>
    <t>3353097890</t>
  </si>
  <si>
    <t>Five corners</t>
  </si>
  <si>
    <t>3337412320</t>
  </si>
  <si>
    <t>Flaming Gorge</t>
  </si>
  <si>
    <t>3342617839</t>
  </si>
  <si>
    <t>Flaxville</t>
  </si>
  <si>
    <t>3349560044</t>
  </si>
  <si>
    <t>Flintkote</t>
  </si>
  <si>
    <t>3337412369</t>
  </si>
  <si>
    <t>Florence</t>
  </si>
  <si>
    <t>3349559819</t>
  </si>
  <si>
    <t>Flowell</t>
  </si>
  <si>
    <t>3349560042</t>
  </si>
  <si>
    <t>Flux</t>
  </si>
  <si>
    <t>3342618191</t>
  </si>
  <si>
    <t>Flying H</t>
  </si>
  <si>
    <t>3349559852</t>
  </si>
  <si>
    <t>Fool Creek</t>
  </si>
  <si>
    <t>3337427548</t>
  </si>
  <si>
    <t>Foothill Road</t>
  </si>
  <si>
    <t>3337412421</t>
  </si>
  <si>
    <t>Ford</t>
  </si>
  <si>
    <t>3338290473</t>
  </si>
  <si>
    <t>Forest City</t>
  </si>
  <si>
    <t>3337412437</t>
  </si>
  <si>
    <t>Forest Grove</t>
  </si>
  <si>
    <t>3352750097</t>
  </si>
  <si>
    <t>Forest Grove-1</t>
  </si>
  <si>
    <t>3342617920</t>
  </si>
  <si>
    <t>Fort Casper</t>
  </si>
  <si>
    <t>3349560082</t>
  </si>
  <si>
    <t>Fort Douglas</t>
  </si>
  <si>
    <t>3342618210</t>
  </si>
  <si>
    <t>Fort Hall</t>
  </si>
  <si>
    <t>3337413150</t>
  </si>
  <si>
    <t>Fort Jones</t>
  </si>
  <si>
    <t>3352749878</t>
  </si>
  <si>
    <t>Fort Klamath</t>
  </si>
  <si>
    <t>3337412516</t>
  </si>
  <si>
    <t>Fort Rock Compensation Station</t>
  </si>
  <si>
    <t>3337412518</t>
  </si>
  <si>
    <t>Fort Sanders</t>
  </si>
  <si>
    <t>3356867396</t>
  </si>
  <si>
    <t>Fort Summer</t>
  </si>
  <si>
    <t>3337412540</t>
  </si>
  <si>
    <t>Foss Corner</t>
  </si>
  <si>
    <t>3337412541</t>
  </si>
  <si>
    <t>Fossil</t>
  </si>
  <si>
    <t>3352750012</t>
  </si>
  <si>
    <t>Columbia Power Coop Association</t>
  </si>
  <si>
    <t>3337412548</t>
  </si>
  <si>
    <t>Foster Creek</t>
  </si>
  <si>
    <t>3337412569</t>
  </si>
  <si>
    <t>Four Lakes</t>
  </si>
  <si>
    <t>3337412590</t>
  </si>
  <si>
    <t>Fragaria</t>
  </si>
  <si>
    <t>3352749886</t>
  </si>
  <si>
    <t>Fraley</t>
  </si>
  <si>
    <t>3337428326</t>
  </si>
  <si>
    <t>Francis &amp; cedar</t>
  </si>
  <si>
    <t>3342618079</t>
  </si>
  <si>
    <t>Franklin</t>
  </si>
  <si>
    <t>3337412639</t>
  </si>
  <si>
    <t>Frannie</t>
  </si>
  <si>
    <t>3338290373</t>
  </si>
  <si>
    <t>Frederick</t>
  </si>
  <si>
    <t>3349559771</t>
  </si>
  <si>
    <t>Freedom</t>
  </si>
  <si>
    <t>3353097624</t>
  </si>
  <si>
    <t>Freeland</t>
  </si>
  <si>
    <t>3342618209</t>
  </si>
  <si>
    <t>Freemont</t>
  </si>
  <si>
    <t>3349560176</t>
  </si>
  <si>
    <t>Freeport</t>
  </si>
  <si>
    <t>3352750003</t>
  </si>
  <si>
    <t>Freewater</t>
  </si>
  <si>
    <t>3337412748</t>
  </si>
  <si>
    <t>Friday Harbor</t>
  </si>
  <si>
    <t>3342617822</t>
  </si>
  <si>
    <t>Froid</t>
  </si>
  <si>
    <t>3349559754</t>
  </si>
  <si>
    <t>Fron Reg</t>
  </si>
  <si>
    <t>3337413130</t>
  </si>
  <si>
    <t>Frontier</t>
  </si>
  <si>
    <t>3353097635</t>
  </si>
  <si>
    <t>3342617916</t>
  </si>
  <si>
    <t>3349560184</t>
  </si>
  <si>
    <t>Fruit Heights</t>
  </si>
  <si>
    <t>3337413143</t>
  </si>
  <si>
    <t>Fry</t>
  </si>
  <si>
    <t>3349560299</t>
  </si>
  <si>
    <t>Fry Roofing</t>
  </si>
  <si>
    <t>3349559579</t>
  </si>
  <si>
    <t>Gadsby</t>
  </si>
  <si>
    <t>3342618070</t>
  </si>
  <si>
    <t>Garden City</t>
  </si>
  <si>
    <t>3338290449</t>
  </si>
  <si>
    <t>3352749836</t>
  </si>
  <si>
    <t>Garden Valley</t>
  </si>
  <si>
    <t>3337413269</t>
  </si>
  <si>
    <t>Gardiner</t>
  </si>
  <si>
    <t>3353097784</t>
  </si>
  <si>
    <t>Gardners Corner</t>
  </si>
  <si>
    <t>3337413278</t>
  </si>
  <si>
    <t>Garfield</t>
  </si>
  <si>
    <t>3337413282</t>
  </si>
  <si>
    <t>Garibaldi</t>
  </si>
  <si>
    <t>3349559807</t>
  </si>
  <si>
    <t>Garkane</t>
  </si>
  <si>
    <t>3337413284</t>
  </si>
  <si>
    <t>Garland</t>
  </si>
  <si>
    <t>3337413289</t>
  </si>
  <si>
    <t>Garnet Energy Facility</t>
  </si>
  <si>
    <t>3337413294</t>
  </si>
  <si>
    <t>Garrison</t>
  </si>
  <si>
    <t>3342618294</t>
  </si>
  <si>
    <t>Gary</t>
  </si>
  <si>
    <t>3337413306</t>
  </si>
  <si>
    <t>Gascoyne</t>
  </si>
  <si>
    <t>3337413309</t>
  </si>
  <si>
    <t>Gasquet</t>
  </si>
  <si>
    <t>3349560056</t>
  </si>
  <si>
    <t>Gateway</t>
  </si>
  <si>
    <t>3349559743</t>
  </si>
  <si>
    <t>3352749844</t>
  </si>
  <si>
    <t>Gazley</t>
  </si>
  <si>
    <t>3342618285</t>
  </si>
  <si>
    <t>Gem</t>
  </si>
  <si>
    <t>3342618301</t>
  </si>
  <si>
    <t>Gem Pumping Plant</t>
  </si>
  <si>
    <t>3349560131</t>
  </si>
  <si>
    <t>General Ref</t>
  </si>
  <si>
    <t>3349560160</t>
  </si>
  <si>
    <t>Geneva</t>
  </si>
  <si>
    <t>3349560030</t>
  </si>
  <si>
    <t>Geneve Lime Quarry</t>
  </si>
  <si>
    <t>3349559808</t>
  </si>
  <si>
    <t>George Pacific</t>
  </si>
  <si>
    <t>3342618061</t>
  </si>
  <si>
    <t>Georgetown</t>
  </si>
  <si>
    <t>3349560038</t>
  </si>
  <si>
    <t>Getty Mining</t>
  </si>
  <si>
    <t>3338290465</t>
  </si>
  <si>
    <t>Gettysburg</t>
  </si>
  <si>
    <t>3349560214</t>
  </si>
  <si>
    <t>Gibson Sw Rk</t>
  </si>
  <si>
    <t>3337413442</t>
  </si>
  <si>
    <t>Gifford</t>
  </si>
  <si>
    <t>3337413488</t>
  </si>
  <si>
    <t>Glade</t>
  </si>
  <si>
    <t>3337413510</t>
  </si>
  <si>
    <t>Glen Canyon</t>
  </si>
  <si>
    <t>3352749834</t>
  </si>
  <si>
    <t>Glendale</t>
  </si>
  <si>
    <t>3337413534</t>
  </si>
  <si>
    <t>Glendive</t>
  </si>
  <si>
    <t>3342617782</t>
  </si>
  <si>
    <t>Glendive P.</t>
  </si>
  <si>
    <t>3342617783</t>
  </si>
  <si>
    <t>Glendive P.#2</t>
  </si>
  <si>
    <t>3337413550</t>
  </si>
  <si>
    <t>Glenns Ferry Cogeneration Proj</t>
  </si>
  <si>
    <t>3342618260</t>
  </si>
  <si>
    <t>Glens Ferry Pipeline</t>
  </si>
  <si>
    <t>3337427355</t>
  </si>
  <si>
    <t>Glide</t>
  </si>
  <si>
    <t>3349560235</t>
  </si>
  <si>
    <t>Globe Mill</t>
  </si>
  <si>
    <t>3337413601</t>
  </si>
  <si>
    <t>Gold Beach</t>
  </si>
  <si>
    <t>3337427813</t>
  </si>
  <si>
    <t>Gold Hill</t>
  </si>
  <si>
    <t>3342618280</t>
  </si>
  <si>
    <t>Golden Valley</t>
  </si>
  <si>
    <t>3337413617</t>
  </si>
  <si>
    <t>Goldendale</t>
  </si>
  <si>
    <t>3342618223</t>
  </si>
  <si>
    <t>Gooding</t>
  </si>
  <si>
    <t>3337413640</t>
  </si>
  <si>
    <t>Goodnoe</t>
  </si>
  <si>
    <t>3337413654</t>
  </si>
  <si>
    <t>Goose Creek SW</t>
  </si>
  <si>
    <t>3337413656</t>
  </si>
  <si>
    <t>Goose Lake</t>
  </si>
  <si>
    <t>3337413657</t>
  </si>
  <si>
    <t>3352750015</t>
  </si>
  <si>
    <t>Gordon Hollow</t>
  </si>
  <si>
    <t>3349560017</t>
  </si>
  <si>
    <t>Goshen</t>
  </si>
  <si>
    <t>3337413691</t>
  </si>
  <si>
    <t>3337413712</t>
  </si>
  <si>
    <t>Grace</t>
  </si>
  <si>
    <t>3337413713</t>
  </si>
  <si>
    <t>3352749803</t>
  </si>
  <si>
    <t>Grady</t>
  </si>
  <si>
    <t>3353098006</t>
  </si>
  <si>
    <t>Grand Coulee</t>
  </si>
  <si>
    <t>PUD No. 2 of Grant County</t>
  </si>
  <si>
    <t>3337413747</t>
  </si>
  <si>
    <t>Grand Coulee 500 Kv Switchyard</t>
  </si>
  <si>
    <t>3337413748</t>
  </si>
  <si>
    <t>Grand Coulee Maintenance Building</t>
  </si>
  <si>
    <t>3337413749</t>
  </si>
  <si>
    <t>Grand Coulee Third Powerhouse</t>
  </si>
  <si>
    <t>3349559628</t>
  </si>
  <si>
    <t>Granger</t>
  </si>
  <si>
    <t>3337413804</t>
  </si>
  <si>
    <t>Grangeville</t>
  </si>
  <si>
    <t>3337413829</t>
  </si>
  <si>
    <t>Grants Pass</t>
  </si>
  <si>
    <t>3349560323</t>
  </si>
  <si>
    <t>Grantsville</t>
  </si>
  <si>
    <t>3337413841</t>
  </si>
  <si>
    <t>Grass Creek</t>
  </si>
  <si>
    <t>3349560077</t>
  </si>
  <si>
    <t>Grassy Mountain</t>
  </si>
  <si>
    <t>3337413855</t>
  </si>
  <si>
    <t>Grays River</t>
  </si>
  <si>
    <t>3337413861</t>
  </si>
  <si>
    <t>Great Divide</t>
  </si>
  <si>
    <t>3353097622</t>
  </si>
  <si>
    <t>Green Bank</t>
  </si>
  <si>
    <t>3337413890</t>
  </si>
  <si>
    <t>Green Bluff</t>
  </si>
  <si>
    <t>3337413892</t>
  </si>
  <si>
    <t>Green Canyon</t>
  </si>
  <si>
    <t>3337413901</t>
  </si>
  <si>
    <t>Green Horn</t>
  </si>
  <si>
    <t>3353097783</t>
  </si>
  <si>
    <t>Green Mountain</t>
  </si>
  <si>
    <t>3337413909</t>
  </si>
  <si>
    <t>Green Peter</t>
  </si>
  <si>
    <t>3337413935</t>
  </si>
  <si>
    <t>Greenbush</t>
  </si>
  <si>
    <t>3338290487</t>
  </si>
  <si>
    <t>Greenway</t>
  </si>
  <si>
    <t>3337413994</t>
  </si>
  <si>
    <t>Greenwood</t>
  </si>
  <si>
    <t>3337414010</t>
  </si>
  <si>
    <t>Grenora</t>
  </si>
  <si>
    <t>3337414013</t>
  </si>
  <si>
    <t>Gresham</t>
  </si>
  <si>
    <t>3352750105</t>
  </si>
  <si>
    <t>Gresham-1/Linneman</t>
  </si>
  <si>
    <t>3352749883</t>
  </si>
  <si>
    <t>Griffin Creek</t>
  </si>
  <si>
    <t>3349560090</t>
  </si>
  <si>
    <t>Grinding</t>
  </si>
  <si>
    <t>3337414046</t>
  </si>
  <si>
    <t>Groton</t>
  </si>
  <si>
    <t>3352750135</t>
  </si>
  <si>
    <t>Ground Water Pumping Station</t>
  </si>
  <si>
    <t>3342618057</t>
  </si>
  <si>
    <t>Grouse Creek</t>
  </si>
  <si>
    <t>3342618290</t>
  </si>
  <si>
    <t>Grove</t>
  </si>
  <si>
    <t>3349560318</t>
  </si>
  <si>
    <t>Grow</t>
  </si>
  <si>
    <t>3349559723</t>
  </si>
  <si>
    <t>Grren River</t>
  </si>
  <si>
    <t>3349559865</t>
  </si>
  <si>
    <t>Gunnison</t>
  </si>
  <si>
    <t>3337414106</t>
  </si>
  <si>
    <t>Guthrie</t>
  </si>
  <si>
    <t>3342618224</t>
  </si>
  <si>
    <t>Hailey</t>
  </si>
  <si>
    <t>3337414158</t>
  </si>
  <si>
    <t>Hale</t>
  </si>
  <si>
    <t>3337414162</t>
  </si>
  <si>
    <t>Halfmoon (IPL)</t>
  </si>
  <si>
    <t>3342618391</t>
  </si>
  <si>
    <t>Halfway</t>
  </si>
  <si>
    <t>3341136827</t>
  </si>
  <si>
    <t>Hamaker</t>
  </si>
  <si>
    <t>3337414188</t>
  </si>
  <si>
    <t>Hamburg</t>
  </si>
  <si>
    <t>3342618147</t>
  </si>
  <si>
    <t>Hamer</t>
  </si>
  <si>
    <t>3349559526</t>
  </si>
  <si>
    <t>Hammer</t>
  </si>
  <si>
    <t>3337414222</t>
  </si>
  <si>
    <t>Hampton</t>
  </si>
  <si>
    <t>3337414244</t>
  </si>
  <si>
    <t>Hanford No.2 Construction</t>
  </si>
  <si>
    <t>3337414255</t>
  </si>
  <si>
    <t>Hanna</t>
  </si>
  <si>
    <t>3337427746</t>
  </si>
  <si>
    <t>Hanna Tap</t>
  </si>
  <si>
    <t>3353097785</t>
  </si>
  <si>
    <t>Hansen Road</t>
  </si>
  <si>
    <t>3337414271</t>
  </si>
  <si>
    <t>Happy Camp</t>
  </si>
  <si>
    <t>3337414273</t>
  </si>
  <si>
    <t>Happy Valley</t>
  </si>
  <si>
    <t>3337414274</t>
  </si>
  <si>
    <t>3342617613</t>
  </si>
  <si>
    <t>Hardin REA</t>
  </si>
  <si>
    <t>3352749824</t>
  </si>
  <si>
    <t>Harper</t>
  </si>
  <si>
    <t>3337414334</t>
  </si>
  <si>
    <t>Harrington</t>
  </si>
  <si>
    <t>3337428294</t>
  </si>
  <si>
    <t>Harrison</t>
  </si>
  <si>
    <t>3337414367</t>
  </si>
  <si>
    <t>Hart</t>
  </si>
  <si>
    <t>3337414395</t>
  </si>
  <si>
    <t>Harvalum</t>
  </si>
  <si>
    <t>3337414421</t>
  </si>
  <si>
    <t>Hat Rock</t>
  </si>
  <si>
    <t>3337414432</t>
  </si>
  <si>
    <t>Hatton</t>
  </si>
  <si>
    <t>3337414433</t>
  </si>
  <si>
    <t>Hatwai</t>
  </si>
  <si>
    <t>3338290483</t>
  </si>
  <si>
    <t>Hauge Jct.</t>
  </si>
  <si>
    <t>3337414435</t>
  </si>
  <si>
    <t>Hauser</t>
  </si>
  <si>
    <t>3349559683</t>
  </si>
  <si>
    <t>Havasu</t>
  </si>
  <si>
    <t>3342618244</t>
  </si>
  <si>
    <t>Haven</t>
  </si>
  <si>
    <t>3337414468</t>
  </si>
  <si>
    <t>Hay Mill</t>
  </si>
  <si>
    <t>3342618186</t>
  </si>
  <si>
    <t>Hayes</t>
  </si>
  <si>
    <t>3349560280</t>
  </si>
  <si>
    <t>Heber</t>
  </si>
  <si>
    <t>3349560380</t>
  </si>
  <si>
    <t>Hecla</t>
  </si>
  <si>
    <t>3337414527</t>
  </si>
  <si>
    <t>Hedges</t>
  </si>
  <si>
    <t>3342618361</t>
  </si>
  <si>
    <t>Heela</t>
  </si>
  <si>
    <t>3342618249</t>
  </si>
  <si>
    <t>Heglar</t>
  </si>
  <si>
    <t>3337414545</t>
  </si>
  <si>
    <t>Hells Canyon</t>
  </si>
  <si>
    <t>3342618389</t>
  </si>
  <si>
    <t>Hells Canyon (standby)</t>
  </si>
  <si>
    <t>3349559827</t>
  </si>
  <si>
    <t>Helper</t>
  </si>
  <si>
    <t>3349559845</t>
  </si>
  <si>
    <t>Helper City</t>
  </si>
  <si>
    <t>3365669811</t>
  </si>
  <si>
    <t>Hemingway</t>
  </si>
  <si>
    <t>3349560010</t>
  </si>
  <si>
    <t>Henefer</t>
  </si>
  <si>
    <t>3337428478</t>
  </si>
  <si>
    <t>Henley</t>
  </si>
  <si>
    <t>3349560063</t>
  </si>
  <si>
    <t>Henrieville</t>
  </si>
  <si>
    <t>3342618121</t>
  </si>
  <si>
    <t>Henry</t>
  </si>
  <si>
    <t>3352749995</t>
  </si>
  <si>
    <t>Heppner 1</t>
  </si>
  <si>
    <t>Columbia Basin Electric Coop, Inc.</t>
  </si>
  <si>
    <t>3352749998</t>
  </si>
  <si>
    <t>Heppner 2</t>
  </si>
  <si>
    <t>3349560079</t>
  </si>
  <si>
    <t>Hercules</t>
  </si>
  <si>
    <t>3349559597</t>
  </si>
  <si>
    <t>Hercules Plant 81</t>
  </si>
  <si>
    <t>3337414606</t>
  </si>
  <si>
    <t>Hermiston</t>
  </si>
  <si>
    <t>3337414612</t>
  </si>
  <si>
    <t>Hern</t>
  </si>
  <si>
    <t>3338290479</t>
  </si>
  <si>
    <t>Herreid</t>
  </si>
  <si>
    <t>3337414629</t>
  </si>
  <si>
    <t>Heyburn</t>
  </si>
  <si>
    <t>3349559932</t>
  </si>
  <si>
    <t>Hiawatha</t>
  </si>
  <si>
    <t>3349560118</t>
  </si>
  <si>
    <t>Highland</t>
  </si>
  <si>
    <t>3337414697</t>
  </si>
  <si>
    <t>Highlands</t>
  </si>
  <si>
    <t>3353097650</t>
  </si>
  <si>
    <t>Highway Place</t>
  </si>
  <si>
    <t>3342618288</t>
  </si>
  <si>
    <t>Hill</t>
  </si>
  <si>
    <t>3349560174</t>
  </si>
  <si>
    <t>Hill Air Fource Base</t>
  </si>
  <si>
    <t>3349560058</t>
  </si>
  <si>
    <t>3337414743</t>
  </si>
  <si>
    <t>Hill Top</t>
  </si>
  <si>
    <t>3338290491</t>
  </si>
  <si>
    <t>Hillsview</t>
  </si>
  <si>
    <t>3337414745</t>
  </si>
  <si>
    <t>Hilltop</t>
  </si>
  <si>
    <t>3352750200</t>
  </si>
  <si>
    <t>Hillview</t>
  </si>
  <si>
    <t>3337414757</t>
  </si>
  <si>
    <t>Hines</t>
  </si>
  <si>
    <t>3352749989</t>
  </si>
  <si>
    <t>Hinkle</t>
  </si>
  <si>
    <t>3349560140</t>
  </si>
  <si>
    <t>Hmc Mining</t>
  </si>
  <si>
    <t>3337414784</t>
  </si>
  <si>
    <t>Hodges</t>
  </si>
  <si>
    <t>3349559553</t>
  </si>
  <si>
    <t>Hoggard</t>
  </si>
  <si>
    <t>3349559534</t>
  </si>
  <si>
    <t>Hogle</t>
  </si>
  <si>
    <t>3342618102</t>
  </si>
  <si>
    <t>Holbrook</t>
  </si>
  <si>
    <t>3337414800</t>
  </si>
  <si>
    <t>Holcomb</t>
  </si>
  <si>
    <t>3349559815</t>
  </si>
  <si>
    <t>Holden</t>
  </si>
  <si>
    <t>3349559509</t>
  </si>
  <si>
    <t>Holladay</t>
  </si>
  <si>
    <t>3337427466</t>
  </si>
  <si>
    <t>Holladay/Canyon</t>
  </si>
  <si>
    <t>3337427890</t>
  </si>
  <si>
    <t>Hollywood</t>
  </si>
  <si>
    <t>3342618298</t>
  </si>
  <si>
    <t>Homedale</t>
  </si>
  <si>
    <t>3349559972</t>
  </si>
  <si>
    <t>Honeyville</t>
  </si>
  <si>
    <t>3352750019</t>
  </si>
  <si>
    <t>Hood River</t>
  </si>
  <si>
    <t>3342617982</t>
  </si>
  <si>
    <t>Hood Tap</t>
  </si>
  <si>
    <t>3337414871</t>
  </si>
  <si>
    <t>Hoodoo (IPL)</t>
  </si>
  <si>
    <t>3342618137</t>
  </si>
  <si>
    <t>Hoopes</t>
  </si>
  <si>
    <t>3352749825</t>
  </si>
  <si>
    <t>Hope</t>
  </si>
  <si>
    <t>3341136800</t>
  </si>
  <si>
    <t>Hornbrook</t>
  </si>
  <si>
    <t>3337428320</t>
  </si>
  <si>
    <t>Hornet</t>
  </si>
  <si>
    <t>3349561006</t>
  </si>
  <si>
    <t>Horse Flat</t>
  </si>
  <si>
    <t>3337414923</t>
  </si>
  <si>
    <t>Horse Heaven</t>
  </si>
  <si>
    <t>3342618115</t>
  </si>
  <si>
    <t>Horsely</t>
  </si>
  <si>
    <t>3349560322</t>
  </si>
  <si>
    <t>Horseshoe</t>
  </si>
  <si>
    <t>3337414935</t>
  </si>
  <si>
    <t>Horseshoe Bend Hydroelectric P</t>
  </si>
  <si>
    <t>3342617772</t>
  </si>
  <si>
    <t>Horton</t>
  </si>
  <si>
    <t>3338290376</t>
  </si>
  <si>
    <t>Hosmer</t>
  </si>
  <si>
    <t>3342618269</t>
  </si>
  <si>
    <t>Hot Hole</t>
  </si>
  <si>
    <t>3337414947</t>
  </si>
  <si>
    <t>Hot Springs</t>
  </si>
  <si>
    <t>3342618286</t>
  </si>
  <si>
    <t>Houston</t>
  </si>
  <si>
    <t>3338290468</t>
  </si>
  <si>
    <t>Hoven</t>
  </si>
  <si>
    <t>3342618291</t>
  </si>
  <si>
    <t>HP</t>
  </si>
  <si>
    <t>3349560115</t>
  </si>
  <si>
    <t>Hugo Nue</t>
  </si>
  <si>
    <t>3342618234</t>
  </si>
  <si>
    <t>Hulen</t>
  </si>
  <si>
    <t>3337415038</t>
  </si>
  <si>
    <t>Hunt</t>
  </si>
  <si>
    <t>3349559600</t>
  </si>
  <si>
    <t>Hunter</t>
  </si>
  <si>
    <t>3337415041</t>
  </si>
  <si>
    <t>Hunter Plant</t>
  </si>
  <si>
    <t>3337415054</t>
  </si>
  <si>
    <t>Huntington</t>
  </si>
  <si>
    <t>3342618383</t>
  </si>
  <si>
    <t>3349559929</t>
  </si>
  <si>
    <t>3337415070</t>
  </si>
  <si>
    <t>Huron West Park</t>
  </si>
  <si>
    <t>3349559740</t>
  </si>
  <si>
    <t>Hurricane</t>
  </si>
  <si>
    <t>3352749973</t>
  </si>
  <si>
    <t>3349559741</t>
  </si>
  <si>
    <t>Hurricane City</t>
  </si>
  <si>
    <t>3349560122</t>
  </si>
  <si>
    <t>Husky</t>
  </si>
  <si>
    <t>3349559986</t>
  </si>
  <si>
    <t>Hyrun</t>
  </si>
  <si>
    <t>3337415125</t>
  </si>
  <si>
    <t>Ice Harbor</t>
  </si>
  <si>
    <t>3342618158</t>
  </si>
  <si>
    <t>Idaho Stud Mill</t>
  </si>
  <si>
    <t>3337415130</t>
  </si>
  <si>
    <t>Idahome</t>
  </si>
  <si>
    <t>3342618423</t>
  </si>
  <si>
    <t>3349559941</t>
  </si>
  <si>
    <t>Ideal Cement</t>
  </si>
  <si>
    <t>3342618069</t>
  </si>
  <si>
    <t>Indian Creek</t>
  </si>
  <si>
    <t>3337415185</t>
  </si>
  <si>
    <t>Indian Hills</t>
  </si>
  <si>
    <t>3342618023</t>
  </si>
  <si>
    <t>Indian Station</t>
  </si>
  <si>
    <t>3342618418</t>
  </si>
  <si>
    <t>Inkom</t>
  </si>
  <si>
    <t>3349560132</t>
  </si>
  <si>
    <t>Insulchem</t>
  </si>
  <si>
    <t>3342617807</t>
  </si>
  <si>
    <t>Intake</t>
  </si>
  <si>
    <t>3337415252</t>
  </si>
  <si>
    <t>Intalco</t>
  </si>
  <si>
    <t>3337428673</t>
  </si>
  <si>
    <t>Interlaken</t>
  </si>
  <si>
    <t>3349559593</t>
  </si>
  <si>
    <t>Intermountain Protein</t>
  </si>
  <si>
    <t>3349560204</t>
  </si>
  <si>
    <t>Interpace Brick</t>
  </si>
  <si>
    <t>3349560087</t>
  </si>
  <si>
    <t>Interstate Brick</t>
  </si>
  <si>
    <t>3349560134</t>
  </si>
  <si>
    <t>Intex</t>
  </si>
  <si>
    <t>3337415287</t>
  </si>
  <si>
    <t>Ione</t>
  </si>
  <si>
    <t>3337415307</t>
  </si>
  <si>
    <t>Iron Gate</t>
  </si>
  <si>
    <t>3337415306</t>
  </si>
  <si>
    <t>3349560142</t>
  </si>
  <si>
    <t>Ironton 1</t>
  </si>
  <si>
    <t>3349560143</t>
  </si>
  <si>
    <t>Ironton 2</t>
  </si>
  <si>
    <t>3342618274</t>
  </si>
  <si>
    <t>Island</t>
  </si>
  <si>
    <t>3337415349</t>
  </si>
  <si>
    <t>Island Park Hydroelectric Proj</t>
  </si>
  <si>
    <t>3353097496</t>
  </si>
  <si>
    <t>Issaquah</t>
  </si>
  <si>
    <t>3337428270</t>
  </si>
  <si>
    <t>Isthmus</t>
  </si>
  <si>
    <t>3349559744</t>
  </si>
  <si>
    <t>Iuins</t>
  </si>
  <si>
    <t>3337415400</t>
  </si>
  <si>
    <t>J.C. Boyle</t>
  </si>
  <si>
    <t>3337415417</t>
  </si>
  <si>
    <t>Jackalope</t>
  </si>
  <si>
    <t>3342618324</t>
  </si>
  <si>
    <t>Jackson</t>
  </si>
  <si>
    <t>3337428298</t>
  </si>
  <si>
    <t>Jacksonville</t>
  </si>
  <si>
    <t>3337427425</t>
  </si>
  <si>
    <t>James River</t>
  </si>
  <si>
    <t>3352750257</t>
  </si>
  <si>
    <t>Jamieson</t>
  </si>
  <si>
    <t>3342618268</t>
  </si>
  <si>
    <t>Jarbidge</t>
  </si>
  <si>
    <t>3337415503</t>
  </si>
  <si>
    <t>Jaype</t>
  </si>
  <si>
    <t>3342618136</t>
  </si>
  <si>
    <t>Jeffco</t>
  </si>
  <si>
    <t>3337415521</t>
  </si>
  <si>
    <t>Jefferson</t>
  </si>
  <si>
    <t>3337415552</t>
  </si>
  <si>
    <t>Jerita (BPA)</t>
  </si>
  <si>
    <t>3342618420</t>
  </si>
  <si>
    <t>Jerome</t>
  </si>
  <si>
    <t>3352749833</t>
  </si>
  <si>
    <t>Jerome prairie</t>
  </si>
  <si>
    <t>3349560363</t>
  </si>
  <si>
    <t>Jerusalm</t>
  </si>
  <si>
    <t>3349560245</t>
  </si>
  <si>
    <t>Jetway</t>
  </si>
  <si>
    <t>3352749816</t>
  </si>
  <si>
    <t>John Day</t>
  </si>
  <si>
    <t>3342618355</t>
  </si>
  <si>
    <t>Idaho County Light &amp; Power Coop Association, Inc.</t>
  </si>
  <si>
    <t>3337415584</t>
  </si>
  <si>
    <t>John Day Ph</t>
  </si>
  <si>
    <t>3337415612</t>
  </si>
  <si>
    <t>Johnston</t>
  </si>
  <si>
    <t>3342618047</t>
  </si>
  <si>
    <t>Jones Ranch</t>
  </si>
  <si>
    <t>3349560060</t>
  </si>
  <si>
    <t>Jordan</t>
  </si>
  <si>
    <t>3352749999</t>
  </si>
  <si>
    <t>3349559580</t>
  </si>
  <si>
    <t>3349560081</t>
  </si>
  <si>
    <t>Jordan Narrows</t>
  </si>
  <si>
    <t>3342618303</t>
  </si>
  <si>
    <t>Jorden Valley</t>
  </si>
  <si>
    <t>3349559966</t>
  </si>
  <si>
    <t>Joseph</t>
  </si>
  <si>
    <t>3337415660</t>
  </si>
  <si>
    <t>Joso</t>
  </si>
  <si>
    <t>3349559875</t>
  </si>
  <si>
    <t>Juab</t>
  </si>
  <si>
    <t>3337415663</t>
  </si>
  <si>
    <t>Juanita</t>
  </si>
  <si>
    <t>3349559996</t>
  </si>
  <si>
    <t>Judge SW.RK.</t>
  </si>
  <si>
    <t>3337415681</t>
  </si>
  <si>
    <t>Juliaetta</t>
  </si>
  <si>
    <t>3349559788</t>
  </si>
  <si>
    <t>Junction</t>
  </si>
  <si>
    <t>3337415686</t>
  </si>
  <si>
    <t>Junction City</t>
  </si>
  <si>
    <t>3342618099</t>
  </si>
  <si>
    <t>Juniper</t>
  </si>
  <si>
    <t>3352749823</t>
  </si>
  <si>
    <t>Juntura</t>
  </si>
  <si>
    <t>3352749866</t>
  </si>
  <si>
    <t>Kah-nee-la</t>
  </si>
  <si>
    <t>3337415705</t>
  </si>
  <si>
    <t>Kahlotus</t>
  </si>
  <si>
    <t>3349559791</t>
  </si>
  <si>
    <t>Kaibab</t>
  </si>
  <si>
    <t>3349559833</t>
  </si>
  <si>
    <t>Kaiser Coal Co.</t>
  </si>
  <si>
    <t>3349559997</t>
  </si>
  <si>
    <t>Kamas</t>
  </si>
  <si>
    <t>3337415719</t>
  </si>
  <si>
    <t>Kamiah</t>
  </si>
  <si>
    <t>3337415720</t>
  </si>
  <si>
    <t>Kamilche</t>
  </si>
  <si>
    <t>3337415764</t>
  </si>
  <si>
    <t>Kaycee</t>
  </si>
  <si>
    <t>3349560195</t>
  </si>
  <si>
    <t>Kaysville</t>
  </si>
  <si>
    <t>3349560196</t>
  </si>
  <si>
    <t>Kaysville City</t>
  </si>
  <si>
    <t>3349560194</t>
  </si>
  <si>
    <t>Kaysville Sw Rk</t>
  </si>
  <si>
    <t>3349559605</t>
  </si>
  <si>
    <t>Kearns</t>
  </si>
  <si>
    <t>3337415779</t>
  </si>
  <si>
    <t>Keeler</t>
  </si>
  <si>
    <t>3352750198</t>
  </si>
  <si>
    <t>Keeler-1</t>
  </si>
  <si>
    <t>3337415795</t>
  </si>
  <si>
    <t>Keller</t>
  </si>
  <si>
    <t>3349559860</t>
  </si>
  <si>
    <t>Kelton</t>
  </si>
  <si>
    <t>3342617947</t>
  </si>
  <si>
    <t>Kemmerer</t>
  </si>
  <si>
    <t>3353097531</t>
  </si>
  <si>
    <t>Kendall</t>
  </si>
  <si>
    <t>3337415829</t>
  </si>
  <si>
    <t>Kenilworth</t>
  </si>
  <si>
    <t>3349560070</t>
  </si>
  <si>
    <t>3349560321</t>
  </si>
  <si>
    <t>Kennecott</t>
  </si>
  <si>
    <t>3349560089</t>
  </si>
  <si>
    <t>3349559548</t>
  </si>
  <si>
    <t>Kensington</t>
  </si>
  <si>
    <t>3352750022</t>
  </si>
  <si>
    <t>Kenwood</t>
  </si>
  <si>
    <t>3342618272</t>
  </si>
  <si>
    <t>Kenyon</t>
  </si>
  <si>
    <t>3342618125</t>
  </si>
  <si>
    <t>Kermae</t>
  </si>
  <si>
    <t>3342618226</t>
  </si>
  <si>
    <t>Ketchum</t>
  </si>
  <si>
    <t>3342618141</t>
  </si>
  <si>
    <t>Kettle</t>
  </si>
  <si>
    <t>3337415943</t>
  </si>
  <si>
    <t>Killdeer</t>
  </si>
  <si>
    <t>3337415948</t>
  </si>
  <si>
    <t>Kimball</t>
  </si>
  <si>
    <t>3349560350</t>
  </si>
  <si>
    <t>Kimberely SW. RK.</t>
  </si>
  <si>
    <t>3349560208</t>
  </si>
  <si>
    <t>Kimberly</t>
  </si>
  <si>
    <t>3337415963</t>
  </si>
  <si>
    <t>Kincaid Jct.</t>
  </si>
  <si>
    <t>3337415967</t>
  </si>
  <si>
    <t>King</t>
  </si>
  <si>
    <t>3352749900</t>
  </si>
  <si>
    <t>Kingstey</t>
  </si>
  <si>
    <t>3337416029</t>
  </si>
  <si>
    <t>Kinport</t>
  </si>
  <si>
    <t>3342617775</t>
  </si>
  <si>
    <t>Kinsey</t>
  </si>
  <si>
    <t>3352750011</t>
  </si>
  <si>
    <t>Kinzua</t>
  </si>
  <si>
    <t>3337428363</t>
  </si>
  <si>
    <t>Klamath Falls</t>
  </si>
  <si>
    <t>3349560155</t>
  </si>
  <si>
    <t>Klemp</t>
  </si>
  <si>
    <t>3337428257</t>
  </si>
  <si>
    <t>Knott</t>
  </si>
  <si>
    <t>3337416113</t>
  </si>
  <si>
    <t>Kooskia</t>
  </si>
  <si>
    <t>3342618419</t>
  </si>
  <si>
    <t>Kramer</t>
  </si>
  <si>
    <t>3349560104</t>
  </si>
  <si>
    <t>Ksl</t>
  </si>
  <si>
    <t>3349559918</t>
  </si>
  <si>
    <t>Kyune</t>
  </si>
  <si>
    <t>3349560110</t>
  </si>
  <si>
    <t>L.D.S.</t>
  </si>
  <si>
    <t>3342617974</t>
  </si>
  <si>
    <t>La Barge Tap</t>
  </si>
  <si>
    <t>3337416186</t>
  </si>
  <si>
    <t>La Pine</t>
  </si>
  <si>
    <t>3349559702</t>
  </si>
  <si>
    <t>La Sal</t>
  </si>
  <si>
    <t>3349559739</t>
  </si>
  <si>
    <t>La Verkin</t>
  </si>
  <si>
    <t>3352749979</t>
  </si>
  <si>
    <t>LaGrande</t>
  </si>
  <si>
    <t>3341136788</t>
  </si>
  <si>
    <t>Lake Earl</t>
  </si>
  <si>
    <t>3349561008</t>
  </si>
  <si>
    <t>Lake Fork</t>
  </si>
  <si>
    <t>3349560959</t>
  </si>
  <si>
    <t>3337416316</t>
  </si>
  <si>
    <t>Lake Hills</t>
  </si>
  <si>
    <t>3337416327</t>
  </si>
  <si>
    <t>Lake McDonald</t>
  </si>
  <si>
    <t>3349559601</t>
  </si>
  <si>
    <t>Lake Park</t>
  </si>
  <si>
    <t>3349560100</t>
  </si>
  <si>
    <t>Lake Point Sw. Rk.</t>
  </si>
  <si>
    <t>3337416345</t>
  </si>
  <si>
    <t>Lake Siskiyou</t>
  </si>
  <si>
    <t>PacifiCorp</t>
  </si>
  <si>
    <t>3353097636</t>
  </si>
  <si>
    <t>Lake Stevens</t>
  </si>
  <si>
    <t>3337416353</t>
  </si>
  <si>
    <t>Lake View</t>
  </si>
  <si>
    <t>3353097806</t>
  </si>
  <si>
    <t>Lake Wilderness</t>
  </si>
  <si>
    <t>3337428303</t>
  </si>
  <si>
    <t>Lakeport</t>
  </si>
  <si>
    <t>3349560049</t>
  </si>
  <si>
    <t>Lakeside</t>
  </si>
  <si>
    <t>3337416377</t>
  </si>
  <si>
    <t>3337416384</t>
  </si>
  <si>
    <t>Lakeview</t>
  </si>
  <si>
    <t>3337416397</t>
  </si>
  <si>
    <t>Lakota</t>
  </si>
  <si>
    <t>3342618213</t>
  </si>
  <si>
    <t>Lamb</t>
  </si>
  <si>
    <t>3349559955</t>
  </si>
  <si>
    <t>Lampo</t>
  </si>
  <si>
    <t>3337416431</t>
  </si>
  <si>
    <t>Lancaster</t>
  </si>
  <si>
    <t>3337416447</t>
  </si>
  <si>
    <t>Lane</t>
  </si>
  <si>
    <t>3353097623</t>
  </si>
  <si>
    <t>Langley</t>
  </si>
  <si>
    <t>3337416463</t>
  </si>
  <si>
    <t>Langlois</t>
  </si>
  <si>
    <t>3349559672</t>
  </si>
  <si>
    <t>Lark</t>
  </si>
  <si>
    <t>3349560161</t>
  </si>
  <si>
    <t>Laroche</t>
  </si>
  <si>
    <t>3337416492</t>
  </si>
  <si>
    <t>Larson</t>
  </si>
  <si>
    <t>3337428286</t>
  </si>
  <si>
    <t>Lasper</t>
  </si>
  <si>
    <t>3337416510</t>
  </si>
  <si>
    <t>Latah</t>
  </si>
  <si>
    <t>3352749921</t>
  </si>
  <si>
    <t>Laura St</t>
  </si>
  <si>
    <t>Springfield Municipal Utilities</t>
  </si>
  <si>
    <t>3342618098</t>
  </si>
  <si>
    <t>Lava</t>
  </si>
  <si>
    <t>3342618242</t>
  </si>
  <si>
    <t>3349560180</t>
  </si>
  <si>
    <t>Layton</t>
  </si>
  <si>
    <t>3349560213</t>
  </si>
  <si>
    <t>Layton Canal Pump</t>
  </si>
  <si>
    <t>3349560284</t>
  </si>
  <si>
    <t>Le Grande</t>
  </si>
  <si>
    <t>3349559858</t>
  </si>
  <si>
    <t>Leamington</t>
  </si>
  <si>
    <t>3353098107</t>
  </si>
  <si>
    <t>Leavenworth</t>
  </si>
  <si>
    <t>3337416611</t>
  </si>
  <si>
    <t>Lebanon</t>
  </si>
  <si>
    <t>3337416619</t>
  </si>
  <si>
    <t>Ledbeder</t>
  </si>
  <si>
    <t>3342618068</t>
  </si>
  <si>
    <t>Leefe</t>
  </si>
  <si>
    <t>3342618302</t>
  </si>
  <si>
    <t>Leg Regulator</t>
  </si>
  <si>
    <t>3349560135</t>
  </si>
  <si>
    <t>Lehi</t>
  </si>
  <si>
    <t>3349560117</t>
  </si>
  <si>
    <t>Lehi Indust.</t>
  </si>
  <si>
    <t>3342617465</t>
  </si>
  <si>
    <t>Lemhi</t>
  </si>
  <si>
    <t>3337416676</t>
  </si>
  <si>
    <t>Leon Junction</t>
  </si>
  <si>
    <t>3353097793</t>
  </si>
  <si>
    <t>Leonard Ra</t>
  </si>
  <si>
    <t>3337416682</t>
  </si>
  <si>
    <t>Leonard Rd</t>
  </si>
  <si>
    <t>3337416698</t>
  </si>
  <si>
    <t>Lesbia</t>
  </si>
  <si>
    <t>3349559873</t>
  </si>
  <si>
    <t>Levan</t>
  </si>
  <si>
    <t>3337416709</t>
  </si>
  <si>
    <t>Levey</t>
  </si>
  <si>
    <t>3342618081</t>
  </si>
  <si>
    <t>Lewiston</t>
  </si>
  <si>
    <t>3337416726</t>
  </si>
  <si>
    <t>Lewiston (WWPC)</t>
  </si>
  <si>
    <t>3337416735</t>
  </si>
  <si>
    <t>Lexington</t>
  </si>
  <si>
    <t>3337426867</t>
  </si>
  <si>
    <t>Liberty Lk</t>
  </si>
  <si>
    <t>3342618064</t>
  </si>
  <si>
    <t>Lifton</t>
  </si>
  <si>
    <t>3337416773</t>
  </si>
  <si>
    <t>Lignite</t>
  </si>
  <si>
    <t>3342618384</t>
  </si>
  <si>
    <t>Lime</t>
  </si>
  <si>
    <t>3337416795</t>
  </si>
  <si>
    <t>Linch</t>
  </si>
  <si>
    <t>3349560230</t>
  </si>
  <si>
    <t>Lincoln</t>
  </si>
  <si>
    <t>3337428259</t>
  </si>
  <si>
    <t>3342618287</t>
  </si>
  <si>
    <t>Linden</t>
  </si>
  <si>
    <t>3349560150</t>
  </si>
  <si>
    <t>Lindon</t>
  </si>
  <si>
    <t>3337416847</t>
  </si>
  <si>
    <t>Linton</t>
  </si>
  <si>
    <t>3349559707</t>
  </si>
  <si>
    <t>Lis Bon</t>
  </si>
  <si>
    <t>3342617800</t>
  </si>
  <si>
    <t>Little Beaver</t>
  </si>
  <si>
    <t>3337416875</t>
  </si>
  <si>
    <t>Little Goose</t>
  </si>
  <si>
    <t>3337416876</t>
  </si>
  <si>
    <t>Little Goose Ph</t>
  </si>
  <si>
    <t>3337416883</t>
  </si>
  <si>
    <t>Little Mountain</t>
  </si>
  <si>
    <t>3337416882</t>
  </si>
  <si>
    <t>3337416890</t>
  </si>
  <si>
    <t>Little Shasta</t>
  </si>
  <si>
    <t>3349560028</t>
  </si>
  <si>
    <t>Loafer</t>
  </si>
  <si>
    <t>3337428269</t>
  </si>
  <si>
    <t>Lockhart</t>
  </si>
  <si>
    <t>3337416956</t>
  </si>
  <si>
    <t>Lodge Grass REA</t>
  </si>
  <si>
    <t>3337416963</t>
  </si>
  <si>
    <t>Logan Canyon</t>
  </si>
  <si>
    <t>3349559984</t>
  </si>
  <si>
    <t>Logan City</t>
  </si>
  <si>
    <t>3349559734</t>
  </si>
  <si>
    <t>Loka</t>
  </si>
  <si>
    <t>3337416974</t>
  </si>
  <si>
    <t>Lolo</t>
  </si>
  <si>
    <t>3337417000</t>
  </si>
  <si>
    <t>Lone Pine</t>
  </si>
  <si>
    <t>3337417006</t>
  </si>
  <si>
    <t>Long Beach</t>
  </si>
  <si>
    <t>3337417015</t>
  </si>
  <si>
    <t>Long Lake</t>
  </si>
  <si>
    <t>3337417029</t>
  </si>
  <si>
    <t>Longview</t>
  </si>
  <si>
    <t>3337417041</t>
  </si>
  <si>
    <t>Lookingglass</t>
  </si>
  <si>
    <t>3337417045</t>
  </si>
  <si>
    <t>Lookout Point</t>
  </si>
  <si>
    <t>3337417047</t>
  </si>
  <si>
    <t>Loon Lake</t>
  </si>
  <si>
    <t>3337417055</t>
  </si>
  <si>
    <t>Lopez Island</t>
  </si>
  <si>
    <t>PUD No. 1 of Ferry County</t>
  </si>
  <si>
    <t>3349559950</t>
  </si>
  <si>
    <t>Lost Creek</t>
  </si>
  <si>
    <t>3337417091</t>
  </si>
  <si>
    <t>Lost Creek Powerhouse</t>
  </si>
  <si>
    <t>3337417098</t>
  </si>
  <si>
    <t>Lost River</t>
  </si>
  <si>
    <t>3353097660</t>
  </si>
  <si>
    <t>Lowell</t>
  </si>
  <si>
    <t>3349559792</t>
  </si>
  <si>
    <t>Lower Beaver</t>
  </si>
  <si>
    <t>3337417159</t>
  </si>
  <si>
    <t>Lower Granite</t>
  </si>
  <si>
    <t>3337417163</t>
  </si>
  <si>
    <t>Lower Malad (IDPC)</t>
  </si>
  <si>
    <t>3337417166</t>
  </si>
  <si>
    <t>Lower Monumental</t>
  </si>
  <si>
    <t>3337417168</t>
  </si>
  <si>
    <t>Lower No 1</t>
  </si>
  <si>
    <t>3337417171</t>
  </si>
  <si>
    <t>Lower Salmon</t>
  </si>
  <si>
    <t>3337417201</t>
  </si>
  <si>
    <t>Lucerne Mt.</t>
  </si>
  <si>
    <t>3337417203</t>
  </si>
  <si>
    <t>Luch Leven</t>
  </si>
  <si>
    <t>3337417204</t>
  </si>
  <si>
    <t>Lucky Friday</t>
  </si>
  <si>
    <t>3342618254</t>
  </si>
  <si>
    <t>Lucky Peak</t>
  </si>
  <si>
    <t>3337417205</t>
  </si>
  <si>
    <t>Lucky Peak Power Plant Project</t>
  </si>
  <si>
    <t>3342618093</t>
  </si>
  <si>
    <t>Lund</t>
  </si>
  <si>
    <t>3337417253</t>
  </si>
  <si>
    <t>Lynch Creek</t>
  </si>
  <si>
    <t>3353097521</t>
  </si>
  <si>
    <t>Lynden</t>
  </si>
  <si>
    <t>3349559857</t>
  </si>
  <si>
    <t>Lynndy1</t>
  </si>
  <si>
    <t>3352750114</t>
  </si>
  <si>
    <t>Lyons</t>
  </si>
  <si>
    <t>3337417278</t>
  </si>
  <si>
    <t>Lyons Test Site</t>
  </si>
  <si>
    <t>within 165 feet</t>
  </si>
  <si>
    <t>3337417302</t>
  </si>
  <si>
    <t>Mabton</t>
  </si>
  <si>
    <t>3337428503</t>
  </si>
  <si>
    <t>Macdoel</t>
  </si>
  <si>
    <t>3337417310</t>
  </si>
  <si>
    <t>3337417323</t>
  </si>
  <si>
    <t>Macks Inn</t>
  </si>
  <si>
    <t>3337417352</t>
  </si>
  <si>
    <t>Madison</t>
  </si>
  <si>
    <t>3337428362</t>
  </si>
  <si>
    <t>Madras</t>
  </si>
  <si>
    <t>3352749872</t>
  </si>
  <si>
    <t>3349559725</t>
  </si>
  <si>
    <t>Maeser</t>
  </si>
  <si>
    <t>3337417378</t>
  </si>
  <si>
    <t>Magic Valley</t>
  </si>
  <si>
    <t>3337417398</t>
  </si>
  <si>
    <t>Mahoney</t>
  </si>
  <si>
    <t>3337417417</t>
  </si>
  <si>
    <t>Malad</t>
  </si>
  <si>
    <t>3342618052</t>
  </si>
  <si>
    <t>Malta</t>
  </si>
  <si>
    <t>3337417456</t>
  </si>
  <si>
    <t>Manchester</t>
  </si>
  <si>
    <t>3337417496</t>
  </si>
  <si>
    <t>Mansface</t>
  </si>
  <si>
    <t>3349559905</t>
  </si>
  <si>
    <t>Manti</t>
  </si>
  <si>
    <t>3349559969</t>
  </si>
  <si>
    <t>Mantua Brigham</t>
  </si>
  <si>
    <t>3342618306</t>
  </si>
  <si>
    <t>Map Rock</t>
  </si>
  <si>
    <t>3337417526</t>
  </si>
  <si>
    <t>Mapleton</t>
  </si>
  <si>
    <t>3349560371</t>
  </si>
  <si>
    <t>3337428316</t>
  </si>
  <si>
    <t>Maplewood</t>
  </si>
  <si>
    <t>3349560047</t>
  </si>
  <si>
    <t>Marblehead Lime</t>
  </si>
  <si>
    <t>3337417552</t>
  </si>
  <si>
    <t>Marengo</t>
  </si>
  <si>
    <t>3349560247</t>
  </si>
  <si>
    <t>Marquardt</t>
  </si>
  <si>
    <t>3352750210</t>
  </si>
  <si>
    <t>Martin</t>
  </si>
  <si>
    <t>3337417639</t>
  </si>
  <si>
    <t>Martin Creek</t>
  </si>
  <si>
    <t>3349559908</t>
  </si>
  <si>
    <t>Martin Marietta</t>
  </si>
  <si>
    <t>3337417664</t>
  </si>
  <si>
    <t>Mary Lyon</t>
  </si>
  <si>
    <t>3349559783</t>
  </si>
  <si>
    <t>Marysville</t>
  </si>
  <si>
    <t>3337417690</t>
  </si>
  <si>
    <t>Massachusetts</t>
  </si>
  <si>
    <t>3349560294</t>
  </si>
  <si>
    <t>Mathis</t>
  </si>
  <si>
    <t>3337417718</t>
  </si>
  <si>
    <t>Maupin</t>
  </si>
  <si>
    <t>3349559560</t>
  </si>
  <si>
    <t>May</t>
  </si>
  <si>
    <t>3337417739</t>
  </si>
  <si>
    <t>Mayfield</t>
  </si>
  <si>
    <t>3337417776</t>
  </si>
  <si>
    <t>McCall</t>
  </si>
  <si>
    <t>3342618091</t>
  </si>
  <si>
    <t>McCammon</t>
  </si>
  <si>
    <t>3349559525</t>
  </si>
  <si>
    <t>McClelland</t>
  </si>
  <si>
    <t>3349559811</t>
  </si>
  <si>
    <t>Mccormick</t>
  </si>
  <si>
    <t>3349559558</t>
  </si>
  <si>
    <t>Mcdonnel Douglas</t>
  </si>
  <si>
    <t>3349559928</t>
  </si>
  <si>
    <t>Mcfadden</t>
  </si>
  <si>
    <t>3349560218</t>
  </si>
  <si>
    <t>Mckay</t>
  </si>
  <si>
    <t>3353098186</t>
  </si>
  <si>
    <t>McKenzic</t>
  </si>
  <si>
    <t>3353098083</t>
  </si>
  <si>
    <t>3352749856</t>
  </si>
  <si>
    <t>McKenzie</t>
  </si>
  <si>
    <t>3341136754</t>
  </si>
  <si>
    <t>Mcloud River Lumber Company</t>
  </si>
  <si>
    <t>3337417861</t>
  </si>
  <si>
    <t>Mcloughlin</t>
  </si>
  <si>
    <t>3352750218</t>
  </si>
  <si>
    <t>Mcloughlin-1</t>
  </si>
  <si>
    <t>3337417869</t>
  </si>
  <si>
    <t>McMicken</t>
  </si>
  <si>
    <t>3337417872</t>
  </si>
  <si>
    <t>McMinnville</t>
  </si>
  <si>
    <t>3349559820</t>
  </si>
  <si>
    <t>Meadow</t>
  </si>
  <si>
    <t>3349559625</t>
  </si>
  <si>
    <t>Meadowbrook</t>
  </si>
  <si>
    <t>3337428280</t>
  </si>
  <si>
    <t>Medco</t>
  </si>
  <si>
    <t>3349559536</t>
  </si>
  <si>
    <t>Medical</t>
  </si>
  <si>
    <t>3337417937</t>
  </si>
  <si>
    <t>Medicine Bow Coal Co</t>
  </si>
  <si>
    <t>3342617824</t>
  </si>
  <si>
    <t>Medicine Lake</t>
  </si>
  <si>
    <t>3337417954</t>
  </si>
  <si>
    <t>Meeteetse</t>
  </si>
  <si>
    <t>3342618300</t>
  </si>
  <si>
    <t>Melba</t>
  </si>
  <si>
    <t>3356867395</t>
  </si>
  <si>
    <t>Melrose</t>
  </si>
  <si>
    <t>3342618187</t>
  </si>
  <si>
    <t>Menan</t>
  </si>
  <si>
    <t>3337417994</t>
  </si>
  <si>
    <t>Mercer Island</t>
  </si>
  <si>
    <t>3349560040</t>
  </si>
  <si>
    <t>Mercur</t>
  </si>
  <si>
    <t>3337418012</t>
  </si>
  <si>
    <t>Meridian</t>
  </si>
  <si>
    <t>3337428297</t>
  </si>
  <si>
    <t>Merlin</t>
  </si>
  <si>
    <t>3337428521</t>
  </si>
  <si>
    <t>Merrill</t>
  </si>
  <si>
    <t>3342618140</t>
  </si>
  <si>
    <t>3337418032</t>
  </si>
  <si>
    <t>Mesa</t>
  </si>
  <si>
    <t>3337418049</t>
  </si>
  <si>
    <t>Metaline Falls</t>
  </si>
  <si>
    <t>3349560080</t>
  </si>
  <si>
    <t>Metro Water</t>
  </si>
  <si>
    <t>3349559513</t>
  </si>
  <si>
    <t>3349559675</t>
  </si>
  <si>
    <t>Mexican Hat</t>
  </si>
  <si>
    <t>3342618253</t>
  </si>
  <si>
    <t>Micron</t>
  </si>
  <si>
    <t>3349559745</t>
  </si>
  <si>
    <t>Middleton</t>
  </si>
  <si>
    <t>3337418133</t>
  </si>
  <si>
    <t>3337418146</t>
  </si>
  <si>
    <t>Midlakes</t>
  </si>
  <si>
    <t>3337418158</t>
  </si>
  <si>
    <t>Midpoint</t>
  </si>
  <si>
    <t>3342618379</t>
  </si>
  <si>
    <t>Midvale</t>
  </si>
  <si>
    <t>3349559620</t>
  </si>
  <si>
    <t>3349559622</t>
  </si>
  <si>
    <t>Midvalley</t>
  </si>
  <si>
    <t>3337418171</t>
  </si>
  <si>
    <t>Midway</t>
  </si>
  <si>
    <t>3349559991</t>
  </si>
  <si>
    <t>3337418184</t>
  </si>
  <si>
    <t>Midwest</t>
  </si>
  <si>
    <t>3342617921</t>
  </si>
  <si>
    <t>Midwest Heights</t>
  </si>
  <si>
    <t>3337428419</t>
  </si>
  <si>
    <t>Mile Hi</t>
  </si>
  <si>
    <t>3337418201</t>
  </si>
  <si>
    <t>Miles City GT</t>
  </si>
  <si>
    <t>3337422239</t>
  </si>
  <si>
    <t>Milford Sub.</t>
  </si>
  <si>
    <t>3349559799</t>
  </si>
  <si>
    <t>Milford T.V.</t>
  </si>
  <si>
    <t>3342618376</t>
  </si>
  <si>
    <t>Mill</t>
  </si>
  <si>
    <t>3337418212</t>
  </si>
  <si>
    <t>Mill Creek</t>
  </si>
  <si>
    <t>3337418218</t>
  </si>
  <si>
    <t>Mill Plain</t>
  </si>
  <si>
    <t>3349560295</t>
  </si>
  <si>
    <t>Miller Creek</t>
  </si>
  <si>
    <t>3341136761</t>
  </si>
  <si>
    <t>Miller/Redwood</t>
  </si>
  <si>
    <t>3349559870</t>
  </si>
  <si>
    <t>Mills</t>
  </si>
  <si>
    <t>3337418263</t>
  </si>
  <si>
    <t>Millville</t>
  </si>
  <si>
    <t>3337418268</t>
  </si>
  <si>
    <t>Milner (IDPC)</t>
  </si>
  <si>
    <t>3352749974</t>
  </si>
  <si>
    <t>Minam</t>
  </si>
  <si>
    <t>3349559768</t>
  </si>
  <si>
    <t>Mineral Products</t>
  </si>
  <si>
    <t>3337418303</t>
  </si>
  <si>
    <t>Miners</t>
  </si>
  <si>
    <t>3349559796</t>
  </si>
  <si>
    <t>Minersville</t>
  </si>
  <si>
    <t>3337418319</t>
  </si>
  <si>
    <t>Minico</t>
  </si>
  <si>
    <t>3337418321</t>
  </si>
  <si>
    <t>Minidoka</t>
  </si>
  <si>
    <t>3337418320</t>
  </si>
  <si>
    <t>Minidoka City</t>
  </si>
  <si>
    <t>3337418370</t>
  </si>
  <si>
    <t>Mission</t>
  </si>
  <si>
    <t>3353098111</t>
  </si>
  <si>
    <t>3352749972</t>
  </si>
  <si>
    <t>Missouri Bend</t>
  </si>
  <si>
    <t>3352750156</t>
  </si>
  <si>
    <t>Mist</t>
  </si>
  <si>
    <t>3337418397</t>
  </si>
  <si>
    <t>Mitchell (NWPS)</t>
  </si>
  <si>
    <t>3337418416</t>
  </si>
  <si>
    <t>Moab</t>
  </si>
  <si>
    <t>3349559692</t>
  </si>
  <si>
    <t>Moab City</t>
  </si>
  <si>
    <t>3337428183</t>
  </si>
  <si>
    <t>Modoc</t>
  </si>
  <si>
    <t>3337418456</t>
  </si>
  <si>
    <t>Mohler</t>
  </si>
  <si>
    <t>3352750275</t>
  </si>
  <si>
    <t>Molalla</t>
  </si>
  <si>
    <t>3337418491</t>
  </si>
  <si>
    <t>Monmouth</t>
  </si>
  <si>
    <t>3352750204</t>
  </si>
  <si>
    <t>Monpac</t>
  </si>
  <si>
    <t>3349560352</t>
  </si>
  <si>
    <t>Monroe</t>
  </si>
  <si>
    <t>3342618416</t>
  </si>
  <si>
    <t>Monsanto</t>
  </si>
  <si>
    <t>3337418527</t>
  </si>
  <si>
    <t>Montague</t>
  </si>
  <si>
    <t>3349559679</t>
  </si>
  <si>
    <t>Montezuma</t>
  </si>
  <si>
    <t>3349559713</t>
  </si>
  <si>
    <t>Monticello</t>
  </si>
  <si>
    <t>3342618060</t>
  </si>
  <si>
    <t>Montpeller</t>
  </si>
  <si>
    <t>3337418601</t>
  </si>
  <si>
    <t>Monument</t>
  </si>
  <si>
    <t>3342618169</t>
  </si>
  <si>
    <t>Moody</t>
  </si>
  <si>
    <t>3342618227</t>
  </si>
  <si>
    <t>Moonstone</t>
  </si>
  <si>
    <t>3349560347</t>
  </si>
  <si>
    <t>Moore</t>
  </si>
  <si>
    <t>3337418632</t>
  </si>
  <si>
    <t>Mora</t>
  </si>
  <si>
    <t>3342618240</t>
  </si>
  <si>
    <t>Moreland</t>
  </si>
  <si>
    <t>3349559939</t>
  </si>
  <si>
    <t>Morgan</t>
  </si>
  <si>
    <t>3342618239</t>
  </si>
  <si>
    <t>Morgans Pasture</t>
  </si>
  <si>
    <t>3342618308</t>
  </si>
  <si>
    <t>Moridian</t>
  </si>
  <si>
    <t>3337418676</t>
  </si>
  <si>
    <t>Moro Uhv Mech. Test Site</t>
  </si>
  <si>
    <t>3349559902</t>
  </si>
  <si>
    <t>Moroni</t>
  </si>
  <si>
    <t>3349559903</t>
  </si>
  <si>
    <t>Moroni Feed Co.</t>
  </si>
  <si>
    <t>3349560361</t>
  </si>
  <si>
    <t>Moroni Processing</t>
  </si>
  <si>
    <t>3349560244</t>
  </si>
  <si>
    <t>Morton</t>
  </si>
  <si>
    <t>3337418710</t>
  </si>
  <si>
    <t>3349559956</t>
  </si>
  <si>
    <t>3349559638</t>
  </si>
  <si>
    <t>Morton Ct</t>
  </si>
  <si>
    <t>3349560105</t>
  </si>
  <si>
    <t>Morton Salt</t>
  </si>
  <si>
    <t>3337418713</t>
  </si>
  <si>
    <t>Moscow</t>
  </si>
  <si>
    <t>3337418714</t>
  </si>
  <si>
    <t>Moscow City</t>
  </si>
  <si>
    <t>3349559948</t>
  </si>
  <si>
    <t>Moss</t>
  </si>
  <si>
    <t>3337418729</t>
  </si>
  <si>
    <t>Mossyrock</t>
  </si>
  <si>
    <t>3341136822</t>
  </si>
  <si>
    <t>Mott</t>
  </si>
  <si>
    <t>3349559831</t>
  </si>
  <si>
    <t>Mounds Sw Rk</t>
  </si>
  <si>
    <t>3342618266</t>
  </si>
  <si>
    <t>Mountain City</t>
  </si>
  <si>
    <t>3337418772</t>
  </si>
  <si>
    <t>Mountain Home</t>
  </si>
  <si>
    <t>3342618230</t>
  </si>
  <si>
    <t>3337428009</t>
  </si>
  <si>
    <t>Mowich</t>
  </si>
  <si>
    <t>3337418789</t>
  </si>
  <si>
    <t>Moxee</t>
  </si>
  <si>
    <t>3337418791</t>
  </si>
  <si>
    <t>Moyie</t>
  </si>
  <si>
    <t>3349560057</t>
  </si>
  <si>
    <t>Mt Green</t>
  </si>
  <si>
    <t>3349559795</t>
  </si>
  <si>
    <t>Mt Holly</t>
  </si>
  <si>
    <t>3349559900</t>
  </si>
  <si>
    <t>Mt Pleasant</t>
  </si>
  <si>
    <t>3352749817</t>
  </si>
  <si>
    <t>Mt Vernon</t>
  </si>
  <si>
    <t>3337418815</t>
  </si>
  <si>
    <t>Mt. Shasta</t>
  </si>
  <si>
    <t>3342618132</t>
  </si>
  <si>
    <t>Mud Lake</t>
  </si>
  <si>
    <t>3353097899</t>
  </si>
  <si>
    <t>Mukilteo</t>
  </si>
  <si>
    <t>3337418854</t>
  </si>
  <si>
    <t>Munro BPA System Control Center</t>
  </si>
  <si>
    <t>3352750112</t>
  </si>
  <si>
    <t>Murder Creek</t>
  </si>
  <si>
    <t>3352750181</t>
  </si>
  <si>
    <t>Murryhill-1</t>
  </si>
  <si>
    <t>3337418903</t>
  </si>
  <si>
    <t>Mustang</t>
  </si>
  <si>
    <t>3337428110</t>
  </si>
  <si>
    <t>Myrtle Creek</t>
  </si>
  <si>
    <t>3337428300</t>
  </si>
  <si>
    <t>Myrtle point</t>
  </si>
  <si>
    <t>3349559733</t>
  </si>
  <si>
    <t>Myton</t>
  </si>
  <si>
    <t>3337412060</t>
  </si>
  <si>
    <t>N Fairchild</t>
  </si>
  <si>
    <t>3353097877</t>
  </si>
  <si>
    <t>N. Alderwood</t>
  </si>
  <si>
    <t>3337418960</t>
  </si>
  <si>
    <t>N. Lewiston</t>
  </si>
  <si>
    <t>3342618363</t>
  </si>
  <si>
    <t>N. Moscow</t>
  </si>
  <si>
    <t>3349560121</t>
  </si>
  <si>
    <t>N.S.L.</t>
  </si>
  <si>
    <t>3337419027</t>
  </si>
  <si>
    <t>Naneum</t>
  </si>
  <si>
    <t>3353097792</t>
  </si>
  <si>
    <t>Napavine</t>
  </si>
  <si>
    <t>3353097789</t>
  </si>
  <si>
    <t>3337419058</t>
  </si>
  <si>
    <t>Naselle</t>
  </si>
  <si>
    <t>3337428153</t>
  </si>
  <si>
    <t>Naselle M/W</t>
  </si>
  <si>
    <t>3337420944</t>
  </si>
  <si>
    <t>Nat Bridge</t>
  </si>
  <si>
    <t>3349560287</t>
  </si>
  <si>
    <t>National</t>
  </si>
  <si>
    <t>3349559589</t>
  </si>
  <si>
    <t>National Semi</t>
  </si>
  <si>
    <t>3337419089</t>
  </si>
  <si>
    <t>Naughton</t>
  </si>
  <si>
    <t>3349560128</t>
  </si>
  <si>
    <t>Nc</t>
  </si>
  <si>
    <t>3349559907</t>
  </si>
  <si>
    <t>Nebo</t>
  </si>
  <si>
    <t>3337419125</t>
  </si>
  <si>
    <t>Necanicum</t>
  </si>
  <si>
    <t>3342618386</t>
  </si>
  <si>
    <t>Nelson</t>
  </si>
  <si>
    <t>3349560364</t>
  </si>
  <si>
    <t>Nephi</t>
  </si>
  <si>
    <t>3337419202</t>
  </si>
  <si>
    <t>New England</t>
  </si>
  <si>
    <t>3349559736</t>
  </si>
  <si>
    <t>New Harmony</t>
  </si>
  <si>
    <t>3342618378</t>
  </si>
  <si>
    <t>New Meadows</t>
  </si>
  <si>
    <t>3349560379</t>
  </si>
  <si>
    <t>New Park SW.RK.</t>
  </si>
  <si>
    <t>3342618311</t>
  </si>
  <si>
    <t>New Plymouth</t>
  </si>
  <si>
    <t>3338290375</t>
  </si>
  <si>
    <t>New Town</t>
  </si>
  <si>
    <t>3337430120</t>
  </si>
  <si>
    <t>Newberg</t>
  </si>
  <si>
    <t>3349559757</t>
  </si>
  <si>
    <t>Newcastle</t>
  </si>
  <si>
    <t>3337419284</t>
  </si>
  <si>
    <t>Newcomb</t>
  </si>
  <si>
    <t>3342618163</t>
  </si>
  <si>
    <t>Newdale</t>
  </si>
  <si>
    <t>3341136780</t>
  </si>
  <si>
    <t>Newell</t>
  </si>
  <si>
    <t>3349560239</t>
  </si>
  <si>
    <t>Newgate</t>
  </si>
  <si>
    <t>3356867389</t>
  </si>
  <si>
    <t>Newklrk</t>
  </si>
  <si>
    <t>3337419306</t>
  </si>
  <si>
    <t>Newport</t>
  </si>
  <si>
    <t>3342618367</t>
  </si>
  <si>
    <t>3337419331</t>
  </si>
  <si>
    <t>Nez Perce</t>
  </si>
  <si>
    <t>3337419340</t>
  </si>
  <si>
    <t>Nibley</t>
  </si>
  <si>
    <t>3337419368</t>
  </si>
  <si>
    <t>Nilles Corner</t>
  </si>
  <si>
    <t>3337419372</t>
  </si>
  <si>
    <t>Nine Mile</t>
  </si>
  <si>
    <t>3337428322</t>
  </si>
  <si>
    <t>Ninth &amp; Central</t>
  </si>
  <si>
    <t>3337419379</t>
  </si>
  <si>
    <t>Niobe</t>
  </si>
  <si>
    <t>3342617846</t>
  </si>
  <si>
    <t>No. Polar</t>
  </si>
  <si>
    <t>3337419430</t>
  </si>
  <si>
    <t>Norkirk</t>
  </si>
  <si>
    <t>3337419432</t>
  </si>
  <si>
    <t>Norma</t>
  </si>
  <si>
    <t>3337419453</t>
  </si>
  <si>
    <t>North</t>
  </si>
  <si>
    <t>3349559535</t>
  </si>
  <si>
    <t>North Bench</t>
  </si>
  <si>
    <t>3337419474</t>
  </si>
  <si>
    <t>3337428263</t>
  </si>
  <si>
    <t>North bend</t>
  </si>
  <si>
    <t>3337419477</t>
  </si>
  <si>
    <t>North Bonneville</t>
  </si>
  <si>
    <t>3352750168</t>
  </si>
  <si>
    <t>North Butte</t>
  </si>
  <si>
    <t>3337419506</t>
  </si>
  <si>
    <t>North Dunsmuir</t>
  </si>
  <si>
    <t>3337419510</t>
  </si>
  <si>
    <t>North Ephrata</t>
  </si>
  <si>
    <t>3342617615</t>
  </si>
  <si>
    <t>North Hardin REA</t>
  </si>
  <si>
    <t>3337419537</t>
  </si>
  <si>
    <t>North John Day Capacitor Station</t>
  </si>
  <si>
    <t>3349559989</t>
  </si>
  <si>
    <t>North Logan</t>
  </si>
  <si>
    <t>3352750299</t>
  </si>
  <si>
    <t>North Marion</t>
  </si>
  <si>
    <t>3353097632</t>
  </si>
  <si>
    <t>North Marysville</t>
  </si>
  <si>
    <t>3337419555</t>
  </si>
  <si>
    <t>North McNary Switch</t>
  </si>
  <si>
    <t>3337419562</t>
  </si>
  <si>
    <t>North Mountain</t>
  </si>
  <si>
    <t>3337419568</t>
  </si>
  <si>
    <t>North Normandy</t>
  </si>
  <si>
    <t>3349560201</t>
  </si>
  <si>
    <t>North Ogden</t>
  </si>
  <si>
    <t>3337428248</t>
  </si>
  <si>
    <t>North Park</t>
  </si>
  <si>
    <t>3352749980</t>
  </si>
  <si>
    <t>North Powder</t>
  </si>
  <si>
    <t>3337419626</t>
  </si>
  <si>
    <t>Northcrest</t>
  </si>
  <si>
    <t>3349559538</t>
  </si>
  <si>
    <t>Northeast</t>
  </si>
  <si>
    <t>3349559564</t>
  </si>
  <si>
    <t>Northwest</t>
  </si>
  <si>
    <t>3353097646</t>
  </si>
  <si>
    <t>Norton Avenue</t>
  </si>
  <si>
    <t>3342618331</t>
  </si>
  <si>
    <t>Notch Butt</t>
  </si>
  <si>
    <t>3342617592</t>
  </si>
  <si>
    <t>Noxon Cons</t>
  </si>
  <si>
    <t>3337419718</t>
  </si>
  <si>
    <t>Noxon Rapids</t>
  </si>
  <si>
    <t>3349559684</t>
  </si>
  <si>
    <t>Nuclear Fuels</t>
  </si>
  <si>
    <t>3349559965</t>
  </si>
  <si>
    <t>Nucor</t>
  </si>
  <si>
    <t>3337419732</t>
  </si>
  <si>
    <t>Nugget</t>
  </si>
  <si>
    <t>3337419736</t>
  </si>
  <si>
    <t>Nutglade</t>
  </si>
  <si>
    <t>3337414398</t>
  </si>
  <si>
    <t>NW Alum</t>
  </si>
  <si>
    <t>3342618400</t>
  </si>
  <si>
    <t>Nyssa</t>
  </si>
  <si>
    <t>3349560237</t>
  </si>
  <si>
    <t>O U R &amp; D</t>
  </si>
  <si>
    <t>3337419754</t>
  </si>
  <si>
    <t>O'Brien</t>
  </si>
  <si>
    <t>3352749831</t>
  </si>
  <si>
    <t>3337419757</t>
  </si>
  <si>
    <t>O'Gara</t>
  </si>
  <si>
    <t>3349559851</t>
  </si>
  <si>
    <t>Oak City</t>
  </si>
  <si>
    <t>3349560358</t>
  </si>
  <si>
    <t>3349560359</t>
  </si>
  <si>
    <t>3352750301</t>
  </si>
  <si>
    <t>Oak Grove</t>
  </si>
  <si>
    <t>3353097620</t>
  </si>
  <si>
    <t>Oak Harbor</t>
  </si>
  <si>
    <t>3337428283</t>
  </si>
  <si>
    <t>Oak Knoll</t>
  </si>
  <si>
    <t>3349559544</t>
  </si>
  <si>
    <t>Oakland</t>
  </si>
  <si>
    <t>3352749838</t>
  </si>
  <si>
    <t>3342618277</t>
  </si>
  <si>
    <t>Oakley</t>
  </si>
  <si>
    <t>3349560004</t>
  </si>
  <si>
    <t>3337419810</t>
  </si>
  <si>
    <t>Oakridge</t>
  </si>
  <si>
    <t>3349559901</t>
  </si>
  <si>
    <t>Ockey</t>
  </si>
  <si>
    <t>3337419853</t>
  </si>
  <si>
    <t>Oden</t>
  </si>
  <si>
    <t>3337419855</t>
  </si>
  <si>
    <t>Odessa</t>
  </si>
  <si>
    <t>3337419857</t>
  </si>
  <si>
    <t>Odessa (BPA)</t>
  </si>
  <si>
    <t>3352750209</t>
  </si>
  <si>
    <t>Ogden</t>
  </si>
  <si>
    <t>3337419883</t>
  </si>
  <si>
    <t>Okanogan</t>
  </si>
  <si>
    <t>3352750000</t>
  </si>
  <si>
    <t>Olex</t>
  </si>
  <si>
    <t>3337419946</t>
  </si>
  <si>
    <t>Olympia</t>
  </si>
  <si>
    <t>3353097681</t>
  </si>
  <si>
    <t>Olympia-1</t>
  </si>
  <si>
    <t>3349559502</t>
  </si>
  <si>
    <t>Olympus</t>
  </si>
  <si>
    <t>3337419950</t>
  </si>
  <si>
    <t>Omak</t>
  </si>
  <si>
    <t>3338290377</t>
  </si>
  <si>
    <t>Onaka</t>
  </si>
  <si>
    <t>3337419958</t>
  </si>
  <si>
    <t>Oneida</t>
  </si>
  <si>
    <t>3337419971</t>
  </si>
  <si>
    <t>Ontario</t>
  </si>
  <si>
    <t>3342617945</t>
  </si>
  <si>
    <t>Opal</t>
  </si>
  <si>
    <t>3337419982</t>
  </si>
  <si>
    <t>Ophir</t>
  </si>
  <si>
    <t>3349560039</t>
  </si>
  <si>
    <t>3349559671</t>
  </si>
  <si>
    <t>Oquirrh</t>
  </si>
  <si>
    <t>3349559613</t>
  </si>
  <si>
    <t>Orange</t>
  </si>
  <si>
    <t>3349559801</t>
  </si>
  <si>
    <t>Orangeville</t>
  </si>
  <si>
    <t>3337428251</t>
  </si>
  <si>
    <t>Orchard</t>
  </si>
  <si>
    <t>3342618255</t>
  </si>
  <si>
    <t>3337420019</t>
  </si>
  <si>
    <t>Oregon Basin</t>
  </si>
  <si>
    <t>3352749978</t>
  </si>
  <si>
    <t>Oregon Trial</t>
  </si>
  <si>
    <t>3349560158</t>
  </si>
  <si>
    <t>Orem</t>
  </si>
  <si>
    <t>3337420026</t>
  </si>
  <si>
    <t>Orin</t>
  </si>
  <si>
    <t>3349560096</t>
  </si>
  <si>
    <t>Orocky Mtn. Energy</t>
  </si>
  <si>
    <t>3337420048</t>
  </si>
  <si>
    <t>Orofino</t>
  </si>
  <si>
    <t>3352749871</t>
  </si>
  <si>
    <t>Oromite</t>
  </si>
  <si>
    <t>3337420053</t>
  </si>
  <si>
    <t>Oroville</t>
  </si>
  <si>
    <t>3337420055</t>
  </si>
  <si>
    <t>Orpha</t>
  </si>
  <si>
    <t>3342618360</t>
  </si>
  <si>
    <t>Osburn</t>
  </si>
  <si>
    <t>3342618176</t>
  </si>
  <si>
    <t>Osgood</t>
  </si>
  <si>
    <t>3352750035</t>
  </si>
  <si>
    <t>Oswego-1</t>
  </si>
  <si>
    <t>3337420103</t>
  </si>
  <si>
    <t>Othello City</t>
  </si>
  <si>
    <t>3337420106</t>
  </si>
  <si>
    <t>Otis Orchards</t>
  </si>
  <si>
    <t>3342617836</t>
  </si>
  <si>
    <t>Outlook</t>
  </si>
  <si>
    <t>3337427985</t>
  </si>
  <si>
    <t>Overpass</t>
  </si>
  <si>
    <t>3342618058</t>
  </si>
  <si>
    <t>Ovid</t>
  </si>
  <si>
    <t>3337420153</t>
  </si>
  <si>
    <t>Oxbow (IDPC)</t>
  </si>
  <si>
    <t>3342617940</t>
  </si>
  <si>
    <t>P. Pipe Casper</t>
  </si>
  <si>
    <t>3342618201</t>
  </si>
  <si>
    <t>Pacatello</t>
  </si>
  <si>
    <t>3337428249</t>
  </si>
  <si>
    <t>Pacific</t>
  </si>
  <si>
    <t>3337428102</t>
  </si>
  <si>
    <t>3337427743</t>
  </si>
  <si>
    <t>Paddock</t>
  </si>
  <si>
    <t>3353097903</t>
  </si>
  <si>
    <t>Paine field-1</t>
  </si>
  <si>
    <t>3337428408</t>
  </si>
  <si>
    <t>Paisely</t>
  </si>
  <si>
    <t>3353098087</t>
  </si>
  <si>
    <t>Palisades</t>
  </si>
  <si>
    <t>PUD No. 1 of Douglas County</t>
  </si>
  <si>
    <t>3337420240</t>
  </si>
  <si>
    <t>Palisades (USBRID)</t>
  </si>
  <si>
    <t>3337420241</t>
  </si>
  <si>
    <t>Palisades SW</t>
  </si>
  <si>
    <t>3337420272</t>
  </si>
  <si>
    <t>Palouse</t>
  </si>
  <si>
    <t>3337420273</t>
  </si>
  <si>
    <t>Pamona Heights</t>
  </si>
  <si>
    <t>3349559790</t>
  </si>
  <si>
    <t>Panguitch</t>
  </si>
  <si>
    <t>3337420302</t>
  </si>
  <si>
    <t>Panther Lake</t>
  </si>
  <si>
    <t>3342618021</t>
  </si>
  <si>
    <t>Paradise</t>
  </si>
  <si>
    <t>3349560165</t>
  </si>
  <si>
    <t>Pariette</t>
  </si>
  <si>
    <t>3349560059</t>
  </si>
  <si>
    <t>Parish</t>
  </si>
  <si>
    <t>3349560002</t>
  </si>
  <si>
    <t>Park City</t>
  </si>
  <si>
    <t>3337428141</t>
  </si>
  <si>
    <t>Park St</t>
  </si>
  <si>
    <t>3337420356</t>
  </si>
  <si>
    <t>Parkdale</t>
  </si>
  <si>
    <t>3349559634</t>
  </si>
  <si>
    <t>Parkway</t>
  </si>
  <si>
    <t>3349559505</t>
  </si>
  <si>
    <t>Parleys</t>
  </si>
  <si>
    <t>3342618399</t>
  </si>
  <si>
    <t>Parma</t>
  </si>
  <si>
    <t>3337420388</t>
  </si>
  <si>
    <t>Parowan (Center Creek)</t>
  </si>
  <si>
    <t>3349560231</t>
  </si>
  <si>
    <t>Parry</t>
  </si>
  <si>
    <t>3337427509</t>
  </si>
  <si>
    <t>Pasco</t>
  </si>
  <si>
    <t>3337420420</t>
  </si>
  <si>
    <t>Paterson</t>
  </si>
  <si>
    <t>3337420428</t>
  </si>
  <si>
    <t>Patrick's Creek</t>
  </si>
  <si>
    <t>3337420435</t>
  </si>
  <si>
    <t>Paul</t>
  </si>
  <si>
    <t>3342618319</t>
  </si>
  <si>
    <t>Paul Duffin</t>
  </si>
  <si>
    <t>3337420442</t>
  </si>
  <si>
    <t>Pavant</t>
  </si>
  <si>
    <t>3337420457</t>
  </si>
  <si>
    <t>Payette County</t>
  </si>
  <si>
    <t>3337420467</t>
  </si>
  <si>
    <t>Pe Ell</t>
  </si>
  <si>
    <t>3337420488</t>
  </si>
  <si>
    <t>Pearl</t>
  </si>
  <si>
    <t>3337420525</t>
  </si>
  <si>
    <t>Pelican Horn</t>
  </si>
  <si>
    <t>3349560023</t>
  </si>
  <si>
    <t>Pelican Point</t>
  </si>
  <si>
    <t>3337420530</t>
  </si>
  <si>
    <t>Pelton</t>
  </si>
  <si>
    <t>3352750002</t>
  </si>
  <si>
    <t>Pendleton</t>
  </si>
  <si>
    <t>3337420600</t>
  </si>
  <si>
    <t>Perez</t>
  </si>
  <si>
    <t>3349560126</t>
  </si>
  <si>
    <t>Phillips</t>
  </si>
  <si>
    <t>3341136759</t>
  </si>
  <si>
    <t>Picard</t>
  </si>
  <si>
    <t>3337427308</t>
  </si>
  <si>
    <t>Pilot Rock</t>
  </si>
  <si>
    <t>3342618368</t>
  </si>
  <si>
    <t>Pine Creek</t>
  </si>
  <si>
    <t>3337420777</t>
  </si>
  <si>
    <t>3349559897</t>
  </si>
  <si>
    <t>3337420787</t>
  </si>
  <si>
    <t>Pine Lakes</t>
  </si>
  <si>
    <t>3342617973</t>
  </si>
  <si>
    <t>Pinedale</t>
  </si>
  <si>
    <t>3353097657</t>
  </si>
  <si>
    <t>Pinehurst</t>
  </si>
  <si>
    <t>3342618246</t>
  </si>
  <si>
    <t>Pingree</t>
  </si>
  <si>
    <t>3349560296</t>
  </si>
  <si>
    <t>Pinnacle</t>
  </si>
  <si>
    <t>3337420825</t>
  </si>
  <si>
    <t>Pinto</t>
  </si>
  <si>
    <t>3349559755</t>
  </si>
  <si>
    <t>3353097804</t>
  </si>
  <si>
    <t>Pipe Lake</t>
  </si>
  <si>
    <t>3337420861</t>
  </si>
  <si>
    <t>Pitchfork</t>
  </si>
  <si>
    <t>3353098105</t>
  </si>
  <si>
    <t>Plain</t>
  </si>
  <si>
    <t>3337420941</t>
  </si>
  <si>
    <t>Platte</t>
  </si>
  <si>
    <t>3342617893</t>
  </si>
  <si>
    <t>Platte River</t>
  </si>
  <si>
    <t>3352749845</t>
  </si>
  <si>
    <t>Playwood</t>
  </si>
  <si>
    <t>3349560064</t>
  </si>
  <si>
    <t>Pleasant Grove</t>
  </si>
  <si>
    <t>3342617842</t>
  </si>
  <si>
    <t>Pleasant Prairie</t>
  </si>
  <si>
    <t>3349560171</t>
  </si>
  <si>
    <t>Pleasant View</t>
  </si>
  <si>
    <t>3337420983</t>
  </si>
  <si>
    <t>Plentywood</t>
  </si>
  <si>
    <t>3337420984</t>
  </si>
  <si>
    <t>Plentywood Junction</t>
  </si>
  <si>
    <t>3337420986</t>
  </si>
  <si>
    <t>Plevna</t>
  </si>
  <si>
    <t>3337420995</t>
  </si>
  <si>
    <t>Plummel</t>
  </si>
  <si>
    <t>3337421005</t>
  </si>
  <si>
    <t>Plymouth Energy LLC</t>
  </si>
  <si>
    <t>3337421027</t>
  </si>
  <si>
    <t>Point of Rocks</t>
  </si>
  <si>
    <t>3342617941</t>
  </si>
  <si>
    <t>Poison Spider</t>
  </si>
  <si>
    <t>3337421047</t>
  </si>
  <si>
    <t>Pomeroy (PP&amp;L)</t>
  </si>
  <si>
    <t>3349559793</t>
  </si>
  <si>
    <t>Ponderosa</t>
  </si>
  <si>
    <t>3342617954</t>
  </si>
  <si>
    <t>Pope</t>
  </si>
  <si>
    <t>3365669813</t>
  </si>
  <si>
    <t>Populus</t>
  </si>
  <si>
    <t>3337421115</t>
  </si>
  <si>
    <t>Port Gamble</t>
  </si>
  <si>
    <t>3337421126</t>
  </si>
  <si>
    <t>Port Orford</t>
  </si>
  <si>
    <t>3353097520</t>
  </si>
  <si>
    <t>Portal Way</t>
  </si>
  <si>
    <t>3349559658</t>
  </si>
  <si>
    <t>Portland</t>
  </si>
  <si>
    <t>3342618208</t>
  </si>
  <si>
    <t>Portneuf</t>
  </si>
  <si>
    <t>3337421167</t>
  </si>
  <si>
    <t>Post Falls</t>
  </si>
  <si>
    <t>3337421177</t>
  </si>
  <si>
    <t>Potlatch</t>
  </si>
  <si>
    <t>3337421176</t>
  </si>
  <si>
    <t>3342617928</t>
  </si>
  <si>
    <t>Powder River</t>
  </si>
  <si>
    <t>3337427537</t>
  </si>
  <si>
    <t>Powell Butte</t>
  </si>
  <si>
    <t>3337421235</t>
  </si>
  <si>
    <t>Prairie</t>
  </si>
  <si>
    <t>3352750253</t>
  </si>
  <si>
    <t>Prairie City</t>
  </si>
  <si>
    <t>3337421249</t>
  </si>
  <si>
    <t>Pranty REA</t>
  </si>
  <si>
    <t>3342618078</t>
  </si>
  <si>
    <t>Preston</t>
  </si>
  <si>
    <t>3349559936</t>
  </si>
  <si>
    <t>Price</t>
  </si>
  <si>
    <t>3337421285</t>
  </si>
  <si>
    <t>Priest River</t>
  </si>
  <si>
    <t>3352749875</t>
  </si>
  <si>
    <t>Prinville</t>
  </si>
  <si>
    <t>3349560092</t>
  </si>
  <si>
    <t>Proler</t>
  </si>
  <si>
    <t>3349559954</t>
  </si>
  <si>
    <t>Promontory</t>
  </si>
  <si>
    <t>3337427567</t>
  </si>
  <si>
    <t>Prospect</t>
  </si>
  <si>
    <t>3337421340</t>
  </si>
  <si>
    <t>Prosser</t>
  </si>
  <si>
    <t>3337428244</t>
  </si>
  <si>
    <t>Provolt</t>
  </si>
  <si>
    <t>3337421382</t>
  </si>
  <si>
    <t>Pullman</t>
  </si>
  <si>
    <t>3342618310</t>
  </si>
  <si>
    <t>Pump</t>
  </si>
  <si>
    <t>3349559514</t>
  </si>
  <si>
    <t>Quarry</t>
  </si>
  <si>
    <t>3337421435</t>
  </si>
  <si>
    <t>Quartz</t>
  </si>
  <si>
    <t>3349559753</t>
  </si>
  <si>
    <t>Quitcha Pa</t>
  </si>
  <si>
    <t>3337421507</t>
  </si>
  <si>
    <t>Raft</t>
  </si>
  <si>
    <t>3337421512</t>
  </si>
  <si>
    <t>Railroad</t>
  </si>
  <si>
    <t>3337421525</t>
  </si>
  <si>
    <t>Rainbow Valley</t>
  </si>
  <si>
    <t>3349559937</t>
  </si>
  <si>
    <t>Rains</t>
  </si>
  <si>
    <t>3337421544</t>
  </si>
  <si>
    <t>Ralston</t>
  </si>
  <si>
    <t>3352749804</t>
  </si>
  <si>
    <t>Ranchville</t>
  </si>
  <si>
    <t>3342617950</t>
  </si>
  <si>
    <t>Randolph</t>
  </si>
  <si>
    <t>3337416647</t>
  </si>
  <si>
    <t>Rasmusen</t>
  </si>
  <si>
    <t>3337421596</t>
  </si>
  <si>
    <t>Rathdrum</t>
  </si>
  <si>
    <t>3349559695</t>
  </si>
  <si>
    <t>Rattlesnake</t>
  </si>
  <si>
    <t>3337421613</t>
  </si>
  <si>
    <t>Raver</t>
  </si>
  <si>
    <t>3342618066</t>
  </si>
  <si>
    <t>Raymond</t>
  </si>
  <si>
    <t>3337421624</t>
  </si>
  <si>
    <t>3337427680</t>
  </si>
  <si>
    <t>Raymond Hill M/W</t>
  </si>
  <si>
    <t>3337421640</t>
  </si>
  <si>
    <t>Reardan</t>
  </si>
  <si>
    <t>3349560342</t>
  </si>
  <si>
    <t>Recapture</t>
  </si>
  <si>
    <t>3337427558</t>
  </si>
  <si>
    <t>Red Blanket</t>
  </si>
  <si>
    <t>3342617939</t>
  </si>
  <si>
    <t>Red Butte</t>
  </si>
  <si>
    <t>3349559924</t>
  </si>
  <si>
    <t>Red Narrows</t>
  </si>
  <si>
    <t>3349559682</t>
  </si>
  <si>
    <t>Red Rock</t>
  </si>
  <si>
    <t>3337421697</t>
  </si>
  <si>
    <t>Redfield</t>
  </si>
  <si>
    <t>3338290386</t>
  </si>
  <si>
    <t>3337427914</t>
  </si>
  <si>
    <t>Redmond</t>
  </si>
  <si>
    <t>3337421705</t>
  </si>
  <si>
    <t>Redondo</t>
  </si>
  <si>
    <t>3342617838</t>
  </si>
  <si>
    <t>Redstone</t>
  </si>
  <si>
    <t>3349560111</t>
  </si>
  <si>
    <t>Redwood</t>
  </si>
  <si>
    <t>3337421709</t>
  </si>
  <si>
    <t>3349559649</t>
  </si>
  <si>
    <t>Ref</t>
  </si>
  <si>
    <t>3342617896</t>
  </si>
  <si>
    <t>3342617897</t>
  </si>
  <si>
    <t>Refinery Tap</t>
  </si>
  <si>
    <t>3342618129</t>
  </si>
  <si>
    <t>Reno</t>
  </si>
  <si>
    <t>3337421763</t>
  </si>
  <si>
    <t>3337421778</t>
  </si>
  <si>
    <t>Republic</t>
  </si>
  <si>
    <t>3349560083</t>
  </si>
  <si>
    <t>Research</t>
  </si>
  <si>
    <t>3342617826</t>
  </si>
  <si>
    <t>Reserve</t>
  </si>
  <si>
    <t>3349559846</t>
  </si>
  <si>
    <t>Resources Tower</t>
  </si>
  <si>
    <t>3342618154</t>
  </si>
  <si>
    <t>Rexburg</t>
  </si>
  <si>
    <t>3352750313</t>
  </si>
  <si>
    <t>Rhododendron</t>
  </si>
  <si>
    <t>3342618059</t>
  </si>
  <si>
    <t>Rich</t>
  </si>
  <si>
    <t>3349559762</t>
  </si>
  <si>
    <t>Richfield</t>
  </si>
  <si>
    <t>3342618221</t>
  </si>
  <si>
    <t>3337421844</t>
  </si>
  <si>
    <t>Richland</t>
  </si>
  <si>
    <t>3349559987</t>
  </si>
  <si>
    <t>Richmond</t>
  </si>
  <si>
    <t>3353097891</t>
  </si>
  <si>
    <t>Richmond park</t>
  </si>
  <si>
    <t>3342617820</t>
  </si>
  <si>
    <t>Ridgelawn</t>
  </si>
  <si>
    <t>3349560383</t>
  </si>
  <si>
    <t>Ridgland</t>
  </si>
  <si>
    <t>3349559617</t>
  </si>
  <si>
    <t>Riding Receiving</t>
  </si>
  <si>
    <t>3337421898</t>
  </si>
  <si>
    <t>Rigby</t>
  </si>
  <si>
    <t>3337421916</t>
  </si>
  <si>
    <t>Ringold</t>
  </si>
  <si>
    <t>3349559696</t>
  </si>
  <si>
    <t>Rio Alcom</t>
  </si>
  <si>
    <t>3337421949</t>
  </si>
  <si>
    <t>Riparia (BPA)</t>
  </si>
  <si>
    <t>Inland Power &amp; Light Co.</t>
  </si>
  <si>
    <t>3342618174</t>
  </si>
  <si>
    <t>Ririe</t>
  </si>
  <si>
    <t>3349559598</t>
  </si>
  <si>
    <t>Riter</t>
  </si>
  <si>
    <t>3337428247</t>
  </si>
  <si>
    <t>River Road</t>
  </si>
  <si>
    <t>3352750116</t>
  </si>
  <si>
    <t>3349560053</t>
  </si>
  <si>
    <t>Riverdale (PACIF)</t>
  </si>
  <si>
    <t>3337421994</t>
  </si>
  <si>
    <t>Rivergate</t>
  </si>
  <si>
    <t>3352750174</t>
  </si>
  <si>
    <t>Rivergate-1</t>
  </si>
  <si>
    <t>3352750173</t>
  </si>
  <si>
    <t>Rivergate-2</t>
  </si>
  <si>
    <t>3337422000</t>
  </si>
  <si>
    <t>Riverside</t>
  </si>
  <si>
    <t>3337422020</t>
  </si>
  <si>
    <t>Riverton</t>
  </si>
  <si>
    <t>3337422023</t>
  </si>
  <si>
    <t>3337422028</t>
  </si>
  <si>
    <t>Riverview</t>
  </si>
  <si>
    <t>3342618178</t>
  </si>
  <si>
    <t>Roberts</t>
  </si>
  <si>
    <t>3337428086</t>
  </si>
  <si>
    <t>Roberts Creek</t>
  </si>
  <si>
    <t>3349560345</t>
  </si>
  <si>
    <t>Rock Canyon</t>
  </si>
  <si>
    <t>3337422137</t>
  </si>
  <si>
    <t>Rock Springs</t>
  </si>
  <si>
    <t>3342618245</t>
  </si>
  <si>
    <t>Rockford</t>
  </si>
  <si>
    <t>3337422151</t>
  </si>
  <si>
    <t>3349559738</t>
  </si>
  <si>
    <t>Rockville</t>
  </si>
  <si>
    <t>3337422198</t>
  </si>
  <si>
    <t>Roe's Corner</t>
  </si>
  <si>
    <t>3337422206</t>
  </si>
  <si>
    <t>Rogue</t>
  </si>
  <si>
    <t>3352749889</t>
  </si>
  <si>
    <t>Rogue River</t>
  </si>
  <si>
    <t>3337422246</t>
  </si>
  <si>
    <t>Rosalia</t>
  </si>
  <si>
    <t>3349559576</t>
  </si>
  <si>
    <t>Rose Park</t>
  </si>
  <si>
    <t>3342617774</t>
  </si>
  <si>
    <t>Rosebud</t>
  </si>
  <si>
    <t>3337428061</t>
  </si>
  <si>
    <t>Roseburg</t>
  </si>
  <si>
    <t>3337428293</t>
  </si>
  <si>
    <t>Ross Ave</t>
  </si>
  <si>
    <t>3337422288</t>
  </si>
  <si>
    <t>Ross Dam</t>
  </si>
  <si>
    <t>3337422298</t>
  </si>
  <si>
    <t>Rottengrass REA</t>
  </si>
  <si>
    <t>3337422316</t>
  </si>
  <si>
    <t>Round Valley</t>
  </si>
  <si>
    <t>3349559864</t>
  </si>
  <si>
    <t>Rowley</t>
  </si>
  <si>
    <t>3337422337</t>
  </si>
  <si>
    <t>Roxboro</t>
  </si>
  <si>
    <t>3349559917</t>
  </si>
  <si>
    <t>Royal</t>
  </si>
  <si>
    <t>3337422351</t>
  </si>
  <si>
    <t>Roza</t>
  </si>
  <si>
    <t>3342618040</t>
  </si>
  <si>
    <t>Ruby</t>
  </si>
  <si>
    <t>3337428254</t>
  </si>
  <si>
    <t>Ruch</t>
  </si>
  <si>
    <t>3337422362</t>
  </si>
  <si>
    <t>Ruff</t>
  </si>
  <si>
    <t>3349560277</t>
  </si>
  <si>
    <t>Rush Valley</t>
  </si>
  <si>
    <t>3342618346</t>
  </si>
  <si>
    <t>Russet</t>
  </si>
  <si>
    <t>3337422426</t>
  </si>
  <si>
    <t>Ryckman</t>
  </si>
  <si>
    <t>3337428369</t>
  </si>
  <si>
    <t>S Fairchild</t>
  </si>
  <si>
    <t>3337422472</t>
  </si>
  <si>
    <t>S. Mandan</t>
  </si>
  <si>
    <t>3349559623</t>
  </si>
  <si>
    <t>S.L. Water</t>
  </si>
  <si>
    <t>3349559606</t>
  </si>
  <si>
    <t>3349559517</t>
  </si>
  <si>
    <t>S.L.Co. Water</t>
  </si>
  <si>
    <t>3349559516</t>
  </si>
  <si>
    <t>3349559543</t>
  </si>
  <si>
    <t>S.L.Pump</t>
  </si>
  <si>
    <t>3349559573</t>
  </si>
  <si>
    <t>S.L.Sewage</t>
  </si>
  <si>
    <t>3337422524</t>
  </si>
  <si>
    <t>Sacajawea</t>
  </si>
  <si>
    <t>3337422525</t>
  </si>
  <si>
    <t>Sacheen</t>
  </si>
  <si>
    <t>3337422540</t>
  </si>
  <si>
    <t>Sage</t>
  </si>
  <si>
    <t>3337428279</t>
  </si>
  <si>
    <t>Sage Road</t>
  </si>
  <si>
    <t>3342618261</t>
  </si>
  <si>
    <t>Sailor Creek</t>
  </si>
  <si>
    <t>3337422557</t>
  </si>
  <si>
    <t>Saint George</t>
  </si>
  <si>
    <t>3337422642</t>
  </si>
  <si>
    <t>Salem Alumina</t>
  </si>
  <si>
    <t>3349559866</t>
  </si>
  <si>
    <t>Salina</t>
  </si>
  <si>
    <t>3337422663</t>
  </si>
  <si>
    <t>Salmon Diesel</t>
  </si>
  <si>
    <t>3337422671</t>
  </si>
  <si>
    <t>Salt Creek</t>
  </si>
  <si>
    <t>3349560103</t>
  </si>
  <si>
    <t>Salt Works</t>
  </si>
  <si>
    <t>3337422702</t>
  </si>
  <si>
    <t>Sammamish</t>
  </si>
  <si>
    <t>3337422707</t>
  </si>
  <si>
    <t>Samuels</t>
  </si>
  <si>
    <t>3356867391</t>
  </si>
  <si>
    <t>San Jon</t>
  </si>
  <si>
    <t>3349559749</t>
  </si>
  <si>
    <t>Sand Cove</t>
  </si>
  <si>
    <t>3337428664</t>
  </si>
  <si>
    <t>Sand Creek</t>
  </si>
  <si>
    <t>3365669812</t>
  </si>
  <si>
    <t>Sand Hollow</t>
  </si>
  <si>
    <t>3352749993</t>
  </si>
  <si>
    <t>3337422785</t>
  </si>
  <si>
    <t>Sand Spring Compensation Station</t>
  </si>
  <si>
    <t>3342618183</t>
  </si>
  <si>
    <t>Sandcreek</t>
  </si>
  <si>
    <t>3337422802</t>
  </si>
  <si>
    <t>Sandpoint</t>
  </si>
  <si>
    <t>3337427594</t>
  </si>
  <si>
    <t>3349560182</t>
  </si>
  <si>
    <t>Sandridge Pump</t>
  </si>
  <si>
    <t>3342618149</t>
  </si>
  <si>
    <t>Sandune</t>
  </si>
  <si>
    <t>3349559522</t>
  </si>
  <si>
    <t>Sandy</t>
  </si>
  <si>
    <t>3352750300</t>
  </si>
  <si>
    <t>3349560065</t>
  </si>
  <si>
    <t>Sanpitch</t>
  </si>
  <si>
    <t>3337422849</t>
  </si>
  <si>
    <t>Santa Rosa</t>
  </si>
  <si>
    <t>3356867397</t>
  </si>
  <si>
    <t>Santa Rosa (Top O Da Hill)</t>
  </si>
  <si>
    <t>3349560013</t>
  </si>
  <si>
    <t>Santaquin</t>
  </si>
  <si>
    <t>3337422864</t>
  </si>
  <si>
    <t>Sappho</t>
  </si>
  <si>
    <t>3349560138</t>
  </si>
  <si>
    <t>Saratoga</t>
  </si>
  <si>
    <t>3337422900</t>
  </si>
  <si>
    <t>Satsop</t>
  </si>
  <si>
    <t>3342617810</t>
  </si>
  <si>
    <t>Savage</t>
  </si>
  <si>
    <t>3337422941</t>
  </si>
  <si>
    <t>Scarcello</t>
  </si>
  <si>
    <t>3352749891</t>
  </si>
  <si>
    <t>Scenic</t>
  </si>
  <si>
    <t>3337422957</t>
  </si>
  <si>
    <t>Schrag (BEC)</t>
  </si>
  <si>
    <t>3353097529</t>
  </si>
  <si>
    <t>Schuett</t>
  </si>
  <si>
    <t>3337422960</t>
  </si>
  <si>
    <t>Schultz</t>
  </si>
  <si>
    <t>3349559810</t>
  </si>
  <si>
    <t>Scipio</t>
  </si>
  <si>
    <t>3342617840</t>
  </si>
  <si>
    <t>Scobey</t>
  </si>
  <si>
    <t>3349559916</t>
  </si>
  <si>
    <t>Scofield</t>
  </si>
  <si>
    <t>3349559909</t>
  </si>
  <si>
    <t>Scofield Res</t>
  </si>
  <si>
    <t>3352750216</t>
  </si>
  <si>
    <t>Scoggin</t>
  </si>
  <si>
    <t>3337422973</t>
  </si>
  <si>
    <t>Scooteney</t>
  </si>
  <si>
    <t>3341136801</t>
  </si>
  <si>
    <t>Scott Bar</t>
  </si>
  <si>
    <t>3353097655</t>
  </si>
  <si>
    <t>Scott Paper</t>
  </si>
  <si>
    <t>3337422986</t>
  </si>
  <si>
    <t>3337411140</t>
  </si>
  <si>
    <t>Scottsburg</t>
  </si>
  <si>
    <t>3337423001</t>
  </si>
  <si>
    <t>Scoville</t>
  </si>
  <si>
    <t>3352750152</t>
  </si>
  <si>
    <t>Seaside</t>
  </si>
  <si>
    <t>3342618326</t>
  </si>
  <si>
    <t>Second Lift</t>
  </si>
  <si>
    <t>3337423060</t>
  </si>
  <si>
    <t>Seep Lake (GP)</t>
  </si>
  <si>
    <t>3353097533</t>
  </si>
  <si>
    <t>Sehome</t>
  </si>
  <si>
    <t>3337423074</t>
  </si>
  <si>
    <t>Seiad</t>
  </si>
  <si>
    <t>3338290474</t>
  </si>
  <si>
    <t>Seiby</t>
  </si>
  <si>
    <t>3337428284</t>
  </si>
  <si>
    <t>Selah</t>
  </si>
  <si>
    <t>3337423081</t>
  </si>
  <si>
    <t>Selle</t>
  </si>
  <si>
    <t>3352749832</t>
  </si>
  <si>
    <t>Selma</t>
  </si>
  <si>
    <t>3338290378</t>
  </si>
  <si>
    <t>Seneca</t>
  </si>
  <si>
    <t>3352750010</t>
  </si>
  <si>
    <t>Service Creek</t>
  </si>
  <si>
    <t>3349559716</t>
  </si>
  <si>
    <t>Seven Mile</t>
  </si>
  <si>
    <t>3349559765</t>
  </si>
  <si>
    <t>Sevier</t>
  </si>
  <si>
    <t>3349560061</t>
  </si>
  <si>
    <t>SF Chemical</t>
  </si>
  <si>
    <t>3349560164</t>
  </si>
  <si>
    <t>Sharon</t>
  </si>
  <si>
    <t>3337423187</t>
  </si>
  <si>
    <t>Shastina</t>
  </si>
  <si>
    <t>3342618133</t>
  </si>
  <si>
    <t>Shattuck</t>
  </si>
  <si>
    <t>3337423199</t>
  </si>
  <si>
    <t>Shawnee</t>
  </si>
  <si>
    <t>3342618177</t>
  </si>
  <si>
    <t>Shelley</t>
  </si>
  <si>
    <t>3337423244</t>
  </si>
  <si>
    <t>Shelton</t>
  </si>
  <si>
    <t>3337423263</t>
  </si>
  <si>
    <t>Sheridan</t>
  </si>
  <si>
    <t>3352750208</t>
  </si>
  <si>
    <t>3337423288</t>
  </si>
  <si>
    <t>Sherwood</t>
  </si>
  <si>
    <t>3342617776</t>
  </si>
  <si>
    <t>Shirley</t>
  </si>
  <si>
    <t>3337423321</t>
  </si>
  <si>
    <t>Shoreline</t>
  </si>
  <si>
    <t>3337423329</t>
  </si>
  <si>
    <t>Shoshone Falls</t>
  </si>
  <si>
    <t>3342618025</t>
  </si>
  <si>
    <t>Shoshoni</t>
  </si>
  <si>
    <t>3337423330</t>
  </si>
  <si>
    <t>Shotgun Creek</t>
  </si>
  <si>
    <t>3337423364</t>
  </si>
  <si>
    <t>Sifton</t>
  </si>
  <si>
    <t>3349560163</t>
  </si>
  <si>
    <t>Signetics</t>
  </si>
  <si>
    <t>3337423371</t>
  </si>
  <si>
    <t>Sigurd</t>
  </si>
  <si>
    <t>3342618225</t>
  </si>
  <si>
    <t>Silver</t>
  </si>
  <si>
    <t>3337423381</t>
  </si>
  <si>
    <t>Silver Bow Generation Plant</t>
  </si>
  <si>
    <t>3349560003</t>
  </si>
  <si>
    <t>Silver Creek</t>
  </si>
  <si>
    <t>3337423386</t>
  </si>
  <si>
    <t>3353097883</t>
  </si>
  <si>
    <t>Silver lake</t>
  </si>
  <si>
    <t>3342617975</t>
  </si>
  <si>
    <t>Silver Tip</t>
  </si>
  <si>
    <t>3349560337</t>
  </si>
  <si>
    <t>Silverado</t>
  </si>
  <si>
    <t>3352750272</t>
  </si>
  <si>
    <t>Silverton</t>
  </si>
  <si>
    <t>3337423418</t>
  </si>
  <si>
    <t>Simonson</t>
  </si>
  <si>
    <t>3342618296</t>
  </si>
  <si>
    <t>Simplot</t>
  </si>
  <si>
    <t>3342618112</t>
  </si>
  <si>
    <t>Simplot Conda</t>
  </si>
  <si>
    <t>3349560048</t>
  </si>
  <si>
    <t>Sink</t>
  </si>
  <si>
    <t>3342618193</t>
  </si>
  <si>
    <t>Sinker Creek</t>
  </si>
  <si>
    <t>3342618192</t>
  </si>
  <si>
    <t>Siphon</t>
  </si>
  <si>
    <t>3349559639</t>
  </si>
  <si>
    <t>Sixth South</t>
  </si>
  <si>
    <t>3349560036</t>
  </si>
  <si>
    <t>Skull Valley</t>
  </si>
  <si>
    <t>3349560045</t>
  </si>
  <si>
    <t>Skunk Ridge</t>
  </si>
  <si>
    <t>3349560293</t>
  </si>
  <si>
    <t>Skyline</t>
  </si>
  <si>
    <t>3349560292</t>
  </si>
  <si>
    <t>Skyline Loadout</t>
  </si>
  <si>
    <t>3337423493</t>
  </si>
  <si>
    <t>Slate Creek</t>
  </si>
  <si>
    <t>3342618152</t>
  </si>
  <si>
    <t>Smith</t>
  </si>
  <si>
    <t>3342618351</t>
  </si>
  <si>
    <t>Smith Creek</t>
  </si>
  <si>
    <t>3341136784</t>
  </si>
  <si>
    <t>Smith river</t>
  </si>
  <si>
    <t>3353097517</t>
  </si>
  <si>
    <t>Smith Road</t>
  </si>
  <si>
    <t>3337423540</t>
  </si>
  <si>
    <t>Smithfield</t>
  </si>
  <si>
    <t>3349559988</t>
  </si>
  <si>
    <t>Smithfield Sw Rk</t>
  </si>
  <si>
    <t>3349560179</t>
  </si>
  <si>
    <t>Smiths</t>
  </si>
  <si>
    <t>3337423556</t>
  </si>
  <si>
    <t>Snake River</t>
  </si>
  <si>
    <t>3349559637</t>
  </si>
  <si>
    <t>Snarr</t>
  </si>
  <si>
    <t>3337423566</t>
  </si>
  <si>
    <t>Snipes</t>
  </si>
  <si>
    <t>3353097638</t>
  </si>
  <si>
    <t>Snohomish</t>
  </si>
  <si>
    <t>3337423571</t>
  </si>
  <si>
    <t>Snow Brush</t>
  </si>
  <si>
    <t>3342618100</t>
  </si>
  <si>
    <t>Snowville</t>
  </si>
  <si>
    <t>3349560286</t>
  </si>
  <si>
    <t>Snyderville</t>
  </si>
  <si>
    <t>3349559797</t>
  </si>
  <si>
    <t>So Milford Irrigation</t>
  </si>
  <si>
    <t>3342617816</t>
  </si>
  <si>
    <t>So. Bainville</t>
  </si>
  <si>
    <t>3337423586</t>
  </si>
  <si>
    <t>Soap Creek REA</t>
  </si>
  <si>
    <t>3337423587</t>
  </si>
  <si>
    <t>Soap Lake</t>
  </si>
  <si>
    <t>3337423601</t>
  </si>
  <si>
    <t>Soda</t>
  </si>
  <si>
    <t>3342618124</t>
  </si>
  <si>
    <t>Soda Springs</t>
  </si>
  <si>
    <t>3349559837</t>
  </si>
  <si>
    <t>Soldier Canyon</t>
  </si>
  <si>
    <t>3349560391</t>
  </si>
  <si>
    <t>Soldier Summit</t>
  </si>
  <si>
    <t>3349560340</t>
  </si>
  <si>
    <t>Soma</t>
  </si>
  <si>
    <t>3349559624</t>
  </si>
  <si>
    <t>Sorenson Research</t>
  </si>
  <si>
    <t>3342617983</t>
  </si>
  <si>
    <t>South Cody</t>
  </si>
  <si>
    <t>3342618144</t>
  </si>
  <si>
    <t>South Dubois</t>
  </si>
  <si>
    <t>3337428245</t>
  </si>
  <si>
    <t>South Dunes</t>
  </si>
  <si>
    <t>3337423714</t>
  </si>
  <si>
    <t>South Dunsmuir</t>
  </si>
  <si>
    <t>3337423716</t>
  </si>
  <si>
    <t>South Elk Basin</t>
  </si>
  <si>
    <t>3337423717</t>
  </si>
  <si>
    <t>South Elma</t>
  </si>
  <si>
    <t>3353097652</t>
  </si>
  <si>
    <t>South Everett</t>
  </si>
  <si>
    <t>3342618173</t>
  </si>
  <si>
    <t>South Fork</t>
  </si>
  <si>
    <t>3337428066</t>
  </si>
  <si>
    <t>South Gate</t>
  </si>
  <si>
    <t>3342618411</t>
  </si>
  <si>
    <t>South Lewiston</t>
  </si>
  <si>
    <t>3337423765</t>
  </si>
  <si>
    <t>South Mercer</t>
  </si>
  <si>
    <t>3349560219</t>
  </si>
  <si>
    <t>South Ogden</t>
  </si>
  <si>
    <t>3337423777</t>
  </si>
  <si>
    <t>South Othello</t>
  </si>
  <si>
    <t>3349559619</t>
  </si>
  <si>
    <t>South Park</t>
  </si>
  <si>
    <t>3342618345</t>
  </si>
  <si>
    <t>3337423788</t>
  </si>
  <si>
    <t>South Pullman</t>
  </si>
  <si>
    <t>3337423806</t>
  </si>
  <si>
    <t>South Trona</t>
  </si>
  <si>
    <t>3349560240</t>
  </si>
  <si>
    <t>South Yard</t>
  </si>
  <si>
    <t>3349559524</t>
  </si>
  <si>
    <t>Southeast</t>
  </si>
  <si>
    <t>3337414904</t>
  </si>
  <si>
    <t>3349559541</t>
  </si>
  <si>
    <t>Southwest</t>
  </si>
  <si>
    <t>3337423849</t>
  </si>
  <si>
    <t>3337423874</t>
  </si>
  <si>
    <t>Spangle</t>
  </si>
  <si>
    <t>3337423876</t>
  </si>
  <si>
    <t>Spanish Fork</t>
  </si>
  <si>
    <t>3349559694</t>
  </si>
  <si>
    <t>Spanish Valley</t>
  </si>
  <si>
    <t>3337423880</t>
  </si>
  <si>
    <t>Spar Canyon</t>
  </si>
  <si>
    <t>3337423896</t>
  </si>
  <si>
    <t>Spearfish</t>
  </si>
  <si>
    <t>3349559611</t>
  </si>
  <si>
    <t>Sperry</t>
  </si>
  <si>
    <t>3349559715</t>
  </si>
  <si>
    <t>Sphinx</t>
  </si>
  <si>
    <t>3337423926</t>
  </si>
  <si>
    <t>Spirit</t>
  </si>
  <si>
    <t>3337423927</t>
  </si>
  <si>
    <t>Spirit Lake</t>
  </si>
  <si>
    <t>3337411489</t>
  </si>
  <si>
    <t>Spiritbrook</t>
  </si>
  <si>
    <t>3352749860</t>
  </si>
  <si>
    <t>Sprague River</t>
  </si>
  <si>
    <t>3349559898</t>
  </si>
  <si>
    <t>Spring City</t>
  </si>
  <si>
    <t>3337423950</t>
  </si>
  <si>
    <t>Spring Creek</t>
  </si>
  <si>
    <t>3349559737</t>
  </si>
  <si>
    <t>Springdala</t>
  </si>
  <si>
    <t>3337423985</t>
  </si>
  <si>
    <t>Springhill</t>
  </si>
  <si>
    <t>3349560037</t>
  </si>
  <si>
    <t>St Johns</t>
  </si>
  <si>
    <t>3337424043</t>
  </si>
  <si>
    <t>St. Anthony</t>
  </si>
  <si>
    <t>3342618072</t>
  </si>
  <si>
    <t>St. Charles</t>
  </si>
  <si>
    <t>3342618364</t>
  </si>
  <si>
    <t>St. Joe</t>
  </si>
  <si>
    <t>3337424074</t>
  </si>
  <si>
    <t>St. Johns</t>
  </si>
  <si>
    <t>3352750270</t>
  </si>
  <si>
    <t>St. Louis</t>
  </si>
  <si>
    <t>3337424088</t>
  </si>
  <si>
    <t>St. Maries</t>
  </si>
  <si>
    <t>3337424093</t>
  </si>
  <si>
    <t>St. Marys</t>
  </si>
  <si>
    <t>3352750183</t>
  </si>
  <si>
    <t>St. Marys-1</t>
  </si>
  <si>
    <t>3342617922</t>
  </si>
  <si>
    <t>Standard Oil</t>
  </si>
  <si>
    <t>3349560330</t>
  </si>
  <si>
    <t>Stansbury</t>
  </si>
  <si>
    <t>3353097634</t>
  </si>
  <si>
    <t>Stanwood</t>
  </si>
  <si>
    <t>3337424160</t>
  </si>
  <si>
    <t>Star</t>
  </si>
  <si>
    <t>3349560112</t>
  </si>
  <si>
    <t>Star Brass</t>
  </si>
  <si>
    <t>3349559648</t>
  </si>
  <si>
    <t>Star Fire</t>
  </si>
  <si>
    <t>3349561007</t>
  </si>
  <si>
    <t>Starkey</t>
  </si>
  <si>
    <t>3342618293</t>
  </si>
  <si>
    <t>State</t>
  </si>
  <si>
    <t>3337428268</t>
  </si>
  <si>
    <t>State st</t>
  </si>
  <si>
    <t>3352750142</t>
  </si>
  <si>
    <t>Station "E1"</t>
  </si>
  <si>
    <t>3352750141</t>
  </si>
  <si>
    <t>Station "E2"</t>
  </si>
  <si>
    <t>3349560378</t>
  </si>
  <si>
    <t>Stauffer</t>
  </si>
  <si>
    <t>3349560098</t>
  </si>
  <si>
    <t>Stauffer Chemical</t>
  </si>
  <si>
    <t>3337424216</t>
  </si>
  <si>
    <t>3342618119</t>
  </si>
  <si>
    <t>3352749842</t>
  </si>
  <si>
    <t>Steam</t>
  </si>
  <si>
    <t>3337424238</t>
  </si>
  <si>
    <t>SteelHead</t>
  </si>
  <si>
    <t>3342618194</t>
  </si>
  <si>
    <t>Sterling</t>
  </si>
  <si>
    <t>3337424282</t>
  </si>
  <si>
    <t>Stevens Drive</t>
  </si>
  <si>
    <t>3337424286</t>
  </si>
  <si>
    <t>Stevenson</t>
  </si>
  <si>
    <t>3337424304</t>
  </si>
  <si>
    <t>Stillwater</t>
  </si>
  <si>
    <t>3349560369</t>
  </si>
  <si>
    <t>Storrs</t>
  </si>
  <si>
    <t>3337424393</t>
  </si>
  <si>
    <t>Stratford</t>
  </si>
  <si>
    <t>3349560069</t>
  </si>
  <si>
    <t>Sufco</t>
  </si>
  <si>
    <t>3342618317</t>
  </si>
  <si>
    <t>3342618168</t>
  </si>
  <si>
    <t>Sugar City</t>
  </si>
  <si>
    <t>3337424463</t>
  </si>
  <si>
    <t>Sugermill</t>
  </si>
  <si>
    <t>3337424471</t>
  </si>
  <si>
    <t>Sullivan</t>
  </si>
  <si>
    <t>3349560349</t>
  </si>
  <si>
    <t>Sulphurdale SW.RK.</t>
  </si>
  <si>
    <t>3352750312</t>
  </si>
  <si>
    <t>Summit</t>
  </si>
  <si>
    <t>3353098082</t>
  </si>
  <si>
    <t>3349560285</t>
  </si>
  <si>
    <t>Summit Park</t>
  </si>
  <si>
    <t>3337424519</t>
  </si>
  <si>
    <t>Summit/Westward Energy Project</t>
  </si>
  <si>
    <t>3337428178</t>
  </si>
  <si>
    <t>Sumne</t>
  </si>
  <si>
    <t>3337424533</t>
  </si>
  <si>
    <t>Sun Harbor</t>
  </si>
  <si>
    <t>3353098112</t>
  </si>
  <si>
    <t>Sunny Slope</t>
  </si>
  <si>
    <t>3342618156</t>
  </si>
  <si>
    <t>Sunnydell</t>
  </si>
  <si>
    <t>3349559834</t>
  </si>
  <si>
    <t>Sunnyside Mine</t>
  </si>
  <si>
    <t>3337424565</t>
  </si>
  <si>
    <t>Sunset</t>
  </si>
  <si>
    <t>3353098110</t>
  </si>
  <si>
    <t>3349559821</t>
  </si>
  <si>
    <t>Sunstone</t>
  </si>
  <si>
    <t>3349559678</t>
  </si>
  <si>
    <t>Superior</t>
  </si>
  <si>
    <t>3342617961</t>
  </si>
  <si>
    <t>3349559849</t>
  </si>
  <si>
    <t>Sutherland</t>
  </si>
  <si>
    <t>3352749839</t>
  </si>
  <si>
    <t>Sutherlin</t>
  </si>
  <si>
    <t>3342617987</t>
  </si>
  <si>
    <t>Svilar</t>
  </si>
  <si>
    <t>3349559557</t>
  </si>
  <si>
    <t>SW. RK</t>
  </si>
  <si>
    <t>3349559571</t>
  </si>
  <si>
    <t>SW.RK.</t>
  </si>
  <si>
    <t>3337424621</t>
  </si>
  <si>
    <t>Swan Falls</t>
  </si>
  <si>
    <t>3337424626</t>
  </si>
  <si>
    <t>Swan Valley</t>
  </si>
  <si>
    <t>3342618037</t>
  </si>
  <si>
    <t>Swan Valley RS</t>
  </si>
  <si>
    <t>3352750164</t>
  </si>
  <si>
    <t>Sweet Home</t>
  </si>
  <si>
    <t>3342618315</t>
  </si>
  <si>
    <t>Sweet Regulator</t>
  </si>
  <si>
    <t>3337424640</t>
  </si>
  <si>
    <t>Sweetwater</t>
  </si>
  <si>
    <t>3337424649</t>
  </si>
  <si>
    <t>Swift 2</t>
  </si>
  <si>
    <t>3349560000</t>
  </si>
  <si>
    <t>Swiss Mtn</t>
  </si>
  <si>
    <t>3337424673</t>
  </si>
  <si>
    <t>Sycan Compensation Station</t>
  </si>
  <si>
    <t>3349560051</t>
  </si>
  <si>
    <t>Syracuse</t>
  </si>
  <si>
    <t>3349560336</t>
  </si>
  <si>
    <t>T.O.D.</t>
  </si>
  <si>
    <t>3349560335</t>
  </si>
  <si>
    <t>T.O.D. SW.RK.</t>
  </si>
  <si>
    <t>3337430093</t>
  </si>
  <si>
    <t>Tabor</t>
  </si>
  <si>
    <t>3342618243</t>
  </si>
  <si>
    <t>3352750078</t>
  </si>
  <si>
    <t>Tabor-1</t>
  </si>
  <si>
    <t>3337424732</t>
  </si>
  <si>
    <t>Tahkenitch</t>
  </si>
  <si>
    <t>3337428295</t>
  </si>
  <si>
    <t>Takelma</t>
  </si>
  <si>
    <t>3337424742</t>
  </si>
  <si>
    <t>Talbot</t>
  </si>
  <si>
    <t>3352749895</t>
  </si>
  <si>
    <t>Talent</t>
  </si>
  <si>
    <t>3349559731</t>
  </si>
  <si>
    <t>Talmage</t>
  </si>
  <si>
    <t>3337424760</t>
  </si>
  <si>
    <t>Tamarack Energy Partnership</t>
  </si>
  <si>
    <t>3349560146</t>
  </si>
  <si>
    <t>Tanner</t>
  </si>
  <si>
    <t>3342618075</t>
  </si>
  <si>
    <t>3337427075</t>
  </si>
  <si>
    <t>Tap</t>
  </si>
  <si>
    <t>3337427077</t>
  </si>
  <si>
    <t>3337427078</t>
  </si>
  <si>
    <t>3338290372</t>
  </si>
  <si>
    <t>3338290381</t>
  </si>
  <si>
    <t>3338290383</t>
  </si>
  <si>
    <t>3338290452</t>
  </si>
  <si>
    <t>3338290458</t>
  </si>
  <si>
    <t>3338290459</t>
  </si>
  <si>
    <t>3338290467</t>
  </si>
  <si>
    <t>3338290469</t>
  </si>
  <si>
    <t>3338290472</t>
  </si>
  <si>
    <t>3338290475</t>
  </si>
  <si>
    <t>3338290478</t>
  </si>
  <si>
    <t>3338290480</t>
  </si>
  <si>
    <t>3338290485</t>
  </si>
  <si>
    <t>3338290488</t>
  </si>
  <si>
    <t>3338290489</t>
  </si>
  <si>
    <t>3338290492</t>
  </si>
  <si>
    <t>3338290494</t>
  </si>
  <si>
    <t>3338290495</t>
  </si>
  <si>
    <t>3342617953</t>
  </si>
  <si>
    <t>3349559501</t>
  </si>
  <si>
    <t>3349559503</t>
  </si>
  <si>
    <t>3349559506</t>
  </si>
  <si>
    <t>3349559507</t>
  </si>
  <si>
    <t>3349559519</t>
  </si>
  <si>
    <t>3349559520</t>
  </si>
  <si>
    <t>3349559523</t>
  </si>
  <si>
    <t>3349559533</t>
  </si>
  <si>
    <t>3349559537</t>
  </si>
  <si>
    <t>3349559540</t>
  </si>
  <si>
    <t>3349559542</t>
  </si>
  <si>
    <t>3349559545</t>
  </si>
  <si>
    <t>3349559546</t>
  </si>
  <si>
    <t>3349559550</t>
  </si>
  <si>
    <t>3349559552</t>
  </si>
  <si>
    <t>3349559554</t>
  </si>
  <si>
    <t>3349559559</t>
  </si>
  <si>
    <t>3349559562</t>
  </si>
  <si>
    <t>3349559566</t>
  </si>
  <si>
    <t>3349559568</t>
  </si>
  <si>
    <t>3349559569</t>
  </si>
  <si>
    <t>3349559570</t>
  </si>
  <si>
    <t>3349559574</t>
  </si>
  <si>
    <t>3349559575</t>
  </si>
  <si>
    <t>3349559577</t>
  </si>
  <si>
    <t>3349559581</t>
  </si>
  <si>
    <t>3349559582</t>
  </si>
  <si>
    <t>3349559587</t>
  </si>
  <si>
    <t>3349559588</t>
  </si>
  <si>
    <t>3349559591</t>
  </si>
  <si>
    <t>3349559592</t>
  </si>
  <si>
    <t>3349559595</t>
  </si>
  <si>
    <t>3349559596</t>
  </si>
  <si>
    <t>3349559599</t>
  </si>
  <si>
    <t>3349559604</t>
  </si>
  <si>
    <t>3349559607</t>
  </si>
  <si>
    <t>3349559612</t>
  </si>
  <si>
    <t>3349559614</t>
  </si>
  <si>
    <t>3349559615</t>
  </si>
  <si>
    <t>3349559621</t>
  </si>
  <si>
    <t>3349559626</t>
  </si>
  <si>
    <t>3349559627</t>
  </si>
  <si>
    <t>3349559629</t>
  </si>
  <si>
    <t>3349559630</t>
  </si>
  <si>
    <t>3349559631</t>
  </si>
  <si>
    <t>3349559633</t>
  </si>
  <si>
    <t>3349559636</t>
  </si>
  <si>
    <t>3349559642</t>
  </si>
  <si>
    <t>3349559643</t>
  </si>
  <si>
    <t>3349559644</t>
  </si>
  <si>
    <t>3349559645</t>
  </si>
  <si>
    <t>3349559653</t>
  </si>
  <si>
    <t>3349559654</t>
  </si>
  <si>
    <t>3349559655</t>
  </si>
  <si>
    <t>3349559656</t>
  </si>
  <si>
    <t>3349559657</t>
  </si>
  <si>
    <t>3349559660</t>
  </si>
  <si>
    <t>3349559666</t>
  </si>
  <si>
    <t>3349559669</t>
  </si>
  <si>
    <t>3349559670</t>
  </si>
  <si>
    <t>3349559677</t>
  </si>
  <si>
    <t>3349559681</t>
  </si>
  <si>
    <t>3349559685</t>
  </si>
  <si>
    <t>3349559686</t>
  </si>
  <si>
    <t>3349559690</t>
  </si>
  <si>
    <t>3349559691</t>
  </si>
  <si>
    <t>3349559714</t>
  </si>
  <si>
    <t>3349559721</t>
  </si>
  <si>
    <t>3349559722</t>
  </si>
  <si>
    <t>3349559724</t>
  </si>
  <si>
    <t>3349559730</t>
  </si>
  <si>
    <t>3349559732</t>
  </si>
  <si>
    <t>3349559742</t>
  </si>
  <si>
    <t>3349559764</t>
  </si>
  <si>
    <t>3349559769</t>
  </si>
  <si>
    <t>3349559770</t>
  </si>
  <si>
    <t>3349559784</t>
  </si>
  <si>
    <t>3349559785</t>
  </si>
  <si>
    <t>3349559798</t>
  </si>
  <si>
    <t>3349559803</t>
  </si>
  <si>
    <t>3349559806</t>
  </si>
  <si>
    <t>3349559812</t>
  </si>
  <si>
    <t>3349559813</t>
  </si>
  <si>
    <t>3349559814</t>
  </si>
  <si>
    <t>3349559818</t>
  </si>
  <si>
    <t>3349559824</t>
  </si>
  <si>
    <t>3349559826</t>
  </si>
  <si>
    <t>3349559829</t>
  </si>
  <si>
    <t>3349559835</t>
  </si>
  <si>
    <t>3349559836</t>
  </si>
  <si>
    <t>3349559841</t>
  </si>
  <si>
    <t>3349559843</t>
  </si>
  <si>
    <t>3349559844</t>
  </si>
  <si>
    <t>3349559848</t>
  </si>
  <si>
    <t>3349559850</t>
  </si>
  <si>
    <t>3349559853</t>
  </si>
  <si>
    <t>3349559854</t>
  </si>
  <si>
    <t>3349559855</t>
  </si>
  <si>
    <t>3349559859</t>
  </si>
  <si>
    <t>3349559867</t>
  </si>
  <si>
    <t>3349559871</t>
  </si>
  <si>
    <t>3349559872</t>
  </si>
  <si>
    <t>3349559880</t>
  </si>
  <si>
    <t>3349559884</t>
  </si>
  <si>
    <t>3349559888</t>
  </si>
  <si>
    <t>3349559891</t>
  </si>
  <si>
    <t>3349559894</t>
  </si>
  <si>
    <t>3349559895</t>
  </si>
  <si>
    <t>3349559896</t>
  </si>
  <si>
    <t>3349559911</t>
  </si>
  <si>
    <t>3349559912</t>
  </si>
  <si>
    <t>3349559920</t>
  </si>
  <si>
    <t>3349559922</t>
  </si>
  <si>
    <t>3349559925</t>
  </si>
  <si>
    <t>3349559933</t>
  </si>
  <si>
    <t>3349559935</t>
  </si>
  <si>
    <t>3349559938</t>
  </si>
  <si>
    <t>3349559942</t>
  </si>
  <si>
    <t>3349559943</t>
  </si>
  <si>
    <t>3349559944</t>
  </si>
  <si>
    <t>3349559957</t>
  </si>
  <si>
    <t>3349559958</t>
  </si>
  <si>
    <t>3349559959</t>
  </si>
  <si>
    <t>3349559967</t>
  </si>
  <si>
    <t>3349559968</t>
  </si>
  <si>
    <t>3349559994</t>
  </si>
  <si>
    <t>3349559995</t>
  </si>
  <si>
    <t>3349560005</t>
  </si>
  <si>
    <t>3349560006</t>
  </si>
  <si>
    <t>3349560008</t>
  </si>
  <si>
    <t>3349560009</t>
  </si>
  <si>
    <t>3349560014</t>
  </si>
  <si>
    <t>3349560019</t>
  </si>
  <si>
    <t>3349560021</t>
  </si>
  <si>
    <t>3349560022</t>
  </si>
  <si>
    <t>3349560025</t>
  </si>
  <si>
    <t>3349560026</t>
  </si>
  <si>
    <t>3349560027</t>
  </si>
  <si>
    <t>3349560034</t>
  </si>
  <si>
    <t>3349560035</t>
  </si>
  <si>
    <t>3349560043</t>
  </si>
  <si>
    <t>3349560050</t>
  </si>
  <si>
    <t>3349560055</t>
  </si>
  <si>
    <t>3349560068</t>
  </si>
  <si>
    <t>3349560073</t>
  </si>
  <si>
    <t>3349560074</t>
  </si>
  <si>
    <t>3349560086</t>
  </si>
  <si>
    <t>3349560091</t>
  </si>
  <si>
    <t>3349560093</t>
  </si>
  <si>
    <t>3349560095</t>
  </si>
  <si>
    <t>3349560097</t>
  </si>
  <si>
    <t>3349560099</t>
  </si>
  <si>
    <t>3349560101</t>
  </si>
  <si>
    <t>3349560102</t>
  </si>
  <si>
    <t>3349560106</t>
  </si>
  <si>
    <t>3349560108</t>
  </si>
  <si>
    <t>3349560109</t>
  </si>
  <si>
    <t>3349560113</t>
  </si>
  <si>
    <t>3349560116</t>
  </si>
  <si>
    <t>3349560120</t>
  </si>
  <si>
    <t>3349560123</t>
  </si>
  <si>
    <t>3349560124</t>
  </si>
  <si>
    <t>3349560129</t>
  </si>
  <si>
    <t>3349560130</t>
  </si>
  <si>
    <t>3349560133</t>
  </si>
  <si>
    <t>3349560136</t>
  </si>
  <si>
    <t>3349560139</t>
  </si>
  <si>
    <t>3349560144</t>
  </si>
  <si>
    <t>3349560145</t>
  </si>
  <si>
    <t>3349560148</t>
  </si>
  <si>
    <t>3349560151</t>
  </si>
  <si>
    <t>3349560153</t>
  </si>
  <si>
    <t>3349560154</t>
  </si>
  <si>
    <t>3349560156</t>
  </si>
  <si>
    <t>3349560157</t>
  </si>
  <si>
    <t>3349560170</t>
  </si>
  <si>
    <t>3349560172</t>
  </si>
  <si>
    <t>3349560175</t>
  </si>
  <si>
    <t>3349560181</t>
  </si>
  <si>
    <t>3349560183</t>
  </si>
  <si>
    <t>3349560187</t>
  </si>
  <si>
    <t>3349560189</t>
  </si>
  <si>
    <t>3349560197</t>
  </si>
  <si>
    <t>3349560198</t>
  </si>
  <si>
    <t>3349560202</t>
  </si>
  <si>
    <t>3349560203</t>
  </si>
  <si>
    <t>3349560206</t>
  </si>
  <si>
    <t>3349560212</t>
  </si>
  <si>
    <t>3349560215</t>
  </si>
  <si>
    <t>3349560220</t>
  </si>
  <si>
    <t>3349560221</t>
  </si>
  <si>
    <t>3349560224</t>
  </si>
  <si>
    <t>3349560225</t>
  </si>
  <si>
    <t>3349560226</t>
  </si>
  <si>
    <t>3349560232</t>
  </si>
  <si>
    <t>3349560233</t>
  </si>
  <si>
    <t>3349560234</t>
  </si>
  <si>
    <t>3349560242</t>
  </si>
  <si>
    <t>3349560243</t>
  </si>
  <si>
    <t>3349560252</t>
  </si>
  <si>
    <t>3349560257</t>
  </si>
  <si>
    <t>3349560262</t>
  </si>
  <si>
    <t>3349560265</t>
  </si>
  <si>
    <t>3349560266</t>
  </si>
  <si>
    <t>3349560267</t>
  </si>
  <si>
    <t>3349560268</t>
  </si>
  <si>
    <t>3349560269</t>
  </si>
  <si>
    <t>3349560270</t>
  </si>
  <si>
    <t>3349560276</t>
  </si>
  <si>
    <t>3349560279</t>
  </si>
  <si>
    <t>3349560281</t>
  </si>
  <si>
    <t>3349560282</t>
  </si>
  <si>
    <t>3349560283</t>
  </si>
  <si>
    <t>3349560290</t>
  </si>
  <si>
    <t>3349560291</t>
  </si>
  <si>
    <t>3349560297</t>
  </si>
  <si>
    <t>3349560301</t>
  </si>
  <si>
    <t>3349560312</t>
  </si>
  <si>
    <t>3349560313</t>
  </si>
  <si>
    <t>3349560315</t>
  </si>
  <si>
    <t>3349560316</t>
  </si>
  <si>
    <t>3349560324</t>
  </si>
  <si>
    <t>3349560326</t>
  </si>
  <si>
    <t>3349560328</t>
  </si>
  <si>
    <t>3349560332</t>
  </si>
  <si>
    <t>3349560333</t>
  </si>
  <si>
    <t>3349560334</t>
  </si>
  <si>
    <t>3349560339</t>
  </si>
  <si>
    <t>3349560341</t>
  </si>
  <si>
    <t>3349560344</t>
  </si>
  <si>
    <t>3349560346</t>
  </si>
  <si>
    <t>3349560351</t>
  </si>
  <si>
    <t>3349560353</t>
  </si>
  <si>
    <t>3349560355</t>
  </si>
  <si>
    <t>3349560360</t>
  </si>
  <si>
    <t>3349560362</t>
  </si>
  <si>
    <t>3349560366</t>
  </si>
  <si>
    <t>3349560367</t>
  </si>
  <si>
    <t>3349560368</t>
  </si>
  <si>
    <t>3349560370</t>
  </si>
  <si>
    <t>3349560372</t>
  </si>
  <si>
    <t>3349560373</t>
  </si>
  <si>
    <t>3349560374</t>
  </si>
  <si>
    <t>3349560375</t>
  </si>
  <si>
    <t>3349560376</t>
  </si>
  <si>
    <t>3349560377</t>
  </si>
  <si>
    <t>3349560381</t>
  </si>
  <si>
    <t>3349560384</t>
  </si>
  <si>
    <t>3349560385</t>
  </si>
  <si>
    <t>3349560386</t>
  </si>
  <si>
    <t>3349560389</t>
  </si>
  <si>
    <t>3349560390</t>
  </si>
  <si>
    <t>3349560392</t>
  </si>
  <si>
    <t>3349560393</t>
  </si>
  <si>
    <t>3337425494</t>
  </si>
  <si>
    <t>3337426101</t>
  </si>
  <si>
    <t>3337426871</t>
  </si>
  <si>
    <t>3341136826</t>
  </si>
  <si>
    <t>3342618305</t>
  </si>
  <si>
    <t>3342618312</t>
  </si>
  <si>
    <t>3342618387</t>
  </si>
  <si>
    <t>3342618388</t>
  </si>
  <si>
    <t>3342618398</t>
  </si>
  <si>
    <t>3337427527</t>
  </si>
  <si>
    <t>3337427584</t>
  </si>
  <si>
    <t>3337427593</t>
  </si>
  <si>
    <t>3337427712</t>
  </si>
  <si>
    <t>3337427805</t>
  </si>
  <si>
    <t>3337427806</t>
  </si>
  <si>
    <t>3337427824</t>
  </si>
  <si>
    <t>3337427825</t>
  </si>
  <si>
    <t>3337427832</t>
  </si>
  <si>
    <t>3337428074</t>
  </si>
  <si>
    <t>3337428081</t>
  </si>
  <si>
    <t>3337428092</t>
  </si>
  <si>
    <t>3337428105</t>
  </si>
  <si>
    <t>3337428106</t>
  </si>
  <si>
    <t>3337428107</t>
  </si>
  <si>
    <t>3337428116</t>
  </si>
  <si>
    <t>3337428117</t>
  </si>
  <si>
    <t>3337428118</t>
  </si>
  <si>
    <t>3337428119</t>
  </si>
  <si>
    <t>3337428120</t>
  </si>
  <si>
    <t>3337428123</t>
  </si>
  <si>
    <t>3337428124</t>
  </si>
  <si>
    <t>3337428125</t>
  </si>
  <si>
    <t>3337428126</t>
  </si>
  <si>
    <t>3337428127</t>
  </si>
  <si>
    <t>3337428128</t>
  </si>
  <si>
    <t>3337428129</t>
  </si>
  <si>
    <t>3337428151</t>
  </si>
  <si>
    <t>3337428167</t>
  </si>
  <si>
    <t>3337428168</t>
  </si>
  <si>
    <t>3337428169</t>
  </si>
  <si>
    <t>3337428170</t>
  </si>
  <si>
    <t>3337428171</t>
  </si>
  <si>
    <t>3337428173</t>
  </si>
  <si>
    <t>3337428175</t>
  </si>
  <si>
    <t>3337428176</t>
  </si>
  <si>
    <t>3337428177</t>
  </si>
  <si>
    <t>3337428179</t>
  </si>
  <si>
    <t>3337428194</t>
  </si>
  <si>
    <t>3337428214</t>
  </si>
  <si>
    <t>3337428225</t>
  </si>
  <si>
    <t>3337428265</t>
  </si>
  <si>
    <t>3337428266</t>
  </si>
  <si>
    <t>3337428271</t>
  </si>
  <si>
    <t>3337428274</t>
  </si>
  <si>
    <t>3337428282</t>
  </si>
  <si>
    <t>3337428330</t>
  </si>
  <si>
    <t>3337428344</t>
  </si>
  <si>
    <t>3337428353</t>
  </si>
  <si>
    <t>3337428365</t>
  </si>
  <si>
    <t>3337428370</t>
  </si>
  <si>
    <t>3337428380</t>
  </si>
  <si>
    <t>3337428389</t>
  </si>
  <si>
    <t>3337428399</t>
  </si>
  <si>
    <t>3337428440</t>
  </si>
  <si>
    <t>3337428451</t>
  </si>
  <si>
    <t>3337428461</t>
  </si>
  <si>
    <t>3337428470</t>
  </si>
  <si>
    <t>3337428488</t>
  </si>
  <si>
    <t>3337428637</t>
  </si>
  <si>
    <t>3337428711</t>
  </si>
  <si>
    <t>3337426094</t>
  </si>
  <si>
    <t>3337424783</t>
  </si>
  <si>
    <t>3337427309</t>
  </si>
  <si>
    <t>3337427487</t>
  </si>
  <si>
    <t>3337427615</t>
  </si>
  <si>
    <t>3337427626</t>
  </si>
  <si>
    <t>3337427656</t>
  </si>
  <si>
    <t>3337427701</t>
  </si>
  <si>
    <t>3337427706</t>
  </si>
  <si>
    <t>3337427707</t>
  </si>
  <si>
    <t>3337427708</t>
  </si>
  <si>
    <t>3337427709</t>
  </si>
  <si>
    <t>3337427721</t>
  </si>
  <si>
    <t>3337427741</t>
  </si>
  <si>
    <t>3337427742</t>
  </si>
  <si>
    <t>3337427744</t>
  </si>
  <si>
    <t>3337427755</t>
  </si>
  <si>
    <t>3337427786</t>
  </si>
  <si>
    <t>3337427802</t>
  </si>
  <si>
    <t>3337427804</t>
  </si>
  <si>
    <t>3337427807</t>
  </si>
  <si>
    <t>3337427810</t>
  </si>
  <si>
    <t>3337427815</t>
  </si>
  <si>
    <t>3337427816</t>
  </si>
  <si>
    <t>3337427831</t>
  </si>
  <si>
    <t>3337427861</t>
  </si>
  <si>
    <t>3337427863</t>
  </si>
  <si>
    <t>3337427915</t>
  </si>
  <si>
    <t>3337427920</t>
  </si>
  <si>
    <t>3337427970</t>
  </si>
  <si>
    <t>3337427971</t>
  </si>
  <si>
    <t>3337427989</t>
  </si>
  <si>
    <t>within 1 mile</t>
  </si>
  <si>
    <t>3337427996</t>
  </si>
  <si>
    <t>3337428108</t>
  </si>
  <si>
    <t>3337428121</t>
  </si>
  <si>
    <t>3337428122</t>
  </si>
  <si>
    <t>3337428155</t>
  </si>
  <si>
    <t>3337428156</t>
  </si>
  <si>
    <t>3337428207</t>
  </si>
  <si>
    <t>3337428242</t>
  </si>
  <si>
    <t>3337428275</t>
  </si>
  <si>
    <t>3337428287</t>
  </si>
  <si>
    <t>3337428288</t>
  </si>
  <si>
    <t>3337428292</t>
  </si>
  <si>
    <t>3337427901</t>
  </si>
  <si>
    <t>3337427910</t>
  </si>
  <si>
    <t>3352750013</t>
  </si>
  <si>
    <t>3352750028</t>
  </si>
  <si>
    <t>3352750030</t>
  </si>
  <si>
    <t>3352750038</t>
  </si>
  <si>
    <t>3352750039</t>
  </si>
  <si>
    <t>3352750041</t>
  </si>
  <si>
    <t>3352750043</t>
  </si>
  <si>
    <t>3352750054</t>
  </si>
  <si>
    <t>3352750056</t>
  </si>
  <si>
    <t>3352750058</t>
  </si>
  <si>
    <t>3352750059</t>
  </si>
  <si>
    <t>3352750069</t>
  </si>
  <si>
    <t>3352750070</t>
  </si>
  <si>
    <t>3352750072</t>
  </si>
  <si>
    <t>3352750075</t>
  </si>
  <si>
    <t>3352750079</t>
  </si>
  <si>
    <t>3352750083</t>
  </si>
  <si>
    <t>3352750088</t>
  </si>
  <si>
    <t>3352750089</t>
  </si>
  <si>
    <t>3352750091</t>
  </si>
  <si>
    <t>3352750107</t>
  </si>
  <si>
    <t>3352750115</t>
  </si>
  <si>
    <t>3337427446</t>
  </si>
  <si>
    <t>3352750119</t>
  </si>
  <si>
    <t>3352750123</t>
  </si>
  <si>
    <t>3352750125</t>
  </si>
  <si>
    <t>3352750127</t>
  </si>
  <si>
    <t>3352750128</t>
  </si>
  <si>
    <t>3352750131</t>
  </si>
  <si>
    <t>3337428260</t>
  </si>
  <si>
    <t>3337428258</t>
  </si>
  <si>
    <t>3352750146</t>
  </si>
  <si>
    <t>3352750150</t>
  </si>
  <si>
    <t>3352750153</t>
  </si>
  <si>
    <t>3352750154</t>
  </si>
  <si>
    <t>3352750155</t>
  </si>
  <si>
    <t>3352750184</t>
  </si>
  <si>
    <t>3352750188</t>
  </si>
  <si>
    <t>3352750191</t>
  </si>
  <si>
    <t>3352750194</t>
  </si>
  <si>
    <t>3352750196</t>
  </si>
  <si>
    <t>3352750197</t>
  </si>
  <si>
    <t>3337427637</t>
  </si>
  <si>
    <t>3352750214</t>
  </si>
  <si>
    <t>3337424784</t>
  </si>
  <si>
    <t>3352750220</t>
  </si>
  <si>
    <t>3337428112</t>
  </si>
  <si>
    <t>3337427647</t>
  </si>
  <si>
    <t>3352750281</t>
  </si>
  <si>
    <t>3337428234</t>
  </si>
  <si>
    <t>3352750315</t>
  </si>
  <si>
    <t>3342617587</t>
  </si>
  <si>
    <t>3342617593</t>
  </si>
  <si>
    <t>3337426850</t>
  </si>
  <si>
    <t>3342617612</t>
  </si>
  <si>
    <t>3342617770</t>
  </si>
  <si>
    <t>3342617789</t>
  </si>
  <si>
    <t>3342617790</t>
  </si>
  <si>
    <t>3342617792</t>
  </si>
  <si>
    <t>3342617794</t>
  </si>
  <si>
    <t>3342617796</t>
  </si>
  <si>
    <t>3342617805</t>
  </si>
  <si>
    <t>3342617808</t>
  </si>
  <si>
    <t>3342617823</t>
  </si>
  <si>
    <t>3342617829</t>
  </si>
  <si>
    <t>3342617835</t>
  </si>
  <si>
    <t>3342617841</t>
  </si>
  <si>
    <t>3342617844</t>
  </si>
  <si>
    <t>3342617845</t>
  </si>
  <si>
    <t>3337426778</t>
  </si>
  <si>
    <t>3337427229</t>
  </si>
  <si>
    <t>3342617878</t>
  </si>
  <si>
    <t>3342617889</t>
  </si>
  <si>
    <t>3342617898</t>
  </si>
  <si>
    <t>3342617917</t>
  </si>
  <si>
    <t>3342617923</t>
  </si>
  <si>
    <t>3342617927</t>
  </si>
  <si>
    <t>3337426868</t>
  </si>
  <si>
    <t>3337426940</t>
  </si>
  <si>
    <t>3337426941</t>
  </si>
  <si>
    <t>3337427230</t>
  </si>
  <si>
    <t>3342617934</t>
  </si>
  <si>
    <t>3342617942</t>
  </si>
  <si>
    <t>3342617944</t>
  </si>
  <si>
    <t>3337427244</t>
  </si>
  <si>
    <t>3342617955</t>
  </si>
  <si>
    <t>3342617963</t>
  </si>
  <si>
    <t>3342617964</t>
  </si>
  <si>
    <t>3337427242</t>
  </si>
  <si>
    <t>3342617984</t>
  </si>
  <si>
    <t>3342617989</t>
  </si>
  <si>
    <t>3342617999</t>
  </si>
  <si>
    <t>3342618002</t>
  </si>
  <si>
    <t>3342618008</t>
  </si>
  <si>
    <t>3342618011</t>
  </si>
  <si>
    <t>3342618012</t>
  </si>
  <si>
    <t>3342618022</t>
  </si>
  <si>
    <t>3349559946</t>
  </si>
  <si>
    <t>3337426837</t>
  </si>
  <si>
    <t>3342618038</t>
  </si>
  <si>
    <t>3342618039</t>
  </si>
  <si>
    <t>3342618043</t>
  </si>
  <si>
    <t>3342618044</t>
  </si>
  <si>
    <t>3342618046</t>
  </si>
  <si>
    <t>3342618048</t>
  </si>
  <si>
    <t>3342618049</t>
  </si>
  <si>
    <t>3342618051</t>
  </si>
  <si>
    <t>3342618054</t>
  </si>
  <si>
    <t>3342618065</t>
  </si>
  <si>
    <t>3342618067</t>
  </si>
  <si>
    <t>3342618071</t>
  </si>
  <si>
    <t>3342618073</t>
  </si>
  <si>
    <t>3342618074</t>
  </si>
  <si>
    <t>3342618076</t>
  </si>
  <si>
    <t>3342618080</t>
  </si>
  <si>
    <t>3342618082</t>
  </si>
  <si>
    <t>3342618085</t>
  </si>
  <si>
    <t>3342618086</t>
  </si>
  <si>
    <t>3342618090</t>
  </si>
  <si>
    <t>3342618094</t>
  </si>
  <si>
    <t>3342618101</t>
  </si>
  <si>
    <t>3342618106</t>
  </si>
  <si>
    <t>3342618107</t>
  </si>
  <si>
    <t>3342618109</t>
  </si>
  <si>
    <t>3342618110</t>
  </si>
  <si>
    <t>3342618114</t>
  </si>
  <si>
    <t>3342618116</t>
  </si>
  <si>
    <t>3342618117</t>
  </si>
  <si>
    <t>3342618120</t>
  </si>
  <si>
    <t>3342618123</t>
  </si>
  <si>
    <t>3342618131</t>
  </si>
  <si>
    <t>3342618134</t>
  </si>
  <si>
    <t>3342618138</t>
  </si>
  <si>
    <t>3342618145</t>
  </si>
  <si>
    <t>3342618148</t>
  </si>
  <si>
    <t>3342618151</t>
  </si>
  <si>
    <t>3342618153</t>
  </si>
  <si>
    <t>3342618155</t>
  </si>
  <si>
    <t>3342618157</t>
  </si>
  <si>
    <t>3342618160</t>
  </si>
  <si>
    <t>3342618161</t>
  </si>
  <si>
    <t>3342618165</t>
  </si>
  <si>
    <t>3342618166</t>
  </si>
  <si>
    <t>3342618170</t>
  </si>
  <si>
    <t>3342618172</t>
  </si>
  <si>
    <t>3342618175</t>
  </si>
  <si>
    <t>3342618179</t>
  </si>
  <si>
    <t>3342618188</t>
  </si>
  <si>
    <t>3342618195</t>
  </si>
  <si>
    <t>3342618196</t>
  </si>
  <si>
    <t>3342618198</t>
  </si>
  <si>
    <t>3342618200</t>
  </si>
  <si>
    <t>3342618202</t>
  </si>
  <si>
    <t>3342618205</t>
  </si>
  <si>
    <t>3342618206</t>
  </si>
  <si>
    <t>3342618211</t>
  </si>
  <si>
    <t>3342618212</t>
  </si>
  <si>
    <t>3342618214</t>
  </si>
  <si>
    <t>3342618216</t>
  </si>
  <si>
    <t>3342618218</t>
  </si>
  <si>
    <t>3342618229</t>
  </si>
  <si>
    <t>3342618231</t>
  </si>
  <si>
    <t>3342618233</t>
  </si>
  <si>
    <t>3342618237</t>
  </si>
  <si>
    <t>3342618241</t>
  </si>
  <si>
    <t>3342618247</t>
  </si>
  <si>
    <t>3342618248</t>
  </si>
  <si>
    <t>3342618252</t>
  </si>
  <si>
    <t>3342618258</t>
  </si>
  <si>
    <t>3342618259</t>
  </si>
  <si>
    <t>3342618273</t>
  </si>
  <si>
    <t>3342618275</t>
  </si>
  <si>
    <t>3342618292</t>
  </si>
  <si>
    <t>3342618295</t>
  </si>
  <si>
    <t>3342618299</t>
  </si>
  <si>
    <t>3342618309</t>
  </si>
  <si>
    <t>3342618314</t>
  </si>
  <si>
    <t>3342618318</t>
  </si>
  <si>
    <t>3342618320</t>
  </si>
  <si>
    <t>3342618321</t>
  </si>
  <si>
    <t>3342618322</t>
  </si>
  <si>
    <t>3342618323</t>
  </si>
  <si>
    <t>3342618327</t>
  </si>
  <si>
    <t>3342618329</t>
  </si>
  <si>
    <t>3342618336</t>
  </si>
  <si>
    <t>3342618339</t>
  </si>
  <si>
    <t>3342618341</t>
  </si>
  <si>
    <t>3342618342</t>
  </si>
  <si>
    <t>3342618343</t>
  </si>
  <si>
    <t>3342618344</t>
  </si>
  <si>
    <t>3342618349</t>
  </si>
  <si>
    <t>3337408080</t>
  </si>
  <si>
    <t>3337426720</t>
  </si>
  <si>
    <t>3337426817</t>
  </si>
  <si>
    <t>3337426818</t>
  </si>
  <si>
    <t>3337426819</t>
  </si>
  <si>
    <t>3337426820</t>
  </si>
  <si>
    <t>3337426821</t>
  </si>
  <si>
    <t>3337426822</t>
  </si>
  <si>
    <t>3337426829</t>
  </si>
  <si>
    <t>3337426833</t>
  </si>
  <si>
    <t>3337426834</t>
  </si>
  <si>
    <t>3337426835</t>
  </si>
  <si>
    <t>3337426836</t>
  </si>
  <si>
    <t>3342618352</t>
  </si>
  <si>
    <t>3342618356</t>
  </si>
  <si>
    <t>3342618359</t>
  </si>
  <si>
    <t>3342618372</t>
  </si>
  <si>
    <t>3342618374</t>
  </si>
  <si>
    <t>3342618375</t>
  </si>
  <si>
    <t>3342618396</t>
  </si>
  <si>
    <t>3342618401</t>
  </si>
  <si>
    <t>3342618414</t>
  </si>
  <si>
    <t>3342618417</t>
  </si>
  <si>
    <t>3342618422</t>
  </si>
  <si>
    <t>3349560961</t>
  </si>
  <si>
    <t>3337426870</t>
  </si>
  <si>
    <t>3349559861</t>
  </si>
  <si>
    <t>3342618063</t>
  </si>
  <si>
    <t>3353097601</t>
  </si>
  <si>
    <t>3353097625</t>
  </si>
  <si>
    <t>3353097626</t>
  </si>
  <si>
    <t>3353097627</t>
  </si>
  <si>
    <t>3353097629</t>
  </si>
  <si>
    <t>3353097630</t>
  </si>
  <si>
    <t>3353097633</t>
  </si>
  <si>
    <t>3353097637</t>
  </si>
  <si>
    <t>3353097642</t>
  </si>
  <si>
    <t>3353097643</t>
  </si>
  <si>
    <t>3353097645</t>
  </si>
  <si>
    <t>3337426092</t>
  </si>
  <si>
    <t>3337428243</t>
  </si>
  <si>
    <t>3337426080</t>
  </si>
  <si>
    <t>3337426593</t>
  </si>
  <si>
    <t>3337426800</t>
  </si>
  <si>
    <t>3337426813</t>
  </si>
  <si>
    <t>3337426815</t>
  </si>
  <si>
    <t>3337426801</t>
  </si>
  <si>
    <t>3337426802</t>
  </si>
  <si>
    <t>3337426803</t>
  </si>
  <si>
    <t>3337426806</t>
  </si>
  <si>
    <t>3337426807</t>
  </si>
  <si>
    <t>3337426830</t>
  </si>
  <si>
    <t>3337426831</t>
  </si>
  <si>
    <t>3337426865</t>
  </si>
  <si>
    <t>3337426866</t>
  </si>
  <si>
    <t>3342618362</t>
  </si>
  <si>
    <t>3337427753</t>
  </si>
  <si>
    <t>3337426905</t>
  </si>
  <si>
    <t>3337426907</t>
  </si>
  <si>
    <t>3356867390</t>
  </si>
  <si>
    <t>3356867394</t>
  </si>
  <si>
    <t>3356867401</t>
  </si>
  <si>
    <t>3337426264</t>
  </si>
  <si>
    <t>3337426265</t>
  </si>
  <si>
    <t>3337426266</t>
  </si>
  <si>
    <t>3337426267</t>
  </si>
  <si>
    <t>3341136785</t>
  </si>
  <si>
    <t>3341136786</t>
  </si>
  <si>
    <t>3341136787</t>
  </si>
  <si>
    <t>3341136789</t>
  </si>
  <si>
    <t>3341136830</t>
  </si>
  <si>
    <t>3337428606</t>
  </si>
  <si>
    <t>3337428617</t>
  </si>
  <si>
    <t>3342618267</t>
  </si>
  <si>
    <t>3342618265</t>
  </si>
  <si>
    <t>3337427306</t>
  </si>
  <si>
    <t>Tap 156</t>
  </si>
  <si>
    <t>3337427377</t>
  </si>
  <si>
    <t>TAP107</t>
  </si>
  <si>
    <t>3337427387</t>
  </si>
  <si>
    <t>TAP108</t>
  </si>
  <si>
    <t>3337427396</t>
  </si>
  <si>
    <t>TAP109</t>
  </si>
  <si>
    <t>3337427408</t>
  </si>
  <si>
    <t>TAP110</t>
  </si>
  <si>
    <t>3337427667</t>
  </si>
  <si>
    <t>TAP1371</t>
  </si>
  <si>
    <t>3337427690</t>
  </si>
  <si>
    <t>TAP140</t>
  </si>
  <si>
    <t>3337427695</t>
  </si>
  <si>
    <t>TAP141</t>
  </si>
  <si>
    <t>3337427703</t>
  </si>
  <si>
    <t>TAP1423</t>
  </si>
  <si>
    <t>3337427704</t>
  </si>
  <si>
    <t>TAP1424</t>
  </si>
  <si>
    <t>3337427705</t>
  </si>
  <si>
    <t>TAP1425</t>
  </si>
  <si>
    <t>3337427713</t>
  </si>
  <si>
    <t>TAP1433</t>
  </si>
  <si>
    <t>3337427714</t>
  </si>
  <si>
    <t>TAP1437</t>
  </si>
  <si>
    <t>3337427716</t>
  </si>
  <si>
    <t>TAP1439</t>
  </si>
  <si>
    <t>3337427718</t>
  </si>
  <si>
    <t>TAP1440</t>
  </si>
  <si>
    <t>3337427720</t>
  </si>
  <si>
    <t>TAP1445</t>
  </si>
  <si>
    <t>3337427724</t>
  </si>
  <si>
    <t>TAP1449</t>
  </si>
  <si>
    <t>3337427725</t>
  </si>
  <si>
    <t>TAP145</t>
  </si>
  <si>
    <t>3337427726</t>
  </si>
  <si>
    <t>TAP1450</t>
  </si>
  <si>
    <t>3337427727</t>
  </si>
  <si>
    <t>TAP1451</t>
  </si>
  <si>
    <t>3337427728</t>
  </si>
  <si>
    <t>TAP1452</t>
  </si>
  <si>
    <t>3337427730</t>
  </si>
  <si>
    <t>TAP1454</t>
  </si>
  <si>
    <t>3337427731</t>
  </si>
  <si>
    <t>TAP1455</t>
  </si>
  <si>
    <t>3337427732</t>
  </si>
  <si>
    <t>TAP1456</t>
  </si>
  <si>
    <t>3337427733</t>
  </si>
  <si>
    <t>TAP1457</t>
  </si>
  <si>
    <t>3337427737</t>
  </si>
  <si>
    <t>TAP1460</t>
  </si>
  <si>
    <t>3337427738</t>
  </si>
  <si>
    <t>TAP1461</t>
  </si>
  <si>
    <t>3337427739</t>
  </si>
  <si>
    <t>TAP1462</t>
  </si>
  <si>
    <t>3337427740</t>
  </si>
  <si>
    <t>TAP1463</t>
  </si>
  <si>
    <t>3337427745</t>
  </si>
  <si>
    <t>TAP1468</t>
  </si>
  <si>
    <t>3337427748</t>
  </si>
  <si>
    <t>TAP1474</t>
  </si>
  <si>
    <t>3337427751</t>
  </si>
  <si>
    <t>TAP1477</t>
  </si>
  <si>
    <t>3337427785</t>
  </si>
  <si>
    <t>TAP1548</t>
  </si>
  <si>
    <t>3337427787</t>
  </si>
  <si>
    <t>TAP1550</t>
  </si>
  <si>
    <t>3337427811</t>
  </si>
  <si>
    <t>TAP1588</t>
  </si>
  <si>
    <t>3337427812</t>
  </si>
  <si>
    <t>TAP1589</t>
  </si>
  <si>
    <t>3337427814</t>
  </si>
  <si>
    <t>TAP1590</t>
  </si>
  <si>
    <t>3337427817</t>
  </si>
  <si>
    <t>TAP1593</t>
  </si>
  <si>
    <t>3337427818</t>
  </si>
  <si>
    <t>TAP1594</t>
  </si>
  <si>
    <t>3337427819</t>
  </si>
  <si>
    <t>TAP1595</t>
  </si>
  <si>
    <t>3337427820</t>
  </si>
  <si>
    <t>TAP1596</t>
  </si>
  <si>
    <t>3337427821</t>
  </si>
  <si>
    <t>TAP1597</t>
  </si>
  <si>
    <t>3337427822</t>
  </si>
  <si>
    <t>TAP1598</t>
  </si>
  <si>
    <t>3337427823</t>
  </si>
  <si>
    <t>TAP1599</t>
  </si>
  <si>
    <t>3337427826</t>
  </si>
  <si>
    <t>TAP1600</t>
  </si>
  <si>
    <t>3337427827</t>
  </si>
  <si>
    <t>TAP1601</t>
  </si>
  <si>
    <t>3337427828</t>
  </si>
  <si>
    <t>TAP1603</t>
  </si>
  <si>
    <t>3337427829</t>
  </si>
  <si>
    <t>TAP1604</t>
  </si>
  <si>
    <t>3337427830</t>
  </si>
  <si>
    <t>TAP1605</t>
  </si>
  <si>
    <t>3337427851</t>
  </si>
  <si>
    <t>TAP163</t>
  </si>
  <si>
    <t>3337427913</t>
  </si>
  <si>
    <t>TAP1699</t>
  </si>
  <si>
    <t>3337427966</t>
  </si>
  <si>
    <t>TAP1764</t>
  </si>
  <si>
    <t>3337427968</t>
  </si>
  <si>
    <t>TAP1766</t>
  </si>
  <si>
    <t>3337427969</t>
  </si>
  <si>
    <t>TAP1767</t>
  </si>
  <si>
    <t>3337427973</t>
  </si>
  <si>
    <t>TAP1771</t>
  </si>
  <si>
    <t>3337427974</t>
  </si>
  <si>
    <t>TAP1772</t>
  </si>
  <si>
    <t>3337427983</t>
  </si>
  <si>
    <t>TAP1798</t>
  </si>
  <si>
    <t>3337427990</t>
  </si>
  <si>
    <t>TAP1806</t>
  </si>
  <si>
    <t>3337427991</t>
  </si>
  <si>
    <t>TAP1807</t>
  </si>
  <si>
    <t>3337427992</t>
  </si>
  <si>
    <t>TAP1808</t>
  </si>
  <si>
    <t>3337427993</t>
  </si>
  <si>
    <t>TAP1809</t>
  </si>
  <si>
    <t>3337427994</t>
  </si>
  <si>
    <t>TAP1810</t>
  </si>
  <si>
    <t>3337427995</t>
  </si>
  <si>
    <t>TAP1811</t>
  </si>
  <si>
    <t>3337428047</t>
  </si>
  <si>
    <t>TAP25</t>
  </si>
  <si>
    <t>3337428051</t>
  </si>
  <si>
    <t>TAP26</t>
  </si>
  <si>
    <t>3337428109</t>
  </si>
  <si>
    <t>TAP339</t>
  </si>
  <si>
    <t>3337428113</t>
  </si>
  <si>
    <t>TAP342</t>
  </si>
  <si>
    <t>3337428114</t>
  </si>
  <si>
    <t>TAP343</t>
  </si>
  <si>
    <t>3337428130</t>
  </si>
  <si>
    <t>TAP359</t>
  </si>
  <si>
    <t>3337428132</t>
  </si>
  <si>
    <t>TAP360</t>
  </si>
  <si>
    <t>3337428135</t>
  </si>
  <si>
    <t>TAP364</t>
  </si>
  <si>
    <t>3337428136</t>
  </si>
  <si>
    <t>TAP365</t>
  </si>
  <si>
    <t>3337428137</t>
  </si>
  <si>
    <t>TAP366</t>
  </si>
  <si>
    <t>3337428138</t>
  </si>
  <si>
    <t>TAP367</t>
  </si>
  <si>
    <t>3337428139</t>
  </si>
  <si>
    <t>TAP368</t>
  </si>
  <si>
    <t>3337428140</t>
  </si>
  <si>
    <t>TAP369</t>
  </si>
  <si>
    <t>3337428142</t>
  </si>
  <si>
    <t>TAP370</t>
  </si>
  <si>
    <t>3337428143</t>
  </si>
  <si>
    <t>TAP371</t>
  </si>
  <si>
    <t>3337428144</t>
  </si>
  <si>
    <t>TAP372</t>
  </si>
  <si>
    <t>3337428145</t>
  </si>
  <si>
    <t>TAP373</t>
  </si>
  <si>
    <t>3337428146</t>
  </si>
  <si>
    <t>TAP374</t>
  </si>
  <si>
    <t>3337428147</t>
  </si>
  <si>
    <t>TAP376</t>
  </si>
  <si>
    <t>3337428148</t>
  </si>
  <si>
    <t>TAP377</t>
  </si>
  <si>
    <t>3337428150</t>
  </si>
  <si>
    <t>TAP379</t>
  </si>
  <si>
    <t>3337428152</t>
  </si>
  <si>
    <t>TAP380</t>
  </si>
  <si>
    <t>3337428154</t>
  </si>
  <si>
    <t>TAP382</t>
  </si>
  <si>
    <t>3337428157</t>
  </si>
  <si>
    <t>TAP387</t>
  </si>
  <si>
    <t>3337428158</t>
  </si>
  <si>
    <t>TAP388</t>
  </si>
  <si>
    <t>3337428161</t>
  </si>
  <si>
    <t>TAP390</t>
  </si>
  <si>
    <t>3337428162</t>
  </si>
  <si>
    <t>TAP391</t>
  </si>
  <si>
    <t>3337428163</t>
  </si>
  <si>
    <t>TAP392</t>
  </si>
  <si>
    <t>3337428164</t>
  </si>
  <si>
    <t>TAP393</t>
  </si>
  <si>
    <t>3337428165</t>
  </si>
  <si>
    <t>TAP394</t>
  </si>
  <si>
    <t>3337428180</t>
  </si>
  <si>
    <t>TAP407</t>
  </si>
  <si>
    <t>3337428181</t>
  </si>
  <si>
    <t>TAP408</t>
  </si>
  <si>
    <t>3337428182</t>
  </si>
  <si>
    <t>TAP409</t>
  </si>
  <si>
    <t>3337428184</t>
  </si>
  <si>
    <t>TAP410</t>
  </si>
  <si>
    <t>3337428185</t>
  </si>
  <si>
    <t>TAP411</t>
  </si>
  <si>
    <t>3337428187</t>
  </si>
  <si>
    <t>TAP413</t>
  </si>
  <si>
    <t>3337428188</t>
  </si>
  <si>
    <t>TAP414</t>
  </si>
  <si>
    <t>3337428189</t>
  </si>
  <si>
    <t>TAP415</t>
  </si>
  <si>
    <t>3337428190</t>
  </si>
  <si>
    <t>TAP416</t>
  </si>
  <si>
    <t>3337428191</t>
  </si>
  <si>
    <t>TAP417</t>
  </si>
  <si>
    <t>3337428192</t>
  </si>
  <si>
    <t>TAP418</t>
  </si>
  <si>
    <t>3337428193</t>
  </si>
  <si>
    <t>TAP419</t>
  </si>
  <si>
    <t>3337428195</t>
  </si>
  <si>
    <t>TAP420</t>
  </si>
  <si>
    <t>3337428196</t>
  </si>
  <si>
    <t>TAP421</t>
  </si>
  <si>
    <t>3337428197</t>
  </si>
  <si>
    <t>TAP422</t>
  </si>
  <si>
    <t>3337428198</t>
  </si>
  <si>
    <t>TAP423</t>
  </si>
  <si>
    <t>3337428199</t>
  </si>
  <si>
    <t>TAP424</t>
  </si>
  <si>
    <t>3337428201</t>
  </si>
  <si>
    <t>TAP426</t>
  </si>
  <si>
    <t>3337428202</t>
  </si>
  <si>
    <t>TAP427</t>
  </si>
  <si>
    <t>3337428203</t>
  </si>
  <si>
    <t>TAP428</t>
  </si>
  <si>
    <t>3337428204</t>
  </si>
  <si>
    <t>TAP429</t>
  </si>
  <si>
    <t>3337428209</t>
  </si>
  <si>
    <t>TAP435</t>
  </si>
  <si>
    <t>3337428210</t>
  </si>
  <si>
    <t>TAP436</t>
  </si>
  <si>
    <t>3337428211</t>
  </si>
  <si>
    <t>TAP437</t>
  </si>
  <si>
    <t>3337428213</t>
  </si>
  <si>
    <t>TAP439</t>
  </si>
  <si>
    <t>3337428215</t>
  </si>
  <si>
    <t>TAP440</t>
  </si>
  <si>
    <t>3337428217</t>
  </si>
  <si>
    <t>TAP442</t>
  </si>
  <si>
    <t>3337428218</t>
  </si>
  <si>
    <t>TAP443</t>
  </si>
  <si>
    <t>3337428219</t>
  </si>
  <si>
    <t>TAP444</t>
  </si>
  <si>
    <t>3337428220</t>
  </si>
  <si>
    <t>TAP445</t>
  </si>
  <si>
    <t>3337428221</t>
  </si>
  <si>
    <t>TAP446</t>
  </si>
  <si>
    <t>3337428222</t>
  </si>
  <si>
    <t>TAP447</t>
  </si>
  <si>
    <t>3337428224</t>
  </si>
  <si>
    <t>TAP449</t>
  </si>
  <si>
    <t>3337428226</t>
  </si>
  <si>
    <t>TAP450</t>
  </si>
  <si>
    <t>3337428227</t>
  </si>
  <si>
    <t>TAP451</t>
  </si>
  <si>
    <t>3337428228</t>
  </si>
  <si>
    <t>TAP452</t>
  </si>
  <si>
    <t>3337428230</t>
  </si>
  <si>
    <t>TAP454</t>
  </si>
  <si>
    <t>3337428235</t>
  </si>
  <si>
    <t>TAP459</t>
  </si>
  <si>
    <t>3337428238</t>
  </si>
  <si>
    <t>TAP461</t>
  </si>
  <si>
    <t>3337428239</t>
  </si>
  <si>
    <t>TAP462</t>
  </si>
  <si>
    <t>3337428240</t>
  </si>
  <si>
    <t>TAP463</t>
  </si>
  <si>
    <t>3337428250</t>
  </si>
  <si>
    <t>TAP476</t>
  </si>
  <si>
    <t>3337428253</t>
  </si>
  <si>
    <t>TAP479</t>
  </si>
  <si>
    <t>3337428289</t>
  </si>
  <si>
    <t>TAP516</t>
  </si>
  <si>
    <t>3337428290</t>
  </si>
  <si>
    <t>TAP517</t>
  </si>
  <si>
    <t>3337428301</t>
  </si>
  <si>
    <t>TAP528</t>
  </si>
  <si>
    <t>3337428307</t>
  </si>
  <si>
    <t>TAP537</t>
  </si>
  <si>
    <t>3337428308</t>
  </si>
  <si>
    <t>TAP538</t>
  </si>
  <si>
    <t>3337428309</t>
  </si>
  <si>
    <t>TAP539</t>
  </si>
  <si>
    <t>3337428312</t>
  </si>
  <si>
    <t>TAP541</t>
  </si>
  <si>
    <t>3337428313</t>
  </si>
  <si>
    <t>TAP542</t>
  </si>
  <si>
    <t>3337428314</t>
  </si>
  <si>
    <t>TAP543</t>
  </si>
  <si>
    <t>3337428315</t>
  </si>
  <si>
    <t>TAP544</t>
  </si>
  <si>
    <t>3337428317</t>
  </si>
  <si>
    <t>TAP546</t>
  </si>
  <si>
    <t>3337428321</t>
  </si>
  <si>
    <t>TAP550</t>
  </si>
  <si>
    <t>3337428323</t>
  </si>
  <si>
    <t>TAP553</t>
  </si>
  <si>
    <t>3337428324</t>
  </si>
  <si>
    <t>TAP554</t>
  </si>
  <si>
    <t>3337428327</t>
  </si>
  <si>
    <t>TAP557</t>
  </si>
  <si>
    <t>3337428328</t>
  </si>
  <si>
    <t>TAP558</t>
  </si>
  <si>
    <t>3337428331</t>
  </si>
  <si>
    <t>TAP560</t>
  </si>
  <si>
    <t>3337428332</t>
  </si>
  <si>
    <t>TAP561</t>
  </si>
  <si>
    <t>3337428368</t>
  </si>
  <si>
    <t>TAP616</t>
  </si>
  <si>
    <t>3337428597</t>
  </si>
  <si>
    <t>TAP86</t>
  </si>
  <si>
    <t>3337428638</t>
  </si>
  <si>
    <t>TAP90</t>
  </si>
  <si>
    <t>3337428658</t>
  </si>
  <si>
    <t>TAP92</t>
  </si>
  <si>
    <t>3337428665</t>
  </si>
  <si>
    <t>TAP926</t>
  </si>
  <si>
    <t>3337428674</t>
  </si>
  <si>
    <t>TAP935</t>
  </si>
  <si>
    <t>3337428689</t>
  </si>
  <si>
    <t>TAP953</t>
  </si>
  <si>
    <t>3337428693</t>
  </si>
  <si>
    <t>TAP958</t>
  </si>
  <si>
    <t>3337428734</t>
  </si>
  <si>
    <t>Targhee</t>
  </si>
  <si>
    <t>3353098148</t>
  </si>
  <si>
    <t>Taunton</t>
  </si>
  <si>
    <t>3349560263</t>
  </si>
  <si>
    <t>Taylor</t>
  </si>
  <si>
    <t>3337428764</t>
  </si>
  <si>
    <t>Taylor Flats</t>
  </si>
  <si>
    <t>3349559603</t>
  </si>
  <si>
    <t>Taylorsville</t>
  </si>
  <si>
    <t>3349560298</t>
  </si>
  <si>
    <t>Taylorsville-1</t>
  </si>
  <si>
    <t>3337428783</t>
  </si>
  <si>
    <t>Teapot</t>
  </si>
  <si>
    <t>3342618056</t>
  </si>
  <si>
    <t>Tecoma</t>
  </si>
  <si>
    <t>3337428803</t>
  </si>
  <si>
    <t>Tekoa</t>
  </si>
  <si>
    <t>3342617924</t>
  </si>
  <si>
    <t>Ten Mile</t>
  </si>
  <si>
    <t>3342617464</t>
  </si>
  <si>
    <t>Tendoy</t>
  </si>
  <si>
    <t>3337428838</t>
  </si>
  <si>
    <t>Tensed</t>
  </si>
  <si>
    <t>3352749901</t>
  </si>
  <si>
    <t>Tenth Street</t>
  </si>
  <si>
    <t>3353097653</t>
  </si>
  <si>
    <t>3342618199</t>
  </si>
  <si>
    <t>Terry</t>
  </si>
  <si>
    <t>3342617777</t>
  </si>
  <si>
    <t>3337428873</t>
  </si>
  <si>
    <t>Teton</t>
  </si>
  <si>
    <t>3342618270</t>
  </si>
  <si>
    <t>Tews</t>
  </si>
  <si>
    <t>3353097595</t>
  </si>
  <si>
    <t>Texaco</t>
  </si>
  <si>
    <t>3349559697</t>
  </si>
  <si>
    <t>Texas Gulf Sulphur</t>
  </si>
  <si>
    <t>3337428910</t>
  </si>
  <si>
    <t>Thayer Drive</t>
  </si>
  <si>
    <t>3337428916</t>
  </si>
  <si>
    <t>The Dalles</t>
  </si>
  <si>
    <t>3337428918</t>
  </si>
  <si>
    <t>The Dalles Ph</t>
  </si>
  <si>
    <t>3349560365</t>
  </si>
  <si>
    <t>Thermoid</t>
  </si>
  <si>
    <t>3337431226</t>
  </si>
  <si>
    <t>Thermopolis</t>
  </si>
  <si>
    <t>3349559952</t>
  </si>
  <si>
    <t>Thiokol</t>
  </si>
  <si>
    <t>3349559953</t>
  </si>
  <si>
    <t>Thiokol Chemical</t>
  </si>
  <si>
    <t>3342618325</t>
  </si>
  <si>
    <t>Third Lift</t>
  </si>
  <si>
    <t>3349559640</t>
  </si>
  <si>
    <t>Third West</t>
  </si>
  <si>
    <t>3349559547</t>
  </si>
  <si>
    <t>Thirteenth South</t>
  </si>
  <si>
    <t>3349559635</t>
  </si>
  <si>
    <t>Thirtieth South</t>
  </si>
  <si>
    <t>3349559923</t>
  </si>
  <si>
    <t>Thistle</t>
  </si>
  <si>
    <t>3342618236</t>
  </si>
  <si>
    <t>Thomas Regulator</t>
  </si>
  <si>
    <t>3349559720</t>
  </si>
  <si>
    <t>Thompson</t>
  </si>
  <si>
    <t>3342618171</t>
  </si>
  <si>
    <t>Thornton</t>
  </si>
  <si>
    <t>3353098143</t>
  </si>
  <si>
    <t>Thorp</t>
  </si>
  <si>
    <t>3337428993</t>
  </si>
  <si>
    <t>Thousand Springs</t>
  </si>
  <si>
    <t>3353097881</t>
  </si>
  <si>
    <t>Thrashers</t>
  </si>
  <si>
    <t>3342618271</t>
  </si>
  <si>
    <t>Three Creek</t>
  </si>
  <si>
    <t>3337429021</t>
  </si>
  <si>
    <t>Tide Flats</t>
  </si>
  <si>
    <t>3352749843</t>
  </si>
  <si>
    <t>Tiller</t>
  </si>
  <si>
    <t>3337429053</t>
  </si>
  <si>
    <t>Timber</t>
  </si>
  <si>
    <t>3349560152</t>
  </si>
  <si>
    <t>Timp</t>
  </si>
  <si>
    <t>3349560327</t>
  </si>
  <si>
    <t>Timpie</t>
  </si>
  <si>
    <t>3352750024</t>
  </si>
  <si>
    <t>Tocker</t>
  </si>
  <si>
    <t>3342617956</t>
  </si>
  <si>
    <t>Toko</t>
  </si>
  <si>
    <t>3337429118</t>
  </si>
  <si>
    <t>Toledo</t>
  </si>
  <si>
    <t>3352749890</t>
  </si>
  <si>
    <t>Tolo</t>
  </si>
  <si>
    <t>3338290461</t>
  </si>
  <si>
    <t>Tolstoy</t>
  </si>
  <si>
    <t>3341136825</t>
  </si>
  <si>
    <t>Tom Creek</t>
  </si>
  <si>
    <t>3337429139</t>
  </si>
  <si>
    <t>Tonasket</t>
  </si>
  <si>
    <t>3337429146</t>
  </si>
  <si>
    <t>Tooele</t>
  </si>
  <si>
    <t>3342618402</t>
  </si>
  <si>
    <t>Toponis</t>
  </si>
  <si>
    <t>3349560289</t>
  </si>
  <si>
    <t>Tower Loadout</t>
  </si>
  <si>
    <t>3352749884</t>
  </si>
  <si>
    <t>Trail</t>
  </si>
  <si>
    <t>3349560067</t>
  </si>
  <si>
    <t>Trail Mtn</t>
  </si>
  <si>
    <t>3337429238</t>
  </si>
  <si>
    <t>Trask River</t>
  </si>
  <si>
    <t>3337429244</t>
  </si>
  <si>
    <t>Treasureton</t>
  </si>
  <si>
    <t>3337429247</t>
  </si>
  <si>
    <t>Trego</t>
  </si>
  <si>
    <t>3349560141</t>
  </si>
  <si>
    <t>Trojan</t>
  </si>
  <si>
    <t>3342617588</t>
  </si>
  <si>
    <t>Trout Creek</t>
  </si>
  <si>
    <t>3337429329</t>
  </si>
  <si>
    <t>Troy</t>
  </si>
  <si>
    <t>3341136824</t>
  </si>
  <si>
    <t>Tulelake</t>
  </si>
  <si>
    <t>3337429371</t>
  </si>
  <si>
    <t>Tumble Creek</t>
  </si>
  <si>
    <t>3341136823</t>
  </si>
  <si>
    <t>Tunnel</t>
  </si>
  <si>
    <t>3349559869</t>
  </si>
  <si>
    <t>Turkey Growers Inc</t>
  </si>
  <si>
    <t>3337428558</t>
  </si>
  <si>
    <t>Turkey Hill</t>
  </si>
  <si>
    <t>3337429434</t>
  </si>
  <si>
    <t>Twin Falls</t>
  </si>
  <si>
    <t>3337429435</t>
  </si>
  <si>
    <t>Twin Falls (IDPC)</t>
  </si>
  <si>
    <t>3342618077</t>
  </si>
  <si>
    <t>Twin Lakes</t>
  </si>
  <si>
    <t>3337429454</t>
  </si>
  <si>
    <t>Two Mile Road</t>
  </si>
  <si>
    <t>3349559931</t>
  </si>
  <si>
    <t>U.S. Fuel</t>
  </si>
  <si>
    <t>3349559809</t>
  </si>
  <si>
    <t>U.S. Gypsum</t>
  </si>
  <si>
    <t>3349560075</t>
  </si>
  <si>
    <t>U.S.P.C.I.</t>
  </si>
  <si>
    <t>3342618184</t>
  </si>
  <si>
    <t>Ucon</t>
  </si>
  <si>
    <t>3337431215</t>
  </si>
  <si>
    <t>Ucross</t>
  </si>
  <si>
    <t>3349559728</t>
  </si>
  <si>
    <t>Uintah</t>
  </si>
  <si>
    <t>3349560186</t>
  </si>
  <si>
    <t>Uintah Pump</t>
  </si>
  <si>
    <t>3352749984</t>
  </si>
  <si>
    <t>Ukiah</t>
  </si>
  <si>
    <t>3342617773</t>
  </si>
  <si>
    <t>Ulmer</t>
  </si>
  <si>
    <t>3337427757</t>
  </si>
  <si>
    <t>Umapine</t>
  </si>
  <si>
    <t>3352749986</t>
  </si>
  <si>
    <t>Umatilla</t>
  </si>
  <si>
    <t>3337429509</t>
  </si>
  <si>
    <t>Underwood</t>
  </si>
  <si>
    <t>3349559518</t>
  </si>
  <si>
    <t>Union</t>
  </si>
  <si>
    <t>3337429516</t>
  </si>
  <si>
    <t>3349560094</t>
  </si>
  <si>
    <t>Union Carbide</t>
  </si>
  <si>
    <t>3349560185</t>
  </si>
  <si>
    <t>Unita</t>
  </si>
  <si>
    <t>3352750255</t>
  </si>
  <si>
    <t>Unity</t>
  </si>
  <si>
    <t>3337429552</t>
  </si>
  <si>
    <t>3337429558</t>
  </si>
  <si>
    <t>3349559539</t>
  </si>
  <si>
    <t>3342618354</t>
  </si>
  <si>
    <t>Unknown</t>
  </si>
  <si>
    <t>3337410480</t>
  </si>
  <si>
    <t>3349559993</t>
  </si>
  <si>
    <t>3352750304</t>
  </si>
  <si>
    <t>3349559804</t>
  </si>
  <si>
    <t>3353097600</t>
  </si>
  <si>
    <t>3353097641</t>
  </si>
  <si>
    <t>3337414913</t>
  </si>
  <si>
    <t>3342618181</t>
  </si>
  <si>
    <t>3337428719</t>
  </si>
  <si>
    <t>3352750328</t>
  </si>
  <si>
    <t>3352750021</t>
  </si>
  <si>
    <t>3349559735</t>
  </si>
  <si>
    <t>3337428845</t>
  </si>
  <si>
    <t>3342618347</t>
  </si>
  <si>
    <t>3337431167</t>
  </si>
  <si>
    <t>3337431168</t>
  </si>
  <si>
    <t>3337431170</t>
  </si>
  <si>
    <t>3337431191</t>
  </si>
  <si>
    <t>3338155033</t>
  </si>
  <si>
    <t>3338155036</t>
  </si>
  <si>
    <t>3338155037</t>
  </si>
  <si>
    <t>3338155038</t>
  </si>
  <si>
    <t>3338290371</t>
  </si>
  <si>
    <t>3338290374</t>
  </si>
  <si>
    <t>3338290382</t>
  </si>
  <si>
    <t>3338290384</t>
  </si>
  <si>
    <t>3338290385</t>
  </si>
  <si>
    <t>3338290450</t>
  </si>
  <si>
    <t>3338290451</t>
  </si>
  <si>
    <t>3338290453</t>
  </si>
  <si>
    <t>3338290454</t>
  </si>
  <si>
    <t>3338290455</t>
  </si>
  <si>
    <t>3338290456</t>
  </si>
  <si>
    <t>3338290457</t>
  </si>
  <si>
    <t>3338290460</t>
  </si>
  <si>
    <t>3338290462</t>
  </si>
  <si>
    <t>3338290463</t>
  </si>
  <si>
    <t>3338290464</t>
  </si>
  <si>
    <t>3338290466</t>
  </si>
  <si>
    <t>3338290470</t>
  </si>
  <si>
    <t>3338290471</t>
  </si>
  <si>
    <t>3338290476</t>
  </si>
  <si>
    <t>3338290477</t>
  </si>
  <si>
    <t>3338290481</t>
  </si>
  <si>
    <t>3338290482</t>
  </si>
  <si>
    <t>3338290486</t>
  </si>
  <si>
    <t>3338290490</t>
  </si>
  <si>
    <t>3338290493</t>
  </si>
  <si>
    <t>3349559521</t>
  </si>
  <si>
    <t>3349559532</t>
  </si>
  <si>
    <t>3349559572</t>
  </si>
  <si>
    <t>3349559616</t>
  </si>
  <si>
    <t>3349559667</t>
  </si>
  <si>
    <t>3349559668</t>
  </si>
  <si>
    <t>3349560001</t>
  </si>
  <si>
    <t>3349560033</t>
  </si>
  <si>
    <t>3349560149</t>
  </si>
  <si>
    <t>3349560222</t>
  </si>
  <si>
    <t>3349560227</t>
  </si>
  <si>
    <t>3349560264</t>
  </si>
  <si>
    <t>3349560320</t>
  </si>
  <si>
    <t>3349560382</t>
  </si>
  <si>
    <t>3337427316</t>
  </si>
  <si>
    <t>3337430094</t>
  </si>
  <si>
    <t>3337430104</t>
  </si>
  <si>
    <t>3337430123</t>
  </si>
  <si>
    <t>3352750068</t>
  </si>
  <si>
    <t>3352750103</t>
  </si>
  <si>
    <t>3352750109</t>
  </si>
  <si>
    <t>3352750111</t>
  </si>
  <si>
    <t>3352750113</t>
  </si>
  <si>
    <t>3352750121</t>
  </si>
  <si>
    <t>3352750122</t>
  </si>
  <si>
    <t>3352750132</t>
  </si>
  <si>
    <t>3352750136</t>
  </si>
  <si>
    <t>3352750148</t>
  </si>
  <si>
    <t>3352750157</t>
  </si>
  <si>
    <t>3352750158</t>
  </si>
  <si>
    <t>3352750160</t>
  </si>
  <si>
    <t>3352750161</t>
  </si>
  <si>
    <t>3352750162</t>
  </si>
  <si>
    <t>3352750178</t>
  </si>
  <si>
    <t>3352750189</t>
  </si>
  <si>
    <t>3352750190</t>
  </si>
  <si>
    <t>3352750193</t>
  </si>
  <si>
    <t>3352750268</t>
  </si>
  <si>
    <t>3352750269</t>
  </si>
  <si>
    <t>3352750271</t>
  </si>
  <si>
    <t>3352750274</t>
  </si>
  <si>
    <t>3352750276</t>
  </si>
  <si>
    <t>3352750277</t>
  </si>
  <si>
    <t>3352750278</t>
  </si>
  <si>
    <t>3352750279</t>
  </si>
  <si>
    <t>3352750280</t>
  </si>
  <si>
    <t>3352750289</t>
  </si>
  <si>
    <t>3352750290</t>
  </si>
  <si>
    <t>3352750291</t>
  </si>
  <si>
    <t>3352750292</t>
  </si>
  <si>
    <t>3352750294</t>
  </si>
  <si>
    <t>3352750295</t>
  </si>
  <si>
    <t>3352750296</t>
  </si>
  <si>
    <t>3352750305</t>
  </si>
  <si>
    <t>3352750310</t>
  </si>
  <si>
    <t>3352750311</t>
  </si>
  <si>
    <t>3352750314</t>
  </si>
  <si>
    <t>3352750322</t>
  </si>
  <si>
    <t>3352750323</t>
  </si>
  <si>
    <t>3352750324</t>
  </si>
  <si>
    <t>3352750325</t>
  </si>
  <si>
    <t>3352750326</t>
  </si>
  <si>
    <t>3342617769</t>
  </si>
  <si>
    <t>3342617771</t>
  </si>
  <si>
    <t>3342617779</t>
  </si>
  <si>
    <t>3342617784</t>
  </si>
  <si>
    <t>3342617785</t>
  </si>
  <si>
    <t>3342617791</t>
  </si>
  <si>
    <t>3342617793</t>
  </si>
  <si>
    <t>3342617795</t>
  </si>
  <si>
    <t>3342617797</t>
  </si>
  <si>
    <t>3342617798</t>
  </si>
  <si>
    <t>3342617799</t>
  </si>
  <si>
    <t>3342617806</t>
  </si>
  <si>
    <t>3342617809</t>
  </si>
  <si>
    <t>3342617811</t>
  </si>
  <si>
    <t>3342617813</t>
  </si>
  <si>
    <t>3342617814</t>
  </si>
  <si>
    <t>3342617818</t>
  </si>
  <si>
    <t>3342617825</t>
  </si>
  <si>
    <t>3342617831</t>
  </si>
  <si>
    <t>3342617833</t>
  </si>
  <si>
    <t>3342617834</t>
  </si>
  <si>
    <t>3342617837</t>
  </si>
  <si>
    <t>3342617847</t>
  </si>
  <si>
    <t>3342617848</t>
  </si>
  <si>
    <t>3342617890</t>
  </si>
  <si>
    <t>3342617918</t>
  </si>
  <si>
    <t>3337431220</t>
  </si>
  <si>
    <t>3342617935</t>
  </si>
  <si>
    <t>3342617991</t>
  </si>
  <si>
    <t>3342618185</t>
  </si>
  <si>
    <t>3342618222</t>
  </si>
  <si>
    <t>3342618278</t>
  </si>
  <si>
    <t>3342618328</t>
  </si>
  <si>
    <t>3342618332</t>
  </si>
  <si>
    <t>3342618412</t>
  </si>
  <si>
    <t>3342618413</t>
  </si>
  <si>
    <t>3352750342</t>
  </si>
  <si>
    <t>3352750347</t>
  </si>
  <si>
    <t>3352750350</t>
  </si>
  <si>
    <t>3337430121</t>
  </si>
  <si>
    <t>3353097508</t>
  </si>
  <si>
    <t>3353097509</t>
  </si>
  <si>
    <t>3353097522</t>
  </si>
  <si>
    <t>3353097526</t>
  </si>
  <si>
    <t>3353097582</t>
  </si>
  <si>
    <t>3353097596</t>
  </si>
  <si>
    <t>3353097599</t>
  </si>
  <si>
    <t>3353097602</t>
  </si>
  <si>
    <t>3353097616</t>
  </si>
  <si>
    <t>3353097621</t>
  </si>
  <si>
    <t>3353097644</t>
  </si>
  <si>
    <t>3353097659</t>
  </si>
  <si>
    <t>3353097661</t>
  </si>
  <si>
    <t>3353097662</t>
  </si>
  <si>
    <t>3353097671</t>
  </si>
  <si>
    <t>3353097672</t>
  </si>
  <si>
    <t>3353097682</t>
  </si>
  <si>
    <t>3353097690</t>
  </si>
  <si>
    <t>3353097707</t>
  </si>
  <si>
    <t>3353097714</t>
  </si>
  <si>
    <t>3353097720</t>
  </si>
  <si>
    <t>3353097725</t>
  </si>
  <si>
    <t>Clark County R.E.M.C.</t>
  </si>
  <si>
    <t>3353097739</t>
  </si>
  <si>
    <t>3353097745</t>
  </si>
  <si>
    <t>PUD No. 1 of Clallam County</t>
  </si>
  <si>
    <t>3353097748</t>
  </si>
  <si>
    <t>3353097749</t>
  </si>
  <si>
    <t>3353097752</t>
  </si>
  <si>
    <t>3353097753</t>
  </si>
  <si>
    <t>3353097758</t>
  </si>
  <si>
    <t>3353097761</t>
  </si>
  <si>
    <t>3353097772</t>
  </si>
  <si>
    <t>3353097773</t>
  </si>
  <si>
    <t>3353097788</t>
  </si>
  <si>
    <t>3353097796</t>
  </si>
  <si>
    <t>3353097797</t>
  </si>
  <si>
    <t>3353097800</t>
  </si>
  <si>
    <t>3353097801</t>
  </si>
  <si>
    <t>3353097824</t>
  </si>
  <si>
    <t>3353097837</t>
  </si>
  <si>
    <t>3353097839</t>
  </si>
  <si>
    <t>3353097857</t>
  </si>
  <si>
    <t>3353097867</t>
  </si>
  <si>
    <t>3353097868</t>
  </si>
  <si>
    <t>3353097879</t>
  </si>
  <si>
    <t>3353097880</t>
  </si>
  <si>
    <t>3353097885</t>
  </si>
  <si>
    <t>3353097886</t>
  </si>
  <si>
    <t>3353097896</t>
  </si>
  <si>
    <t>3353097897</t>
  </si>
  <si>
    <t>3353097898</t>
  </si>
  <si>
    <t>3353097904</t>
  </si>
  <si>
    <t>3353097908</t>
  </si>
  <si>
    <t>3353097912</t>
  </si>
  <si>
    <t>3353097917</t>
  </si>
  <si>
    <t>3353097918</t>
  </si>
  <si>
    <t>3353097919</t>
  </si>
  <si>
    <t>3353097937</t>
  </si>
  <si>
    <t>PUD No. 1 of Grays Harbor County</t>
  </si>
  <si>
    <t>3353097970</t>
  </si>
  <si>
    <t>3353097979</t>
  </si>
  <si>
    <t>3353097987</t>
  </si>
  <si>
    <t>3353097997</t>
  </si>
  <si>
    <t>3353098163</t>
  </si>
  <si>
    <t>3353098164</t>
  </si>
  <si>
    <t>3337427719</t>
  </si>
  <si>
    <t>3337426908</t>
  </si>
  <si>
    <t>3356867399</t>
  </si>
  <si>
    <t>3349559990</t>
  </si>
  <si>
    <t>3352750201</t>
  </si>
  <si>
    <t>3352749987</t>
  </si>
  <si>
    <t>3352750331</t>
  </si>
  <si>
    <t>3341136912</t>
  </si>
  <si>
    <t>3349560066</t>
  </si>
  <si>
    <t>Unocal</t>
  </si>
  <si>
    <t>3337431358</t>
  </si>
  <si>
    <t>Upalco</t>
  </si>
  <si>
    <t>3337431373</t>
  </si>
  <si>
    <t>Upper Malad</t>
  </si>
  <si>
    <t>3337431381</t>
  </si>
  <si>
    <t>Upper Salmon Falls B</t>
  </si>
  <si>
    <t>3349559563</t>
  </si>
  <si>
    <t>Uprr</t>
  </si>
  <si>
    <t>3337428261</t>
  </si>
  <si>
    <t>Urban</t>
  </si>
  <si>
    <t>3349560354</t>
  </si>
  <si>
    <t>URCF</t>
  </si>
  <si>
    <t>3349559839</t>
  </si>
  <si>
    <t>Us Steel</t>
  </si>
  <si>
    <t>3349560241</t>
  </si>
  <si>
    <t>Usbr Pump</t>
  </si>
  <si>
    <t>3337431573</t>
  </si>
  <si>
    <t>User Vernal</t>
  </si>
  <si>
    <t>3337431401</t>
  </si>
  <si>
    <t>Usk</t>
  </si>
  <si>
    <t>3342618284</t>
  </si>
  <si>
    <t>Ustick</t>
  </si>
  <si>
    <t>3349559586</t>
  </si>
  <si>
    <t>Ut. State Prison</t>
  </si>
  <si>
    <t>3349560071</t>
  </si>
  <si>
    <t>Utah Fuel</t>
  </si>
  <si>
    <t>3349559687</t>
  </si>
  <si>
    <t>Ute</t>
  </si>
  <si>
    <t>3349560007</t>
  </si>
  <si>
    <t>Utelite</t>
  </si>
  <si>
    <t>3352749826</t>
  </si>
  <si>
    <t>Vale</t>
  </si>
  <si>
    <t>3337431440</t>
  </si>
  <si>
    <t>Valhalla</t>
  </si>
  <si>
    <t>3342618053</t>
  </si>
  <si>
    <t>Valley</t>
  </si>
  <si>
    <t>3342618190</t>
  </si>
  <si>
    <t>3337431454</t>
  </si>
  <si>
    <t>3349559915</t>
  </si>
  <si>
    <t>Valley Camp</t>
  </si>
  <si>
    <t>3349559594</t>
  </si>
  <si>
    <t>Valley Ctr</t>
  </si>
  <si>
    <t>3337431503</t>
  </si>
  <si>
    <t>Vancouver Shipyard</t>
  </si>
  <si>
    <t>3337431557</t>
  </si>
  <si>
    <t>Vera</t>
  </si>
  <si>
    <t>3349560062</t>
  </si>
  <si>
    <t>Vernal</t>
  </si>
  <si>
    <t>3349559726</t>
  </si>
  <si>
    <t>3349559750</t>
  </si>
  <si>
    <t>Veyo</t>
  </si>
  <si>
    <t>3349559877</t>
  </si>
  <si>
    <t>Vickers</t>
  </si>
  <si>
    <t>3337431632</t>
  </si>
  <si>
    <t>Viewland</t>
  </si>
  <si>
    <t>3352749920</t>
  </si>
  <si>
    <t>Village Green</t>
  </si>
  <si>
    <t>3352749892</t>
  </si>
  <si>
    <t>Villas Road</t>
  </si>
  <si>
    <t>3349560162</t>
  </si>
  <si>
    <t>Vineyard</t>
  </si>
  <si>
    <t>3349559983</t>
  </si>
  <si>
    <t>Vuleraf</t>
  </si>
  <si>
    <t>3352749815</t>
  </si>
  <si>
    <t>W John Day</t>
  </si>
  <si>
    <t>3342617943</t>
  </si>
  <si>
    <t>W. Casper</t>
  </si>
  <si>
    <t>3342617925</t>
  </si>
  <si>
    <t>W. Spider</t>
  </si>
  <si>
    <t>3337431794</t>
  </si>
  <si>
    <t>Wagner Lake</t>
  </si>
  <si>
    <t>3337431797</t>
  </si>
  <si>
    <t>Wahluke (GP)</t>
  </si>
  <si>
    <t>3337431809</t>
  </si>
  <si>
    <t>Waitsburg</t>
  </si>
  <si>
    <t>3337431817</t>
  </si>
  <si>
    <t>Walcott</t>
  </si>
  <si>
    <t>3337431830</t>
  </si>
  <si>
    <t>Walker Bryan</t>
  </si>
  <si>
    <t>3337431836</t>
  </si>
  <si>
    <t>Walla Walla</t>
  </si>
  <si>
    <t>3337427717</t>
  </si>
  <si>
    <t>3337431840</t>
  </si>
  <si>
    <t>Wallace</t>
  </si>
  <si>
    <t>3352749975</t>
  </si>
  <si>
    <t>Wallowa</t>
  </si>
  <si>
    <t>3349559992</t>
  </si>
  <si>
    <t>Wallsburg</t>
  </si>
  <si>
    <t>3337427736</t>
  </si>
  <si>
    <t>Wallula</t>
  </si>
  <si>
    <t>3337431848</t>
  </si>
  <si>
    <t>3337431854</t>
  </si>
  <si>
    <t>Walnut City</t>
  </si>
  <si>
    <t>3337431876</t>
  </si>
  <si>
    <t>Walton</t>
  </si>
  <si>
    <t>3349560012</t>
  </si>
  <si>
    <t>Wanship Power Plant</t>
  </si>
  <si>
    <t>3337431911</t>
  </si>
  <si>
    <t>Warden</t>
  </si>
  <si>
    <t>3342618307</t>
  </si>
  <si>
    <t>Ware</t>
  </si>
  <si>
    <t>3342618373</t>
  </si>
  <si>
    <t>Warm Lake</t>
  </si>
  <si>
    <t>3337431219</t>
  </si>
  <si>
    <t>Warm Spring</t>
  </si>
  <si>
    <t>3337431926</t>
  </si>
  <si>
    <t>Warner</t>
  </si>
  <si>
    <t>3349560200</t>
  </si>
  <si>
    <t>Warren</t>
  </si>
  <si>
    <t>3337431934</t>
  </si>
  <si>
    <t>3352750151</t>
  </si>
  <si>
    <t>Warrenton</t>
  </si>
  <si>
    <t>3349560127</t>
  </si>
  <si>
    <t>Wasatch</t>
  </si>
  <si>
    <t>3349559999</t>
  </si>
  <si>
    <t>3349559556</t>
  </si>
  <si>
    <t>Wasatch Spring</t>
  </si>
  <si>
    <t>3349559842</t>
  </si>
  <si>
    <t>Wash</t>
  </si>
  <si>
    <t>3349559746</t>
  </si>
  <si>
    <t>3342618118</t>
  </si>
  <si>
    <t>3342617962</t>
  </si>
  <si>
    <t>Water Wells</t>
  </si>
  <si>
    <t>3353097647</t>
  </si>
  <si>
    <t>Waterfront</t>
  </si>
  <si>
    <t>3337432057</t>
  </si>
  <si>
    <t>Wauna</t>
  </si>
  <si>
    <t>3337432067</t>
  </si>
  <si>
    <t>Wautoma</t>
  </si>
  <si>
    <t>3349560052</t>
  </si>
  <si>
    <t>Weber</t>
  </si>
  <si>
    <t>3349560191</t>
  </si>
  <si>
    <t>Weber Basin Pump</t>
  </si>
  <si>
    <t>3349560207</t>
  </si>
  <si>
    <t>Weber Central Sewer</t>
  </si>
  <si>
    <t>3337426906</t>
  </si>
  <si>
    <t>Weber City</t>
  </si>
  <si>
    <t>3349560272</t>
  </si>
  <si>
    <t>Weber Well #1</t>
  </si>
  <si>
    <t>3349560273</t>
  </si>
  <si>
    <t>Weber Well #2</t>
  </si>
  <si>
    <t>3349560271</t>
  </si>
  <si>
    <t>Weber Well #3</t>
  </si>
  <si>
    <t>3342618162</t>
  </si>
  <si>
    <t>Webster</t>
  </si>
  <si>
    <t>3337432129</t>
  </si>
  <si>
    <t>3349559752</t>
  </si>
  <si>
    <t>Wecco</t>
  </si>
  <si>
    <t>3337432139</t>
  </si>
  <si>
    <t>Weed</t>
  </si>
  <si>
    <t>3337432140</t>
  </si>
  <si>
    <t>Weed Junction</t>
  </si>
  <si>
    <t>3337432144</t>
  </si>
  <si>
    <t>Weippo</t>
  </si>
  <si>
    <t>3342618382</t>
  </si>
  <si>
    <t>Weiser</t>
  </si>
  <si>
    <t>3349559590</t>
  </si>
  <si>
    <t>Welby</t>
  </si>
  <si>
    <t>3349560024</t>
  </si>
  <si>
    <t>Welfare</t>
  </si>
  <si>
    <t>3349559840</t>
  </si>
  <si>
    <t>Wellington</t>
  </si>
  <si>
    <t>3337432169</t>
  </si>
  <si>
    <t>Wells (DOPD)</t>
  </si>
  <si>
    <t>3337432180</t>
  </si>
  <si>
    <t>Wendover</t>
  </si>
  <si>
    <t>3337432181</t>
  </si>
  <si>
    <t>Wendson</t>
  </si>
  <si>
    <t>3337432184</t>
  </si>
  <si>
    <t>Wertz</t>
  </si>
  <si>
    <t>3337432206</t>
  </si>
  <si>
    <t>West Burley</t>
  </si>
  <si>
    <t>3337432213</t>
  </si>
  <si>
    <t>West Cedar</t>
  </si>
  <si>
    <t>3349560229</t>
  </si>
  <si>
    <t>West Commercial</t>
  </si>
  <si>
    <t>3353097693</t>
  </si>
  <si>
    <t>West Issaquah</t>
  </si>
  <si>
    <t>3349559608</t>
  </si>
  <si>
    <t>West Jordan</t>
  </si>
  <si>
    <t>3353097639</t>
  </si>
  <si>
    <t>West Monroe</t>
  </si>
  <si>
    <t>3349560261</t>
  </si>
  <si>
    <t>West Ogden</t>
  </si>
  <si>
    <t>3352750051</t>
  </si>
  <si>
    <t>West Portland-1</t>
  </si>
  <si>
    <t>3349560190</t>
  </si>
  <si>
    <t>West Roy</t>
  </si>
  <si>
    <t>3349559652</t>
  </si>
  <si>
    <t>West Temple</t>
  </si>
  <si>
    <t>3337432336</t>
  </si>
  <si>
    <t>West Vaco</t>
  </si>
  <si>
    <t>3349559688</t>
  </si>
  <si>
    <t>West Water</t>
  </si>
  <si>
    <t>3342618262</t>
  </si>
  <si>
    <t>West Wells</t>
  </si>
  <si>
    <t>3349559863</t>
  </si>
  <si>
    <t>West Zirconium</t>
  </si>
  <si>
    <t>3349560114</t>
  </si>
  <si>
    <t>Western Fiberglass</t>
  </si>
  <si>
    <t>3353097649</t>
  </si>
  <si>
    <t>Western Gear</t>
  </si>
  <si>
    <t>3352749983</t>
  </si>
  <si>
    <t>Weston</t>
  </si>
  <si>
    <t>3342618084</t>
  </si>
  <si>
    <t>3337432399</t>
  </si>
  <si>
    <t>Westside</t>
  </si>
  <si>
    <t>3337432401</t>
  </si>
  <si>
    <t>3353097648</t>
  </si>
  <si>
    <t>Weyeraeuser pulp</t>
  </si>
  <si>
    <t>3341136832</t>
  </si>
  <si>
    <t>Weyerhaeuser</t>
  </si>
  <si>
    <t>3356867392</t>
  </si>
  <si>
    <t>Wheatland</t>
  </si>
  <si>
    <t>3337432455</t>
  </si>
  <si>
    <t>Wheelon</t>
  </si>
  <si>
    <t>3353097618</t>
  </si>
  <si>
    <t>Whidbey</t>
  </si>
  <si>
    <t>3337432470</t>
  </si>
  <si>
    <t>White Bluffs</t>
  </si>
  <si>
    <t>3352749887</t>
  </si>
  <si>
    <t>White City</t>
  </si>
  <si>
    <t>3337432476</t>
  </si>
  <si>
    <t>White Lake</t>
  </si>
  <si>
    <t>3349559680</t>
  </si>
  <si>
    <t>White Mesa</t>
  </si>
  <si>
    <t>3342618353</t>
  </si>
  <si>
    <t>Whitebird</t>
  </si>
  <si>
    <t>3337432511</t>
  </si>
  <si>
    <t>Whitehorn</t>
  </si>
  <si>
    <t>3337432538</t>
  </si>
  <si>
    <t>Whitney</t>
  </si>
  <si>
    <t>3337432548</t>
  </si>
  <si>
    <t>Wibaux</t>
  </si>
  <si>
    <t>3337432556</t>
  </si>
  <si>
    <t>Wickes</t>
  </si>
  <si>
    <t>3349559927</t>
  </si>
  <si>
    <t>Wilberg</t>
  </si>
  <si>
    <t>3337432570</t>
  </si>
  <si>
    <t>Wilbur</t>
  </si>
  <si>
    <t>3349560288</t>
  </si>
  <si>
    <t>Wildcat Loadout</t>
  </si>
  <si>
    <t>3337428252</t>
  </si>
  <si>
    <t>Wiley</t>
  </si>
  <si>
    <t>3352749962</t>
  </si>
  <si>
    <t>Wilkins Corner</t>
  </si>
  <si>
    <t>3337432592</t>
  </si>
  <si>
    <t>Willakenzie</t>
  </si>
  <si>
    <t>3352750207</t>
  </si>
  <si>
    <t>Willamina</t>
  </si>
  <si>
    <t>3337432595</t>
  </si>
  <si>
    <t>Willapa River</t>
  </si>
  <si>
    <t>3349560199</t>
  </si>
  <si>
    <t>Willard Pump #1</t>
  </si>
  <si>
    <t>3349560211</t>
  </si>
  <si>
    <t>Willard Pump #2</t>
  </si>
  <si>
    <t>3349560159</t>
  </si>
  <si>
    <t>Willow Ridge</t>
  </si>
  <si>
    <t>3337432663</t>
  </si>
  <si>
    <t>Wilson Creek (GP)</t>
  </si>
  <si>
    <t>3337427335</t>
  </si>
  <si>
    <t>Winchester</t>
  </si>
  <si>
    <t>3349559747</t>
  </si>
  <si>
    <t>Winchester Hills</t>
  </si>
  <si>
    <t>3365669815</t>
  </si>
  <si>
    <t>Windstar</t>
  </si>
  <si>
    <t>3349559772</t>
  </si>
  <si>
    <t>Winkleman</t>
  </si>
  <si>
    <t>3342618142</t>
  </si>
  <si>
    <t>Winspur</t>
  </si>
  <si>
    <t>3337427574</t>
  </si>
  <si>
    <t>Winston Ridddle</t>
  </si>
  <si>
    <t>3337432752</t>
  </si>
  <si>
    <t>Winthrop</t>
  </si>
  <si>
    <t>3353098106</t>
  </si>
  <si>
    <t>Winton</t>
  </si>
  <si>
    <t>3337432762</t>
  </si>
  <si>
    <t>Wisdom</t>
  </si>
  <si>
    <t>3337432766</t>
  </si>
  <si>
    <t>Wishek</t>
  </si>
  <si>
    <t>3342617821</t>
  </si>
  <si>
    <t>Wolfcreek</t>
  </si>
  <si>
    <t>3337432795</t>
  </si>
  <si>
    <t>Wood River (IDPC)</t>
  </si>
  <si>
    <t>3342617949</t>
  </si>
  <si>
    <t>Woodruff</t>
  </si>
  <si>
    <t>3349560125</t>
  </si>
  <si>
    <t>Woods Cross</t>
  </si>
  <si>
    <t>3349559828</t>
  </si>
  <si>
    <t>Woodside</t>
  </si>
  <si>
    <t>3337432874</t>
  </si>
  <si>
    <t>Worland</t>
  </si>
  <si>
    <t>3353098152</t>
  </si>
  <si>
    <t>WPPSS No.2</t>
  </si>
  <si>
    <t>3337432890</t>
  </si>
  <si>
    <t>Wren</t>
  </si>
  <si>
    <t>3342618282</t>
  </si>
  <si>
    <t>Wye</t>
  </si>
  <si>
    <t>3337432924</t>
  </si>
  <si>
    <t>Wyodak</t>
  </si>
  <si>
    <t>3337432925</t>
  </si>
  <si>
    <t>Wyola REA</t>
  </si>
  <si>
    <t>3337432929</t>
  </si>
  <si>
    <t>Wyomont</t>
  </si>
  <si>
    <t>3337432930</t>
  </si>
  <si>
    <t>Wyopo</t>
  </si>
  <si>
    <t>3349559947</t>
  </si>
  <si>
    <t>Wyuta</t>
  </si>
  <si>
    <t>3337432937</t>
  </si>
  <si>
    <t>Yaak</t>
  </si>
  <si>
    <t>3342618055</t>
  </si>
  <si>
    <t>Yale</t>
  </si>
  <si>
    <t>3352750217</t>
  </si>
  <si>
    <t>Yamhill</t>
  </si>
  <si>
    <t>3337432973</t>
  </si>
  <si>
    <t>Yellowcake</t>
  </si>
  <si>
    <t>3349559729</t>
  </si>
  <si>
    <t>Yellowstone</t>
  </si>
  <si>
    <t>3337432976</t>
  </si>
  <si>
    <t>Yellowstone Pipeline</t>
  </si>
  <si>
    <t>3349559727</t>
  </si>
  <si>
    <t>Yellowstone Ranch</t>
  </si>
  <si>
    <t>3337432977</t>
  </si>
  <si>
    <t>Yellowtail</t>
  </si>
  <si>
    <t>3337433006</t>
  </si>
  <si>
    <t>Yreka</t>
  </si>
  <si>
    <t>3337433009</t>
  </si>
  <si>
    <t>Yuba</t>
  </si>
  <si>
    <t>3337433020</t>
  </si>
  <si>
    <t>Yurok</t>
  </si>
  <si>
    <t>3342618289</t>
  </si>
  <si>
    <t>Zilog</t>
  </si>
  <si>
    <t>Scenario</t>
  </si>
  <si>
    <t>Log</t>
  </si>
  <si>
    <t>Date</t>
  </si>
  <si>
    <t>Who</t>
  </si>
  <si>
    <t>Action taken</t>
  </si>
  <si>
    <t>TJ</t>
  </si>
  <si>
    <t>Region</t>
  </si>
  <si>
    <t>Irrigation - Region</t>
  </si>
  <si>
    <t>Created this workbook pulling tabs from Units Template, but only including Forecasts, separated Pop Forecast, added 2035</t>
  </si>
  <si>
    <t>Demolition Rate</t>
  </si>
  <si>
    <t xml:space="preserve">Source of this information is </t>
  </si>
  <si>
    <t>1-3 stories</t>
  </si>
  <si>
    <t>Low rise</t>
  </si>
  <si>
    <t>4-6 stories</t>
  </si>
  <si>
    <t xml:space="preserve">7+ stories </t>
  </si>
  <si>
    <t>SNGL</t>
  </si>
  <si>
    <t>PNWResSectorSupplyCurveUnits.xls</t>
  </si>
  <si>
    <t>Medium rise</t>
  </si>
  <si>
    <t>High rise</t>
  </si>
  <si>
    <t>MULT</t>
  </si>
  <si>
    <t>file</t>
  </si>
  <si>
    <t>Note Medium rise was combined with High rise. On sept 15 2014 discussion with TE, GC, TJ, KS.</t>
  </si>
  <si>
    <t>MOBL</t>
  </si>
  <si>
    <t>Just existing(not including new) stock, as of 2015</t>
  </si>
  <si>
    <t>DEMOLITION RATES</t>
  </si>
  <si>
    <t>MJ</t>
  </si>
  <si>
    <t>based on conversation with TJ the group decided to have all the scenarios in one workbook.</t>
  </si>
  <si>
    <t>POPULATION FORECAST (1000s)</t>
  </si>
  <si>
    <t>Trend (basecase)</t>
  </si>
  <si>
    <t>USA</t>
  </si>
  <si>
    <t>Optimistic ( High case)</t>
  </si>
  <si>
    <t>same as trend until 2015</t>
  </si>
  <si>
    <t>Pessimistic ( Low case)</t>
  </si>
  <si>
    <t>added 2035 to residential forecast as well as the three population scenario tabs for US and region</t>
  </si>
  <si>
    <t>updated commercial forecast for basecase using the revised CBSA 2014</t>
  </si>
  <si>
    <t>updated Industrial forecast for basecase using added clay, glass,…sector</t>
  </si>
  <si>
    <t>updated Ag  forecast for basecase added 2035</t>
  </si>
  <si>
    <t>Added regional for Res # Homes Forecast</t>
  </si>
  <si>
    <t>REGION</t>
  </si>
  <si>
    <t>Western MT portion of state</t>
  </si>
  <si>
    <t>Montana West Share</t>
  </si>
  <si>
    <t>4 States</t>
  </si>
  <si>
    <t>Region (with WMT only)</t>
  </si>
  <si>
    <t>Added the Montana West fraction.  57% of Montana was calculated to be in Western Montana.</t>
  </si>
  <si>
    <t>shifted the start year to 2016</t>
  </si>
  <si>
    <t>Stock 2016</t>
  </si>
  <si>
    <t>Existing</t>
  </si>
  <si>
    <t>Multifamily - High Rise</t>
  </si>
  <si>
    <t>Or</t>
  </si>
  <si>
    <t>Abrev</t>
  </si>
  <si>
    <t>per annum</t>
  </si>
  <si>
    <t>21 yr</t>
  </si>
  <si>
    <t>Xlarge Ret</t>
  </si>
  <si>
    <t>Large Ret</t>
  </si>
  <si>
    <t>Medium Ret</t>
  </si>
  <si>
    <t>Small Ret</t>
  </si>
  <si>
    <t>XLarge Ret</t>
  </si>
  <si>
    <t>School K-12</t>
  </si>
  <si>
    <t>Residential Care</t>
  </si>
  <si>
    <t>WMT</t>
  </si>
  <si>
    <t>Sum</t>
  </si>
  <si>
    <t>Agricultural Load Forecast (MWA)</t>
  </si>
  <si>
    <t>Exist</t>
  </si>
  <si>
    <t>Total</t>
  </si>
  <si>
    <t>Cum New</t>
  </si>
  <si>
    <t>New Splits</t>
  </si>
  <si>
    <t xml:space="preserve">High FE2015 </t>
  </si>
  <si>
    <t>Low Case</t>
  </si>
  <si>
    <t>Q4 2014</t>
  </si>
  <si>
    <t>Last updated on</t>
  </si>
  <si>
    <t>Jan 21 2015</t>
  </si>
  <si>
    <t>VLOOKUP($B14,'Input_XSqFt (NEW)'!$B$10:$BH$81,BC$11,FALSE)</t>
  </si>
  <si>
    <t>Checksum</t>
  </si>
  <si>
    <t>Low</t>
  </si>
  <si>
    <t>EMPLOYMENT FORECAST</t>
  </si>
  <si>
    <t>Initial Estimate of Average SQF/EMP</t>
  </si>
  <si>
    <t>OR_MIniMart</t>
  </si>
  <si>
    <t>WA_MIniMart</t>
  </si>
  <si>
    <t>MT_MIniMart</t>
  </si>
  <si>
    <t>High</t>
  </si>
  <si>
    <t>KS</t>
  </si>
  <si>
    <t>Added Commercial Low and High forecasts, and updated the base case with 2/4 MJ update</t>
  </si>
  <si>
    <t>Base</t>
  </si>
  <si>
    <t>Share on New Construction by Btype Over 20-Year Forecast Period</t>
  </si>
  <si>
    <t>Btype</t>
  </si>
  <si>
    <t>SUM New SF</t>
  </si>
  <si>
    <t>Percent Region</t>
  </si>
  <si>
    <t>Cumulative</t>
  </si>
  <si>
    <t>State:</t>
  </si>
  <si>
    <t>Forecast Scenario:</t>
  </si>
  <si>
    <t>Res</t>
  </si>
  <si>
    <t>Building/Industry Type</t>
  </si>
  <si>
    <t>Com</t>
  </si>
  <si>
    <t>Ind</t>
  </si>
  <si>
    <t>Ag</t>
  </si>
  <si>
    <t>DEI</t>
  </si>
  <si>
    <t>Pop</t>
  </si>
  <si>
    <t>Lookup ID</t>
  </si>
  <si>
    <t>Switches</t>
  </si>
  <si>
    <t>anchor</t>
  </si>
  <si>
    <t>Pointer</t>
  </si>
  <si>
    <t>Index Range Length (Rows)</t>
  </si>
  <si>
    <t>Index Range Width (Columns)</t>
  </si>
  <si>
    <t>&lt;-- Select from drop-downs</t>
  </si>
  <si>
    <t>States</t>
  </si>
  <si>
    <t>Forecast Scenarios</t>
  </si>
  <si>
    <t>Vintage / Subcategory</t>
  </si>
  <si>
    <t>Sector</t>
  </si>
  <si>
    <t>Sector/Forecast Pointer</t>
  </si>
  <si>
    <t>Lookup Tab</t>
  </si>
  <si>
    <t>Forecast Tab Anchor Name</t>
  </si>
  <si>
    <t>Forecast Tab Anchor Row</t>
  </si>
  <si>
    <t>Forecast Tab Anchor Column</t>
  </si>
  <si>
    <t>Match Range, Vertical</t>
  </si>
  <si>
    <t xml:space="preserve">
#</t>
  </si>
  <si>
    <t>Lookup Parameters</t>
  </si>
  <si>
    <t>Forecast Table</t>
  </si>
  <si>
    <t>#</t>
  </si>
  <si>
    <t>Match Range, Horizontal</t>
  </si>
  <si>
    <t>Index Range</t>
  </si>
  <si>
    <t>Forecast Units</t>
  </si>
  <si>
    <t>Parameters for Linked Workbooks</t>
  </si>
  <si>
    <t>This Wrkbk Path:</t>
  </si>
  <si>
    <t>This Wrkbk Filename:</t>
  </si>
  <si>
    <t>Forecast Table Address:</t>
  </si>
  <si>
    <t>Forecast Table Name:</t>
  </si>
  <si>
    <t>Row Lookup Array:</t>
  </si>
  <si>
    <t>Column Lookup Array:</t>
  </si>
  <si>
    <t>tbl_Forecast</t>
  </si>
  <si>
    <t>rng_ForecastRowLookup</t>
  </si>
  <si>
    <t>rng_ForecastColumnLookup</t>
  </si>
  <si>
    <t>Forecast Row Lookup Address:</t>
  </si>
  <si>
    <t>Forecast Column Lookup Address:</t>
  </si>
  <si>
    <t>This Tabname:</t>
  </si>
  <si>
    <t>Forecast State Switch Address:</t>
  </si>
  <si>
    <t>Forecast State Switch Name:</t>
  </si>
  <si>
    <t>switch_ForecastState</t>
  </si>
  <si>
    <t>Forecast Scenario Switch Name:</t>
  </si>
  <si>
    <t>switch_ForecastScenario</t>
  </si>
  <si>
    <t>Forecast Scenario Switch Address:</t>
  </si>
  <si>
    <t>Buildings</t>
  </si>
  <si>
    <t>Millions SqFt</t>
  </si>
  <si>
    <t>% Growth</t>
  </si>
  <si>
    <t>Note:  This column is using 7P Segment Names.  Massoud's forecast is still using 6P Segent Names.</t>
  </si>
  <si>
    <t>PNW</t>
  </si>
  <si>
    <t>Production</t>
  </si>
  <si>
    <t>Sales</t>
  </si>
  <si>
    <t>Linear</t>
  </si>
  <si>
    <t>Forecast =&gt;</t>
  </si>
  <si>
    <t>Washington - Production</t>
  </si>
  <si>
    <t>Washington - Sales</t>
  </si>
  <si>
    <t>Washington - Employment</t>
  </si>
  <si>
    <t>Oregon - Production</t>
  </si>
  <si>
    <t>Oregon - Sales</t>
  </si>
  <si>
    <t>Oregon - Employment</t>
  </si>
  <si>
    <t>Montana - Production</t>
  </si>
  <si>
    <t>Montana - Sales</t>
  </si>
  <si>
    <t>Montana - Employment</t>
  </si>
  <si>
    <t>Idaho - Production</t>
  </si>
  <si>
    <t>Idaho - Sales</t>
  </si>
  <si>
    <t>Idaho - Employment</t>
  </si>
  <si>
    <t>Year</t>
  </si>
  <si>
    <t>Sales (Inflation Adjusted - 2000$)_WA_3115</t>
  </si>
  <si>
    <t>Freight</t>
  </si>
  <si>
    <t>Food &amp; Tobacco</t>
  </si>
  <si>
    <t>Manufacturing</t>
  </si>
  <si>
    <t>Food Manufacturing</t>
  </si>
  <si>
    <t>3115 Dairy Product Manufacturing</t>
  </si>
  <si>
    <t>Sales (Inflation Adjusted - 2000$)</t>
  </si>
  <si>
    <t>Sales (Inflation Adjusted - 2000$)_OR_3115</t>
  </si>
  <si>
    <t>Sales (Inflation Adjusted - 2000$)_MT_3115</t>
  </si>
  <si>
    <t>Sales (Inflation Adjusted - 2000$)_ID_3115</t>
  </si>
  <si>
    <t>Regions</t>
  </si>
  <si>
    <t>Mapping to 2020 Transportation</t>
  </si>
  <si>
    <t>Mapping to 2020 ECCs</t>
  </si>
  <si>
    <t>Building type</t>
  </si>
  <si>
    <t>3 digit nics descp</t>
  </si>
  <si>
    <t>2 Digit NAICS descp.</t>
  </si>
  <si>
    <t>2 Digit NIACS</t>
  </si>
  <si>
    <t>3 Digit NIACS</t>
  </si>
  <si>
    <t>4 digit 2002 NAICS</t>
  </si>
  <si>
    <t>4 digit NAICS description of Industry</t>
  </si>
  <si>
    <t>Demographics</t>
  </si>
  <si>
    <t>From Massoud's forecast:</t>
  </si>
  <si>
    <t>1000lbs</t>
  </si>
  <si>
    <t>Consumption (MWh)</t>
  </si>
  <si>
    <t>output in constant dollars $2000</t>
  </si>
  <si>
    <t>NAICS mapping</t>
  </si>
  <si>
    <t>StateDESC</t>
  </si>
  <si>
    <t>state</t>
  </si>
  <si>
    <t>naics</t>
  </si>
  <si>
    <t>description</t>
  </si>
  <si>
    <t>ID_311511</t>
  </si>
  <si>
    <t xml:space="preserve">Fluid Milk Manufacturing </t>
  </si>
  <si>
    <t>ID_311512</t>
  </si>
  <si>
    <t xml:space="preserve">Creamery Butter Manufacturing </t>
  </si>
  <si>
    <t>ID_311513</t>
  </si>
  <si>
    <t xml:space="preserve">Cheese Manufacturing </t>
  </si>
  <si>
    <t>ID_311514</t>
  </si>
  <si>
    <t xml:space="preserve">Dry, Condensed, and Evaporated Dairy Product Manufacturing </t>
  </si>
  <si>
    <t>ID_311520</t>
  </si>
  <si>
    <t>Ice Cream and Frozen Dessert Manufacturing</t>
  </si>
  <si>
    <t>MT_311511</t>
  </si>
  <si>
    <t>MT_311512</t>
  </si>
  <si>
    <t>MT_311513</t>
  </si>
  <si>
    <t>MT_311514</t>
  </si>
  <si>
    <t>MT_311520</t>
  </si>
  <si>
    <t>OR_311511</t>
  </si>
  <si>
    <t>OR_311512</t>
  </si>
  <si>
    <t>OR_311513</t>
  </si>
  <si>
    <t>OR_311514</t>
  </si>
  <si>
    <t>OR_311520</t>
  </si>
  <si>
    <t>WA_311511</t>
  </si>
  <si>
    <t>WA_311512</t>
  </si>
  <si>
    <t>WA_311513</t>
  </si>
  <si>
    <t>WA_311514</t>
  </si>
  <si>
    <t>WA_311520</t>
  </si>
  <si>
    <t>Milk cows and production by State and region, 2009-2013 (cont.)</t>
  </si>
  <si>
    <t>State and region</t>
  </si>
  <si>
    <t>Milk production</t>
  </si>
  <si>
    <t xml:space="preserve">2011  </t>
  </si>
  <si>
    <t>2012</t>
  </si>
  <si>
    <t>2013 1/</t>
  </si>
  <si>
    <t>mil. pounds</t>
  </si>
  <si>
    <t>% US</t>
  </si>
  <si>
    <t xml:space="preserve">  Mountain</t>
  </si>
  <si>
    <t xml:space="preserve">  Pacific</t>
  </si>
  <si>
    <t xml:space="preserve">  United States</t>
  </si>
  <si>
    <t>Source:  USDA/NASS Annual Milk Production, Disposition, and Income (PDI) and  Milk Production, various years.</t>
  </si>
  <si>
    <t>http://www.ers.usda.gov/data-products/dairy-data.aspx</t>
  </si>
  <si>
    <t xml:space="preserve">High/Low Case are equivalent to base case </t>
  </si>
  <si>
    <t>IdahoDairy</t>
  </si>
  <si>
    <t>MontanaDairy</t>
  </si>
  <si>
    <t>OregonDairy</t>
  </si>
  <si>
    <t>WashingtonDairy</t>
  </si>
  <si>
    <t>PNWDairy</t>
  </si>
  <si>
    <t>EV</t>
  </si>
  <si>
    <t>Cumulative New Plug-in Vehicles (000)</t>
  </si>
  <si>
    <t>1000 Cars</t>
  </si>
  <si>
    <t># of people</t>
  </si>
  <si>
    <t>Anchor</t>
  </si>
  <si>
    <t>anchor_PopForecast_Low</t>
  </si>
  <si>
    <t>W MT portion of state</t>
  </si>
  <si>
    <t>(based on # of milk cow farms in W MT counties compared to entire state)</t>
  </si>
  <si>
    <t>Transpose and Paste from rows 104-127</t>
  </si>
  <si>
    <t>Frozen Efficiency Load Forecast</t>
  </si>
  <si>
    <t xml:space="preserve">FE 2015 Low case  Energy </t>
  </si>
  <si>
    <t>FE 2015 Low case Energy with Temp increase</t>
  </si>
  <si>
    <t xml:space="preserve">FE 2015 Base case  Energy </t>
  </si>
  <si>
    <t>FE 2015 Base case Energy with Temp increase</t>
  </si>
  <si>
    <t xml:space="preserve">FE 2015 High case  Energy </t>
  </si>
  <si>
    <t>FE 2015 High case Energy with Temp increase</t>
  </si>
  <si>
    <t xml:space="preserve">FE 2015 Low case  Peak </t>
  </si>
  <si>
    <t>FE 2015 Low case Peak with Temp increase</t>
  </si>
  <si>
    <t xml:space="preserve">FE 2015 Base case  Peak </t>
  </si>
  <si>
    <t>FE 2015 Base case Peak with Temp increase</t>
  </si>
  <si>
    <t xml:space="preserve">FE 2015 High case  Peak </t>
  </si>
  <si>
    <t>FE 2015 High case Peak with Temp increase</t>
  </si>
  <si>
    <t>Low 7P FE w Climate Change</t>
  </si>
  <si>
    <t>Med 7P FE w Climate Change</t>
  </si>
  <si>
    <t>High 7P FE w Climate Change</t>
  </si>
  <si>
    <t xml:space="preserve">Source:  </t>
  </si>
  <si>
    <t>Date:</t>
  </si>
  <si>
    <t>Northwest Commercial Loads (AMW)</t>
  </si>
  <si>
    <t>LDCEU</t>
  </si>
  <si>
    <t>Other Non-Substitutables</t>
  </si>
  <si>
    <t>Q:\MJ\Demand Forecasting Model\Commercial Characteristics\Data Centers\Forecast of Non-sub (includes embedded data centers) in commercial sector sent to Charlie Grist on Feb 27 2015 for use in the 7th plan.xlsx</t>
  </si>
  <si>
    <t>Annual Rate</t>
  </si>
  <si>
    <t>Base forecast for embedded DC loads comes from the Embedded DC model prepared by Cadmus.  Use the relative growth rates below to create 'High' and 'Low' forecasts</t>
  </si>
  <si>
    <t>Relative Rate</t>
  </si>
  <si>
    <t>aMW Embedded Data Center Load</t>
  </si>
  <si>
    <t>link</t>
  </si>
  <si>
    <t>EmbeddedDataCenterLoad</t>
  </si>
  <si>
    <t>DC Source:</t>
  </si>
  <si>
    <t>High/Low Source:</t>
  </si>
  <si>
    <t>Q:\SeventhPlan\Conservation Analysis\Com\Embedded Data Centers\DataCenters_Model_Final_17Nov2014 (Final with 7P adjustments).xls</t>
  </si>
  <si>
    <t xml:space="preserve">Drive Low Medium and High based on:  Non-Substitutable loads on commercial.  </t>
  </si>
  <si>
    <t>DataCenter</t>
  </si>
  <si>
    <t>RegionDataCenterStock</t>
  </si>
  <si>
    <t>Consumption (aMW)</t>
  </si>
  <si>
    <t>TotalLoad</t>
  </si>
  <si>
    <t>RegionTotalLoadStock</t>
  </si>
  <si>
    <t>Region Employment</t>
  </si>
  <si>
    <t>Stock - 2021</t>
  </si>
  <si>
    <t>MAPPING</t>
  </si>
  <si>
    <t>Just existing(not including new) stock, as of 2021</t>
  </si>
  <si>
    <t>Lookup</t>
  </si>
  <si>
    <t>Four states</t>
  </si>
  <si>
    <t>AAGR</t>
  </si>
  <si>
    <t>Grand Total</t>
  </si>
  <si>
    <t xml:space="preserve">                      25,144 </t>
  </si>
  <si>
    <t>The section below has not been updated as of 11/20/2019</t>
  </si>
  <si>
    <t>Linked to MJ units file on 11/20/2019</t>
  </si>
  <si>
    <t>WaterSupply</t>
  </si>
  <si>
    <t>Wastewater</t>
  </si>
  <si>
    <t>FrozenFood</t>
  </si>
  <si>
    <t>OtherFood</t>
  </si>
  <si>
    <t>Lumber</t>
  </si>
  <si>
    <t>Panel</t>
  </si>
  <si>
    <t>Wood</t>
  </si>
  <si>
    <t>MechPulp</t>
  </si>
  <si>
    <t>KraftPulp</t>
  </si>
  <si>
    <t>Silicon</t>
  </si>
  <si>
    <t>Cement</t>
  </si>
  <si>
    <t>MetalFab</t>
  </si>
  <si>
    <t>ElecFab</t>
  </si>
  <si>
    <t>Transportation</t>
  </si>
  <si>
    <t>MiscManf</t>
  </si>
  <si>
    <t>ColdStorage</t>
  </si>
  <si>
    <t>FruitStorage</t>
  </si>
  <si>
    <t>RegionWaterSupplyStock</t>
  </si>
  <si>
    <t>RegionWastewaterStock</t>
  </si>
  <si>
    <t>RegionFrozenFoodStock</t>
  </si>
  <si>
    <t>RegionOtherFoodStock</t>
  </si>
  <si>
    <t>RegionLumberStock</t>
  </si>
  <si>
    <t>RegionPanelStock</t>
  </si>
  <si>
    <t>RegionWoodStock</t>
  </si>
  <si>
    <t>RegionMechPulpStock</t>
  </si>
  <si>
    <t>RegionKraftPulpStock</t>
  </si>
  <si>
    <t>RegionPaperStock</t>
  </si>
  <si>
    <t>RegionRefineryStock</t>
  </si>
  <si>
    <t>RegionChemicalStock</t>
  </si>
  <si>
    <t>RegionSiliconStock</t>
  </si>
  <si>
    <t>RegionCementStock</t>
  </si>
  <si>
    <t>RegionFoundriesStock</t>
  </si>
  <si>
    <t>RegionMetalFabStock</t>
  </si>
  <si>
    <t>RegionElecFabStock</t>
  </si>
  <si>
    <t>RegionTransportationStock</t>
  </si>
  <si>
    <t>RegionMiscManfStock</t>
  </si>
  <si>
    <t>RegionColdStorageStock</t>
  </si>
  <si>
    <t>RegionFruitStorageStock</t>
  </si>
  <si>
    <t>Growth Rates</t>
  </si>
  <si>
    <t xml:space="preserve">Note that Scaler is applied to New additional at the regional Level only. Not State level. </t>
  </si>
  <si>
    <t>SF</t>
  </si>
  <si>
    <t>MF</t>
  </si>
  <si>
    <t>MH</t>
  </si>
  <si>
    <t>Agricultural Load Forecast (GWh/yr)</t>
  </si>
  <si>
    <t xml:space="preserve">For 2021 P Need to revise between draft and final - with final FE load forecast </t>
  </si>
  <si>
    <t xml:space="preserve">Scenario Name: Climate1_XGO_Base_Freeze | Date: Mon 04/13/2020 | Time: 15:03:35.62 | Path: Q:\MJ\Energy2020\2020Model | Version: * |  Engine </t>
  </si>
  <si>
    <t xml:space="preserve"> </t>
  </si>
  <si>
    <t xml:space="preserve">Scenario Name: Climate1_XGO_Base_Freeze | Date: Mon 04/13/2020 | Time: 15:03:35.62 | Path: Q:\MJ\Energy2020\2020Model | Version: * | </t>
  </si>
  <si>
    <t>Engine</t>
  </si>
  <si>
    <t xml:space="preserve"> is the model name.</t>
  </si>
  <si>
    <t>This is the Loadshape Review for Northwest</t>
  </si>
  <si>
    <t>THIS IS SECTOR LEVEL LOADS, FOR BASE ECONOMIC CONDITIONS WITH FE UNDER CLIMATE CHANGE CanESM2</t>
  </si>
  <si>
    <t>Area</t>
  </si>
  <si>
    <t>Day</t>
  </si>
  <si>
    <t>Month</t>
  </si>
  <si>
    <t>Enduse</t>
  </si>
  <si>
    <t>Variable</t>
  </si>
  <si>
    <t>Descriptor</t>
  </si>
  <si>
    <t>Units</t>
  </si>
  <si>
    <t>Average</t>
  </si>
  <si>
    <t>Annual</t>
  </si>
  <si>
    <t>All</t>
  </si>
  <si>
    <t>LDCECC/TDEF</t>
  </si>
  <si>
    <t>Electric Load with Losses, Net of Cogeneration</t>
  </si>
  <si>
    <t>aMW</t>
  </si>
  <si>
    <t>Residential</t>
  </si>
  <si>
    <t>Commercial</t>
  </si>
  <si>
    <t>Industrial</t>
  </si>
  <si>
    <t>Irrigation</t>
  </si>
  <si>
    <t>SL&amp;PF</t>
  </si>
  <si>
    <t>This is commerial Sector lighting load</t>
  </si>
  <si>
    <t>Lighting</t>
  </si>
  <si>
    <t>medium, FE, GCM1</t>
  </si>
  <si>
    <t>Electric</t>
  </si>
  <si>
    <t>Low, FE, GCM1</t>
  </si>
  <si>
    <t xml:space="preserve">Scenario Name: Climate1_XGO_High_Freeze | Date: Mon 04/13/2020 | Time: 18:40:54.78 | Path: Q:\MJ\Energy2020\2020Model | Version: * | </t>
  </si>
  <si>
    <t>LDCEU/TDEF</t>
  </si>
  <si>
    <t xml:space="preserve">Scenario Name: Climate1_XGO_Low_Freeze | Date: Mon 04/13/2020 | Time: 16:50:56.55 | Path: Q:\MJ\Energy2020\2020Model | Version: * | </t>
  </si>
  <si>
    <t>This is the Electricity Review for Northwest</t>
  </si>
  <si>
    <t>MW</t>
  </si>
  <si>
    <t>High to Base Ratio</t>
  </si>
  <si>
    <t>Low to Base Ratio</t>
  </si>
  <si>
    <t>Only the Regional totals are updated and linked to Massoud's data</t>
  </si>
  <si>
    <t>Only the regional totals are linked and updated</t>
  </si>
  <si>
    <t>Elasticity 7P</t>
  </si>
  <si>
    <t>Agricultural Load Forecast (GWh)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</si>
</sst>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0.0%"/>
    <numFmt numFmtId="168" formatCode="_(&quot;$&quot;* #,##0.0_);_(&quot;$&quot;* \(#,##0.0\);_(&quot;$&quot;* &quot;-&quot;??_);_(@_)"/>
    <numFmt numFmtId="169" formatCode="_(&quot;$&quot;* #,##0_);_(&quot;$&quot;* \(#,##0\);_(&quot;$&quot;* &quot;-&quot;??_);_(@_)"/>
    <numFmt numFmtId="170" formatCode="m/d/\ h:mm"/>
    <numFmt numFmtId="171" formatCode="mmm\-yyyy"/>
    <numFmt numFmtId="172" formatCode="0_)"/>
    <numFmt numFmtId="173" formatCode="_(* #,##0.000_);_(* \(#,##0.000\);_(* &quot;-&quot;??_);_(@_)"/>
    <numFmt numFmtId="174" formatCode="0.0000"/>
    <numFmt numFmtId="175" formatCode="0.000000"/>
  </numFmts>
  <fonts count="8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2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sz val="10"/>
      <color indexed="63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indexed="10"/>
      <name val="Arial"/>
      <family val="2"/>
    </font>
    <font>
      <sz val="12"/>
      <color theme="1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6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 tint="-0.499984740745262"/>
      <name val="Arial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u/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u/>
      <sz val="10"/>
      <color indexed="12"/>
      <name val="Times New Roman"/>
      <family val="1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name val="Arial"/>
      <family val="2"/>
    </font>
    <font>
      <sz val="12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굴림"/>
      <family val="3"/>
      <charset val="129"/>
    </font>
    <font>
      <sz val="9"/>
      <color theme="1"/>
      <name val="Calibri"/>
      <family val="2"/>
      <scheme val="minor"/>
    </font>
    <font>
      <sz val="16"/>
      <name val="Helv"/>
    </font>
    <font>
      <b/>
      <sz val="16"/>
      <name val="Helv"/>
    </font>
    <font>
      <b/>
      <sz val="12"/>
      <name val="Helv"/>
    </font>
    <font>
      <sz val="14"/>
      <name val="Helv"/>
    </font>
    <font>
      <b/>
      <sz val="12"/>
      <name val="Arial MT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0" tint="-0.34998626667073579"/>
      <name val="Arial"/>
      <family val="2"/>
    </font>
    <font>
      <b/>
      <sz val="14"/>
      <color theme="1"/>
      <name val="Arial"/>
      <family val="2"/>
    </font>
    <font>
      <sz val="10"/>
      <color theme="3" tint="0.39997558519241921"/>
      <name val="Arial"/>
      <family val="2"/>
    </font>
    <font>
      <b/>
      <sz val="10"/>
      <color theme="3" tint="0.39997558519241921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62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7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9BC2E6"/>
      </bottom>
      <diagonal/>
    </border>
    <border>
      <left/>
      <right/>
      <top style="medium">
        <color rgb="FF9BC2E6"/>
      </top>
      <bottom/>
      <diagonal/>
    </border>
  </borders>
  <cellStyleXfs count="532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2" borderId="0" applyNumberFormat="0" applyAlignment="0">
      <alignment horizontal="right"/>
    </xf>
    <xf numFmtId="0" fontId="4" fillId="3" borderId="0" applyNumberFormat="0" applyAlignment="0"/>
    <xf numFmtId="0" fontId="4" fillId="0" borderId="0"/>
    <xf numFmtId="0" fontId="9" fillId="0" borderId="0"/>
    <xf numFmtId="9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2" fontId="4" fillId="0" borderId="0" applyFont="0" applyFill="0" applyBorder="0" applyProtection="0">
      <alignment horizontal="right"/>
    </xf>
    <xf numFmtId="0" fontId="10" fillId="0" borderId="0" applyNumberFormat="0" applyFill="0" applyBorder="0" applyProtection="0">
      <alignment horizontal="left"/>
    </xf>
    <xf numFmtId="0" fontId="1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>
      <alignment readingOrder="1"/>
    </xf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30" fillId="37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8" fillId="38" borderId="0" applyNumberFormat="0" applyBorder="0" applyAlignment="0" applyProtection="0"/>
    <xf numFmtId="0" fontId="19" fillId="22" borderId="0" applyNumberFormat="0" applyBorder="0" applyAlignment="0" applyProtection="0"/>
    <xf numFmtId="0" fontId="30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40" borderId="0" applyNumberFormat="0" applyBorder="0" applyAlignment="0" applyProtection="0"/>
    <xf numFmtId="0" fontId="18" fillId="38" borderId="0" applyNumberFormat="0" applyBorder="0" applyAlignment="0" applyProtection="0"/>
    <xf numFmtId="0" fontId="30" fillId="4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8" fillId="42" borderId="0" applyNumberFormat="0" applyBorder="0" applyAlignment="0" applyProtection="0"/>
    <xf numFmtId="0" fontId="18" fillId="36" borderId="0" applyNumberFormat="0" applyBorder="0" applyAlignment="0" applyProtection="0"/>
    <xf numFmtId="0" fontId="30" fillId="3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8" fillId="43" borderId="0" applyNumberFormat="0" applyBorder="0" applyAlignment="0" applyProtection="0"/>
    <xf numFmtId="0" fontId="19" fillId="28" borderId="0" applyNumberFormat="0" applyBorder="0" applyAlignment="0" applyProtection="0"/>
    <xf numFmtId="0" fontId="30" fillId="4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8" fillId="39" borderId="0" applyNumberFormat="0" applyBorder="0" applyAlignment="0" applyProtection="0"/>
    <xf numFmtId="0" fontId="19" fillId="30" borderId="0" applyNumberFormat="0" applyBorder="0" applyAlignment="0" applyProtection="0"/>
    <xf numFmtId="0" fontId="30" fillId="3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30" fillId="45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8" fillId="46" borderId="0" applyNumberFormat="0" applyBorder="0" applyAlignment="0" applyProtection="0"/>
    <xf numFmtId="0" fontId="18" fillId="38" borderId="0" applyNumberFormat="0" applyBorder="0" applyAlignment="0" applyProtection="0"/>
    <xf numFmtId="0" fontId="30" fillId="4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38" borderId="0" applyNumberFormat="0" applyBorder="0" applyAlignment="0" applyProtection="0"/>
    <xf numFmtId="0" fontId="30" fillId="48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8" fillId="42" borderId="0" applyNumberFormat="0" applyBorder="0" applyAlignment="0" applyProtection="0"/>
    <xf numFmtId="0" fontId="18" fillId="45" borderId="0" applyNumberFormat="0" applyBorder="0" applyAlignment="0" applyProtection="0"/>
    <xf numFmtId="0" fontId="30" fillId="45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8" fillId="44" borderId="0" applyNumberFormat="0" applyBorder="0" applyAlignment="0" applyProtection="0"/>
    <xf numFmtId="0" fontId="19" fillId="29" borderId="0" applyNumberFormat="0" applyBorder="0" applyAlignment="0" applyProtection="0"/>
    <xf numFmtId="0" fontId="30" fillId="44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8" fillId="49" borderId="0" applyNumberFormat="0" applyBorder="0" applyAlignment="0" applyProtection="0"/>
    <xf numFmtId="0" fontId="18" fillId="39" borderId="0" applyNumberFormat="0" applyBorder="0" applyAlignment="0" applyProtection="0"/>
    <xf numFmtId="0" fontId="30" fillId="39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46" borderId="0" applyNumberFormat="0" applyBorder="0" applyAlignment="0" applyProtection="0"/>
    <xf numFmtId="0" fontId="31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38" borderId="0" applyNumberFormat="0" applyBorder="0" applyAlignment="0" applyProtection="0"/>
    <xf numFmtId="0" fontId="31" fillId="48" borderId="0" applyNumberFormat="0" applyBorder="0" applyAlignment="0" applyProtection="0"/>
    <xf numFmtId="0" fontId="31" fillId="5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32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32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32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38" borderId="0" applyNumberFormat="0" applyBorder="0" applyAlignment="0" applyProtection="0"/>
    <xf numFmtId="0" fontId="31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32" fillId="65" borderId="0" applyNumberFormat="0" applyBorder="0" applyAlignment="0" applyProtection="0"/>
    <xf numFmtId="0" fontId="31" fillId="52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55" borderId="0" applyNumberFormat="0" applyBorder="0" applyAlignment="0" applyProtection="0"/>
    <xf numFmtId="0" fontId="32" fillId="68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9" fillId="69" borderId="0" applyNumberFormat="0" applyBorder="0" applyAlignment="0" applyProtection="0"/>
    <xf numFmtId="0" fontId="9" fillId="70" borderId="0" applyNumberFormat="0" applyBorder="0" applyAlignment="0" applyProtection="0"/>
    <xf numFmtId="0" fontId="32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3" fillId="38" borderId="0" applyNumberFormat="0" applyBorder="0" applyAlignment="0" applyProtection="0"/>
    <xf numFmtId="0" fontId="33" fillId="42" borderId="0" applyNumberFormat="0" applyBorder="0" applyAlignment="0" applyProtection="0"/>
    <xf numFmtId="0" fontId="33" fillId="38" borderId="0" applyNumberFormat="0" applyBorder="0" applyAlignment="0" applyProtection="0"/>
    <xf numFmtId="0" fontId="34" fillId="45" borderId="39" applyNumberFormat="0" applyAlignment="0" applyProtection="0"/>
    <xf numFmtId="0" fontId="34" fillId="36" borderId="39" applyNumberFormat="0" applyAlignment="0" applyProtection="0"/>
    <xf numFmtId="0" fontId="34" fillId="36" borderId="39" applyNumberFormat="0" applyAlignment="0" applyProtection="0"/>
    <xf numFmtId="0" fontId="35" fillId="73" borderId="40" applyNumberFormat="0" applyAlignment="0" applyProtection="0"/>
    <xf numFmtId="0" fontId="35" fillId="73" borderId="40" applyNumberFormat="0" applyAlignment="0" applyProtection="0"/>
    <xf numFmtId="41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" fillId="2" borderId="0" applyNumberFormat="0" applyAlignment="0">
      <alignment horizontal="right"/>
    </xf>
    <xf numFmtId="0" fontId="4" fillId="2" borderId="0" applyNumberFormat="0" applyAlignment="0">
      <alignment horizontal="right"/>
    </xf>
    <xf numFmtId="0" fontId="4" fillId="2" borderId="0" applyNumberFormat="0" applyAlignment="0">
      <alignment horizontal="right"/>
    </xf>
    <xf numFmtId="0" fontId="4" fillId="2" borderId="0" applyNumberFormat="0" applyAlignment="0">
      <alignment horizontal="right"/>
    </xf>
    <xf numFmtId="0" fontId="4" fillId="2" borderId="0" applyNumberFormat="0" applyAlignment="0">
      <alignment horizontal="right"/>
    </xf>
    <xf numFmtId="0" fontId="4" fillId="2" borderId="0" applyNumberFormat="0" applyAlignment="0">
      <alignment horizontal="right"/>
    </xf>
    <xf numFmtId="0" fontId="4" fillId="3" borderId="0" applyNumberFormat="0" applyAlignment="0"/>
    <xf numFmtId="0" fontId="4" fillId="3" borderId="0" applyNumberFormat="0" applyAlignment="0"/>
    <xf numFmtId="0" fontId="4" fillId="3" borderId="0" applyNumberFormat="0" applyAlignment="0"/>
    <xf numFmtId="0" fontId="4" fillId="3" borderId="0" applyNumberFormat="0" applyAlignment="0"/>
    <xf numFmtId="170" fontId="5" fillId="0" borderId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9" fillId="0" borderId="0">
      <alignment horizontal="center" wrapText="1"/>
    </xf>
    <xf numFmtId="0" fontId="40" fillId="0" borderId="41" applyNumberFormat="0" applyFill="0" applyAlignment="0" applyProtection="0"/>
    <xf numFmtId="0" fontId="41" fillId="0" borderId="42" applyNumberFormat="0" applyFill="0" applyAlignment="0" applyProtection="0"/>
    <xf numFmtId="0" fontId="41" fillId="0" borderId="42" applyNumberFormat="0" applyFill="0" applyAlignment="0" applyProtection="0"/>
    <xf numFmtId="0" fontId="42" fillId="0" borderId="43" applyNumberFormat="0" applyFill="0" applyAlignment="0" applyProtection="0"/>
    <xf numFmtId="0" fontId="42" fillId="0" borderId="43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39" borderId="39" applyNumberFormat="0" applyAlignment="0" applyProtection="0"/>
    <xf numFmtId="0" fontId="51" fillId="39" borderId="39" applyNumberFormat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>
      <alignment readingOrder="1"/>
    </xf>
    <xf numFmtId="0" fontId="4" fillId="0" borderId="0"/>
    <xf numFmtId="0" fontId="4" fillId="0" borderId="0">
      <alignment readingOrder="1"/>
    </xf>
    <xf numFmtId="0" fontId="4" fillId="0" borderId="0">
      <alignment readingOrder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>
      <alignment readingOrder="1"/>
    </xf>
    <xf numFmtId="0" fontId="19" fillId="0" borderId="0"/>
    <xf numFmtId="0" fontId="19" fillId="0" borderId="0"/>
    <xf numFmtId="0" fontId="4" fillId="0" borderId="0">
      <alignment readingOrder="1"/>
    </xf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readingOrder="1"/>
    </xf>
    <xf numFmtId="0" fontId="4" fillId="0" borderId="0"/>
    <xf numFmtId="0" fontId="4" fillId="0" borderId="0"/>
    <xf numFmtId="0" fontId="20" fillId="0" borderId="0"/>
    <xf numFmtId="0" fontId="19" fillId="0" borderId="0"/>
    <xf numFmtId="0" fontId="4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4" fillId="0" borderId="0">
      <alignment readingOrder="1"/>
    </xf>
    <xf numFmtId="0" fontId="4" fillId="0" borderId="0">
      <alignment readingOrder="1"/>
    </xf>
    <xf numFmtId="0" fontId="4" fillId="0" borderId="0">
      <alignment readingOrder="1"/>
    </xf>
    <xf numFmtId="0" fontId="19" fillId="0" borderId="0"/>
    <xf numFmtId="0" fontId="19" fillId="0" borderId="0"/>
    <xf numFmtId="0" fontId="4" fillId="0" borderId="0">
      <alignment readingOrder="1"/>
    </xf>
    <xf numFmtId="0" fontId="18" fillId="0" borderId="0"/>
    <xf numFmtId="0" fontId="18" fillId="0" borderId="0"/>
    <xf numFmtId="0" fontId="4" fillId="0" borderId="0">
      <alignment readingOrder="1"/>
    </xf>
    <xf numFmtId="0" fontId="19" fillId="0" borderId="0"/>
    <xf numFmtId="0" fontId="19" fillId="0" borderId="0"/>
    <xf numFmtId="0" fontId="4" fillId="0" borderId="0">
      <alignment readingOrder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>
      <alignment readingOrder="1"/>
    </xf>
    <xf numFmtId="0" fontId="19" fillId="0" borderId="0"/>
    <xf numFmtId="0" fontId="4" fillId="0" borderId="0"/>
    <xf numFmtId="0" fontId="19" fillId="0" borderId="0"/>
    <xf numFmtId="0" fontId="18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5" fillId="0" borderId="0"/>
    <xf numFmtId="0" fontId="55" fillId="0" borderId="0"/>
    <xf numFmtId="0" fontId="4" fillId="0" borderId="0">
      <alignment readingOrder="1"/>
    </xf>
    <xf numFmtId="0" fontId="4" fillId="0" borderId="0"/>
    <xf numFmtId="0" fontId="4" fillId="0" borderId="0"/>
    <xf numFmtId="0" fontId="4" fillId="0" borderId="0"/>
    <xf numFmtId="0" fontId="4" fillId="0" borderId="0">
      <alignment readingOrder="1"/>
    </xf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8" fillId="0" borderId="0"/>
    <xf numFmtId="0" fontId="19" fillId="0" borderId="0"/>
    <xf numFmtId="0" fontId="4" fillId="0" borderId="0" applyNumberFormat="0" applyFill="0" applyBorder="0" applyAlignment="0" applyProtection="0"/>
    <xf numFmtId="0" fontId="19" fillId="0" borderId="0"/>
    <xf numFmtId="0" fontId="19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4" fillId="0" borderId="0">
      <alignment readingOrder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8" fillId="0" borderId="0"/>
    <xf numFmtId="0" fontId="18" fillId="0" borderId="0"/>
    <xf numFmtId="0" fontId="4" fillId="0" borderId="0">
      <alignment readingOrder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4" fillId="0" borderId="0">
      <alignment readingOrder="1"/>
    </xf>
    <xf numFmtId="0" fontId="19" fillId="0" borderId="0"/>
    <xf numFmtId="0" fontId="19" fillId="0" borderId="0"/>
    <xf numFmtId="0" fontId="19" fillId="0" borderId="0"/>
    <xf numFmtId="0" fontId="5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>
      <alignment readingOrder="1"/>
    </xf>
    <xf numFmtId="0" fontId="4" fillId="0" borderId="0">
      <alignment readingOrder="1"/>
    </xf>
    <xf numFmtId="0" fontId="4" fillId="0" borderId="0">
      <alignment readingOrder="1"/>
    </xf>
    <xf numFmtId="0" fontId="18" fillId="41" borderId="2" applyNumberFormat="0" applyFont="0" applyAlignment="0" applyProtection="0"/>
    <xf numFmtId="0" fontId="4" fillId="41" borderId="2" applyNumberFormat="0" applyFont="0" applyAlignment="0" applyProtection="0"/>
    <xf numFmtId="0" fontId="19" fillId="19" borderId="37" applyNumberFormat="0" applyFont="0" applyAlignment="0" applyProtection="0"/>
    <xf numFmtId="0" fontId="18" fillId="41" borderId="2" applyNumberFormat="0" applyFont="0" applyAlignment="0" applyProtection="0"/>
    <xf numFmtId="0" fontId="19" fillId="19" borderId="37" applyNumberFormat="0" applyFont="0" applyAlignment="0" applyProtection="0"/>
    <xf numFmtId="0" fontId="19" fillId="19" borderId="37" applyNumberFormat="0" applyFont="0" applyAlignment="0" applyProtection="0"/>
    <xf numFmtId="0" fontId="19" fillId="19" borderId="37" applyNumberFormat="0" applyFont="0" applyAlignment="0" applyProtection="0"/>
    <xf numFmtId="0" fontId="19" fillId="19" borderId="37" applyNumberFormat="0" applyFont="0" applyAlignment="0" applyProtection="0"/>
    <xf numFmtId="0" fontId="18" fillId="41" borderId="2" applyNumberFormat="0" applyFont="0" applyAlignment="0" applyProtection="0"/>
    <xf numFmtId="0" fontId="57" fillId="45" borderId="47" applyNumberFormat="0" applyAlignment="0" applyProtection="0"/>
    <xf numFmtId="0" fontId="57" fillId="36" borderId="47" applyNumberFormat="0" applyAlignment="0" applyProtection="0"/>
    <xf numFmtId="0" fontId="57" fillId="36" borderId="47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71" fontId="4" fillId="0" borderId="0" applyFill="0" applyBorder="0" applyAlignment="0" applyProtection="0">
      <alignment wrapText="1"/>
    </xf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9" applyNumberFormat="0" applyFill="0" applyAlignment="0" applyProtection="0"/>
    <xf numFmtId="0" fontId="57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>
      <alignment vertical="center"/>
    </xf>
    <xf numFmtId="0" fontId="4" fillId="0" borderId="0"/>
    <xf numFmtId="0" fontId="4" fillId="0" borderId="0"/>
  </cellStyleXfs>
  <cellXfs count="453">
    <xf numFmtId="0" fontId="0" fillId="0" borderId="0" xfId="0"/>
    <xf numFmtId="0" fontId="1" fillId="0" borderId="0" xfId="1"/>
    <xf numFmtId="0" fontId="3" fillId="0" borderId="0" xfId="1" applyFont="1"/>
    <xf numFmtId="0" fontId="1" fillId="0" borderId="0" xfId="1" applyFill="1"/>
    <xf numFmtId="0" fontId="2" fillId="0" borderId="0" xfId="1" applyFont="1"/>
    <xf numFmtId="0" fontId="5" fillId="0" borderId="0" xfId="2" applyFont="1"/>
    <xf numFmtId="1" fontId="1" fillId="0" borderId="0" xfId="1" applyNumberFormat="1"/>
    <xf numFmtId="1" fontId="1" fillId="0" borderId="0" xfId="1" applyNumberFormat="1" applyFill="1"/>
    <xf numFmtId="164" fontId="1" fillId="0" borderId="0" xfId="3" applyNumberFormat="1" applyFont="1"/>
    <xf numFmtId="164" fontId="1" fillId="0" borderId="0" xfId="3" applyNumberFormat="1" applyFont="1" applyFill="1"/>
    <xf numFmtId="0" fontId="2" fillId="0" borderId="0" xfId="1" applyFont="1" applyFill="1"/>
    <xf numFmtId="164" fontId="1" fillId="0" borderId="0" xfId="4" applyNumberFormat="1" applyFont="1"/>
    <xf numFmtId="164" fontId="1" fillId="0" borderId="0" xfId="4" applyNumberFormat="1" applyFont="1" applyFill="1"/>
    <xf numFmtId="164" fontId="1" fillId="0" borderId="0" xfId="1" applyNumberFormat="1"/>
    <xf numFmtId="0" fontId="6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2" fontId="1" fillId="0" borderId="0" xfId="1" applyNumberFormat="1"/>
    <xf numFmtId="0" fontId="11" fillId="0" borderId="0" xfId="1" applyFont="1"/>
    <xf numFmtId="0" fontId="12" fillId="0" borderId="0" xfId="1" applyFont="1"/>
    <xf numFmtId="0" fontId="4" fillId="0" borderId="0" xfId="2"/>
    <xf numFmtId="0" fontId="4" fillId="0" borderId="0" xfId="2" applyFill="1"/>
    <xf numFmtId="0" fontId="4" fillId="0" borderId="0" xfId="2" applyNumberFormat="1" applyFill="1" applyAlignment="1">
      <alignment horizontal="left"/>
    </xf>
    <xf numFmtId="0" fontId="4" fillId="0" borderId="0" xfId="2" quotePrefix="1" applyFill="1" applyAlignment="1">
      <alignment horizontal="left"/>
    </xf>
    <xf numFmtId="164" fontId="4" fillId="0" borderId="0" xfId="2" applyNumberFormat="1" applyAlignment="1">
      <alignment horizontal="left"/>
    </xf>
    <xf numFmtId="0" fontId="13" fillId="0" borderId="0" xfId="2" applyNumberFormat="1" applyFont="1" applyFill="1" applyAlignment="1">
      <alignment horizontal="left"/>
    </xf>
    <xf numFmtId="164" fontId="4" fillId="0" borderId="0" xfId="3" applyNumberFormat="1" applyFont="1"/>
    <xf numFmtId="2" fontId="4" fillId="0" borderId="0" xfId="7" applyNumberFormat="1"/>
    <xf numFmtId="0" fontId="11" fillId="0" borderId="0" xfId="1" applyFont="1" applyFill="1"/>
    <xf numFmtId="0" fontId="1" fillId="0" borderId="0" xfId="1" applyFill="1" applyAlignment="1">
      <alignment horizontal="right"/>
    </xf>
    <xf numFmtId="43" fontId="1" fillId="0" borderId="0" xfId="1" applyNumberFormat="1"/>
    <xf numFmtId="0" fontId="14" fillId="0" borderId="0" xfId="1" applyFont="1"/>
    <xf numFmtId="0" fontId="16" fillId="0" borderId="0" xfId="7" applyFont="1" applyAlignment="1">
      <alignment horizontal="center"/>
    </xf>
    <xf numFmtId="165" fontId="9" fillId="0" borderId="0" xfId="7" applyNumberFormat="1" applyFont="1"/>
    <xf numFmtId="0" fontId="18" fillId="4" borderId="1" xfId="8" applyFont="1" applyFill="1" applyBorder="1" applyAlignment="1">
      <alignment horizontal="center"/>
    </xf>
    <xf numFmtId="0" fontId="18" fillId="5" borderId="1" xfId="8" applyFont="1" applyFill="1" applyBorder="1" applyAlignment="1">
      <alignment horizontal="center"/>
    </xf>
    <xf numFmtId="0" fontId="18" fillId="0" borderId="2" xfId="8" applyFont="1" applyFill="1" applyBorder="1" applyAlignment="1">
      <alignment horizontal="right" wrapText="1"/>
    </xf>
    <xf numFmtId="0" fontId="18" fillId="0" borderId="2" xfId="8" applyFont="1" applyFill="1" applyBorder="1" applyAlignment="1">
      <alignment wrapText="1"/>
    </xf>
    <xf numFmtId="0" fontId="18" fillId="6" borderId="2" xfId="8" applyFont="1" applyFill="1" applyBorder="1" applyAlignment="1">
      <alignment horizontal="right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" fontId="0" fillId="0" borderId="6" xfId="0" applyNumberFormat="1" applyBorder="1"/>
    <xf numFmtId="0" fontId="0" fillId="0" borderId="7" xfId="0" applyBorder="1"/>
    <xf numFmtId="0" fontId="0" fillId="0" borderId="8" xfId="0" applyBorder="1"/>
    <xf numFmtId="14" fontId="0" fillId="0" borderId="6" xfId="0" applyNumberFormat="1" applyBorder="1"/>
    <xf numFmtId="0" fontId="0" fillId="0" borderId="6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1" applyFont="1"/>
    <xf numFmtId="164" fontId="1" fillId="0" borderId="0" xfId="14" applyNumberFormat="1" applyFont="1"/>
    <xf numFmtId="164" fontId="0" fillId="0" borderId="0" xfId="14" applyNumberFormat="1" applyFont="1"/>
    <xf numFmtId="164" fontId="1" fillId="0" borderId="0" xfId="14" applyNumberFormat="1"/>
    <xf numFmtId="164" fontId="2" fillId="0" borderId="0" xfId="14" applyNumberFormat="1" applyFont="1"/>
    <xf numFmtId="9" fontId="2" fillId="7" borderId="0" xfId="1" applyNumberFormat="1" applyFont="1" applyFill="1"/>
    <xf numFmtId="9" fontId="0" fillId="0" borderId="0" xfId="0" applyNumberFormat="1"/>
    <xf numFmtId="164" fontId="20" fillId="0" borderId="0" xfId="3" applyNumberFormat="1" applyFont="1"/>
    <xf numFmtId="0" fontId="1" fillId="0" borderId="0" xfId="1" applyFont="1"/>
    <xf numFmtId="0" fontId="0" fillId="7" borderId="0" xfId="0" applyFill="1"/>
    <xf numFmtId="0" fontId="0" fillId="7" borderId="0" xfId="1" applyFont="1" applyFill="1"/>
    <xf numFmtId="164" fontId="0" fillId="7" borderId="0" xfId="0" applyNumberFormat="1" applyFill="1"/>
    <xf numFmtId="164" fontId="1" fillId="0" borderId="0" xfId="14" applyNumberFormat="1" applyFill="1"/>
    <xf numFmtId="164" fontId="1" fillId="0" borderId="0" xfId="14" applyNumberFormat="1" applyFont="1" applyFill="1"/>
    <xf numFmtId="0" fontId="0" fillId="0" borderId="0" xfId="1" applyFont="1" applyFill="1"/>
    <xf numFmtId="9" fontId="4" fillId="0" borderId="0" xfId="15" applyFont="1"/>
    <xf numFmtId="167" fontId="4" fillId="0" borderId="0" xfId="15" applyNumberFormat="1" applyFont="1"/>
    <xf numFmtId="0" fontId="0" fillId="0" borderId="0" xfId="0" applyAlignment="1">
      <alignment horizontal="center"/>
    </xf>
    <xf numFmtId="164" fontId="0" fillId="0" borderId="0" xfId="14" applyNumberFormat="1" applyFont="1" applyAlignment="1">
      <alignment horizontal="center"/>
    </xf>
    <xf numFmtId="0" fontId="1" fillId="0" borderId="0" xfId="14" applyNumberFormat="1" applyFont="1"/>
    <xf numFmtId="2" fontId="1" fillId="0" borderId="0" xfId="1" applyNumberFormat="1" applyFont="1"/>
    <xf numFmtId="2" fontId="1" fillId="8" borderId="0" xfId="1" applyNumberFormat="1" applyFont="1" applyFill="1"/>
    <xf numFmtId="166" fontId="1" fillId="9" borderId="0" xfId="1" applyNumberFormat="1" applyFont="1" applyFill="1"/>
    <xf numFmtId="0" fontId="0" fillId="6" borderId="0" xfId="0" applyFill="1" applyAlignment="1">
      <alignment readingOrder="1"/>
    </xf>
    <xf numFmtId="166" fontId="1" fillId="6" borderId="0" xfId="1" applyNumberFormat="1" applyFont="1" applyFill="1"/>
    <xf numFmtId="0" fontId="21" fillId="6" borderId="0" xfId="0" applyFont="1" applyFill="1" applyAlignment="1">
      <alignment readingOrder="1"/>
    </xf>
    <xf numFmtId="166" fontId="1" fillId="6" borderId="7" xfId="1" applyNumberFormat="1" applyFont="1" applyFill="1" applyBorder="1"/>
    <xf numFmtId="166" fontId="1" fillId="6" borderId="12" xfId="1" applyNumberFormat="1" applyFont="1" applyFill="1" applyBorder="1"/>
    <xf numFmtId="166" fontId="1" fillId="6" borderId="13" xfId="1" applyNumberFormat="1" applyFont="1" applyFill="1" applyBorder="1"/>
    <xf numFmtId="166" fontId="1" fillId="6" borderId="14" xfId="1" applyNumberFormat="1" applyFont="1" applyFill="1" applyBorder="1"/>
    <xf numFmtId="166" fontId="0" fillId="0" borderId="0" xfId="0" applyNumberFormat="1"/>
    <xf numFmtId="0" fontId="0" fillId="10" borderId="0" xfId="0" applyFill="1"/>
    <xf numFmtId="1" fontId="0" fillId="10" borderId="0" xfId="0" applyNumberFormat="1" applyFill="1"/>
    <xf numFmtId="9" fontId="0" fillId="10" borderId="0" xfId="15" applyFont="1" applyFill="1"/>
    <xf numFmtId="9" fontId="0" fillId="10" borderId="0" xfId="0" applyNumberFormat="1" applyFill="1"/>
    <xf numFmtId="0" fontId="22" fillId="0" borderId="0" xfId="1" applyFont="1"/>
    <xf numFmtId="43" fontId="1" fillId="0" borderId="0" xfId="3" applyFont="1"/>
    <xf numFmtId="0" fontId="4" fillId="0" borderId="0" xfId="2" applyAlignment="1">
      <alignment horizontal="center"/>
    </xf>
    <xf numFmtId="164" fontId="0" fillId="0" borderId="0" xfId="3" applyNumberFormat="1" applyFont="1" applyAlignment="1">
      <alignment horizontal="center"/>
    </xf>
    <xf numFmtId="0" fontId="1" fillId="0" borderId="0" xfId="3" applyNumberFormat="1" applyFont="1"/>
    <xf numFmtId="2" fontId="1" fillId="7" borderId="0" xfId="1" applyNumberFormat="1" applyFill="1"/>
    <xf numFmtId="2" fontId="1" fillId="6" borderId="0" xfId="1" applyNumberFormat="1" applyFill="1"/>
    <xf numFmtId="166" fontId="1" fillId="0" borderId="0" xfId="1" applyNumberFormat="1" applyFont="1"/>
    <xf numFmtId="164" fontId="2" fillId="0" borderId="0" xfId="3" applyNumberFormat="1" applyFont="1" applyFill="1"/>
    <xf numFmtId="0" fontId="1" fillId="0" borderId="0" xfId="1" applyFont="1" applyFill="1"/>
    <xf numFmtId="164" fontId="1" fillId="0" borderId="0" xfId="1" applyNumberFormat="1" applyFill="1"/>
    <xf numFmtId="43" fontId="1" fillId="0" borderId="0" xfId="1" applyNumberFormat="1" applyFill="1"/>
    <xf numFmtId="43" fontId="1" fillId="0" borderId="0" xfId="3" applyNumberFormat="1" applyFont="1" applyFill="1"/>
    <xf numFmtId="9" fontId="1" fillId="0" borderId="0" xfId="9" applyFont="1" applyFill="1"/>
    <xf numFmtId="0" fontId="16" fillId="0" borderId="0" xfId="7" applyFont="1" applyFill="1" applyAlignment="1">
      <alignment horizontal="center"/>
    </xf>
    <xf numFmtId="165" fontId="9" fillId="0" borderId="0" xfId="7" applyNumberFormat="1" applyFont="1" applyFill="1"/>
    <xf numFmtId="0" fontId="15" fillId="0" borderId="0" xfId="7" applyFont="1" applyFill="1" applyBorder="1"/>
    <xf numFmtId="2" fontId="4" fillId="0" borderId="0" xfId="7" applyNumberFormat="1" applyFill="1"/>
    <xf numFmtId="0" fontId="17" fillId="0" borderId="0" xfId="7" applyNumberFormat="1" applyFont="1" applyFill="1" applyAlignment="1">
      <alignment horizontal="right"/>
    </xf>
    <xf numFmtId="2" fontId="1" fillId="0" borderId="0" xfId="1" applyNumberFormat="1" applyFill="1"/>
    <xf numFmtId="164" fontId="2" fillId="0" borderId="0" xfId="3" applyNumberFormat="1" applyFont="1"/>
    <xf numFmtId="43" fontId="1" fillId="0" borderId="0" xfId="3" applyNumberFormat="1" applyFont="1"/>
    <xf numFmtId="164" fontId="1" fillId="7" borderId="0" xfId="3" applyNumberFormat="1" applyFont="1" applyFill="1"/>
    <xf numFmtId="9" fontId="1" fillId="0" borderId="0" xfId="9" applyFont="1"/>
    <xf numFmtId="0" fontId="15" fillId="0" borderId="0" xfId="7" applyFont="1" applyBorder="1"/>
    <xf numFmtId="0" fontId="17" fillId="0" borderId="0" xfId="7" applyNumberFormat="1" applyFont="1" applyAlignment="1">
      <alignment horizontal="right"/>
    </xf>
    <xf numFmtId="167" fontId="1" fillId="0" borderId="0" xfId="1" applyNumberFormat="1"/>
    <xf numFmtId="1" fontId="0" fillId="0" borderId="0" xfId="0" applyNumberFormat="1"/>
    <xf numFmtId="0" fontId="0" fillId="11" borderId="0" xfId="1" applyFont="1" applyFill="1"/>
    <xf numFmtId="0" fontId="1" fillId="11" borderId="0" xfId="1" applyFont="1" applyFill="1"/>
    <xf numFmtId="0" fontId="2" fillId="11" borderId="0" xfId="1" applyFont="1" applyFill="1"/>
    <xf numFmtId="9" fontId="2" fillId="11" borderId="0" xfId="1" applyNumberFormat="1" applyFont="1" applyFill="1"/>
    <xf numFmtId="164" fontId="1" fillId="11" borderId="0" xfId="3" applyNumberFormat="1" applyFont="1" applyFill="1"/>
    <xf numFmtId="164" fontId="0" fillId="11" borderId="0" xfId="3" applyNumberFormat="1" applyFont="1" applyFill="1"/>
    <xf numFmtId="0" fontId="0" fillId="12" borderId="0" xfId="0" applyFill="1"/>
    <xf numFmtId="0" fontId="2" fillId="0" borderId="0" xfId="0" applyFont="1" applyFill="1" applyBorder="1"/>
    <xf numFmtId="0" fontId="23" fillId="14" borderId="0" xfId="0" applyFont="1" applyFill="1" applyAlignment="1">
      <alignment horizontal="center"/>
    </xf>
    <xf numFmtId="0" fontId="2" fillId="0" borderId="15" xfId="0" applyFont="1" applyBorder="1"/>
    <xf numFmtId="0" fontId="0" fillId="6" borderId="0" xfId="1" applyFont="1" applyFill="1"/>
    <xf numFmtId="0" fontId="23" fillId="14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Fill="1" applyBorder="1"/>
    <xf numFmtId="0" fontId="25" fillId="15" borderId="7" xfId="0" applyFont="1" applyFill="1" applyBorder="1"/>
    <xf numFmtId="0" fontId="25" fillId="15" borderId="7" xfId="0" applyFont="1" applyFill="1" applyBorder="1" applyAlignment="1">
      <alignment horizontal="left"/>
    </xf>
    <xf numFmtId="0" fontId="0" fillId="16" borderId="7" xfId="0" applyFill="1" applyBorder="1"/>
    <xf numFmtId="0" fontId="27" fillId="0" borderId="0" xfId="0" applyFont="1"/>
    <xf numFmtId="0" fontId="27" fillId="0" borderId="0" xfId="0" applyFont="1" applyFill="1" applyBorder="1"/>
    <xf numFmtId="0" fontId="25" fillId="0" borderId="0" xfId="0" applyFont="1" applyFill="1"/>
    <xf numFmtId="0" fontId="25" fillId="0" borderId="0" xfId="0" applyFont="1"/>
    <xf numFmtId="0" fontId="25" fillId="0" borderId="0" xfId="0" applyFont="1" applyFill="1" applyAlignment="1">
      <alignment horizontal="right" wrapText="1"/>
    </xf>
    <xf numFmtId="0" fontId="25" fillId="15" borderId="15" xfId="0" applyFont="1" applyFill="1" applyBorder="1"/>
    <xf numFmtId="0" fontId="26" fillId="10" borderId="7" xfId="0" applyFont="1" applyFill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4" fillId="13" borderId="18" xfId="0" applyFont="1" applyFill="1" applyBorder="1" applyAlignment="1">
      <alignment horizontal="left"/>
    </xf>
    <xf numFmtId="0" fontId="25" fillId="0" borderId="0" xfId="0" applyFont="1" applyFill="1" applyAlignment="1">
      <alignment horizontal="right" vertical="center" wrapText="1"/>
    </xf>
    <xf numFmtId="0" fontId="25" fillId="0" borderId="0" xfId="0" applyFont="1" applyFill="1" applyAlignment="1">
      <alignment horizontal="right"/>
    </xf>
    <xf numFmtId="0" fontId="25" fillId="0" borderId="0" xfId="0" applyFont="1" applyAlignment="1">
      <alignment horizontal="center" vertical="center" wrapText="1"/>
    </xf>
    <xf numFmtId="0" fontId="0" fillId="11" borderId="16" xfId="0" applyFill="1" applyBorder="1"/>
    <xf numFmtId="164" fontId="0" fillId="11" borderId="16" xfId="14" applyNumberFormat="1" applyFont="1" applyFill="1" applyBorder="1"/>
    <xf numFmtId="0" fontId="0" fillId="11" borderId="0" xfId="0" applyFill="1" applyBorder="1"/>
    <xf numFmtId="164" fontId="0" fillId="11" borderId="0" xfId="14" applyNumberFormat="1" applyFont="1" applyFill="1" applyBorder="1"/>
    <xf numFmtId="0" fontId="0" fillId="11" borderId="17" xfId="0" applyFill="1" applyBorder="1"/>
    <xf numFmtId="164" fontId="0" fillId="11" borderId="17" xfId="14" applyNumberFormat="1" applyFont="1" applyFill="1" applyBorder="1"/>
    <xf numFmtId="43" fontId="0" fillId="11" borderId="0" xfId="0" applyNumberFormat="1" applyFill="1" applyBorder="1"/>
    <xf numFmtId="43" fontId="0" fillId="11" borderId="17" xfId="0" applyNumberFormat="1" applyFill="1" applyBorder="1"/>
    <xf numFmtId="164" fontId="0" fillId="11" borderId="16" xfId="0" applyNumberFormat="1" applyFill="1" applyBorder="1"/>
    <xf numFmtId="164" fontId="0" fillId="11" borderId="0" xfId="0" applyNumberFormat="1" applyFill="1" applyBorder="1"/>
    <xf numFmtId="0" fontId="28" fillId="0" borderId="0" xfId="0" applyFont="1"/>
    <xf numFmtId="0" fontId="0" fillId="0" borderId="0" xfId="0" applyAlignment="1">
      <alignment horizontal="right"/>
    </xf>
    <xf numFmtId="0" fontId="0" fillId="12" borderId="0" xfId="0" applyFill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23" fillId="17" borderId="0" xfId="0" applyFont="1" applyFill="1"/>
    <xf numFmtId="0" fontId="23" fillId="17" borderId="0" xfId="0" applyFont="1" applyFill="1" applyAlignment="1">
      <alignment horizontal="right"/>
    </xf>
    <xf numFmtId="0" fontId="21" fillId="0" borderId="0" xfId="0" applyFont="1"/>
    <xf numFmtId="0" fontId="24" fillId="18" borderId="31" xfId="0" applyFont="1" applyFill="1" applyBorder="1" applyAlignment="1">
      <alignment horizontal="center" vertical="center" wrapText="1"/>
    </xf>
    <xf numFmtId="0" fontId="24" fillId="17" borderId="32" xfId="0" applyFont="1" applyFill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/>
    </xf>
    <xf numFmtId="0" fontId="0" fillId="12" borderId="21" xfId="0" applyFill="1" applyBorder="1"/>
    <xf numFmtId="164" fontId="0" fillId="11" borderId="22" xfId="14" applyNumberFormat="1" applyFont="1" applyFill="1" applyBorder="1"/>
    <xf numFmtId="0" fontId="0" fillId="12" borderId="23" xfId="0" applyFill="1" applyBorder="1"/>
    <xf numFmtId="164" fontId="0" fillId="11" borderId="24" xfId="14" applyNumberFormat="1" applyFont="1" applyFill="1" applyBorder="1"/>
    <xf numFmtId="0" fontId="0" fillId="12" borderId="19" xfId="0" applyFill="1" applyBorder="1"/>
    <xf numFmtId="164" fontId="0" fillId="11" borderId="20" xfId="14" applyNumberFormat="1" applyFont="1" applyFill="1" applyBorder="1"/>
    <xf numFmtId="0" fontId="0" fillId="12" borderId="28" xfId="0" applyFill="1" applyBorder="1"/>
    <xf numFmtId="0" fontId="0" fillId="11" borderId="29" xfId="0" applyFill="1" applyBorder="1"/>
    <xf numFmtId="164" fontId="0" fillId="11" borderId="29" xfId="14" applyNumberFormat="1" applyFont="1" applyFill="1" applyBorder="1"/>
    <xf numFmtId="164" fontId="0" fillId="11" borderId="30" xfId="14" applyNumberFormat="1" applyFont="1" applyFill="1" applyBorder="1"/>
    <xf numFmtId="0" fontId="0" fillId="12" borderId="25" xfId="0" applyFill="1" applyBorder="1"/>
    <xf numFmtId="0" fontId="0" fillId="11" borderId="26" xfId="0" applyFill="1" applyBorder="1"/>
    <xf numFmtId="43" fontId="0" fillId="11" borderId="26" xfId="14" applyNumberFormat="1" applyFont="1" applyFill="1" applyBorder="1"/>
    <xf numFmtId="43" fontId="0" fillId="11" borderId="26" xfId="0" applyNumberFormat="1" applyFill="1" applyBorder="1"/>
    <xf numFmtId="43" fontId="0" fillId="11" borderId="27" xfId="0" applyNumberFormat="1" applyFill="1" applyBorder="1"/>
    <xf numFmtId="43" fontId="0" fillId="11" borderId="22" xfId="0" applyNumberFormat="1" applyFill="1" applyBorder="1"/>
    <xf numFmtId="43" fontId="0" fillId="11" borderId="24" xfId="0" applyNumberFormat="1" applyFill="1" applyBorder="1"/>
    <xf numFmtId="164" fontId="0" fillId="11" borderId="20" xfId="0" applyNumberFormat="1" applyFill="1" applyBorder="1"/>
    <xf numFmtId="164" fontId="0" fillId="11" borderId="22" xfId="0" applyNumberFormat="1" applyFill="1" applyBorder="1"/>
    <xf numFmtId="0" fontId="0" fillId="13" borderId="18" xfId="0" applyFont="1" applyFill="1" applyBorder="1" applyAlignment="1">
      <alignment horizontal="left"/>
    </xf>
    <xf numFmtId="0" fontId="2" fillId="0" borderId="0" xfId="0" applyFont="1"/>
    <xf numFmtId="0" fontId="14" fillId="0" borderId="0" xfId="0" applyFont="1"/>
    <xf numFmtId="0" fontId="0" fillId="0" borderId="0" xfId="0" applyAlignment="1">
      <alignment readingOrder="1"/>
    </xf>
    <xf numFmtId="0" fontId="21" fillId="0" borderId="0" xfId="0" applyFont="1" applyAlignment="1">
      <alignment readingOrder="1"/>
    </xf>
    <xf numFmtId="0" fontId="29" fillId="0" borderId="0" xfId="1" applyFont="1"/>
    <xf numFmtId="0" fontId="21" fillId="11" borderId="0" xfId="0" applyFont="1" applyFill="1" applyBorder="1"/>
    <xf numFmtId="167" fontId="0" fillId="11" borderId="0" xfId="15" applyNumberFormat="1" applyFont="1" applyFill="1" applyBorder="1"/>
    <xf numFmtId="0" fontId="4" fillId="0" borderId="0" xfId="20"/>
    <xf numFmtId="168" fontId="4" fillId="0" borderId="0" xfId="20" applyNumberFormat="1"/>
    <xf numFmtId="169" fontId="4" fillId="0" borderId="0" xfId="20" applyNumberFormat="1"/>
    <xf numFmtId="169" fontId="4" fillId="0" borderId="29" xfId="21" applyNumberFormat="1" applyBorder="1"/>
    <xf numFmtId="169" fontId="4" fillId="0" borderId="0" xfId="21" applyNumberFormat="1" applyBorder="1"/>
    <xf numFmtId="169" fontId="4" fillId="0" borderId="26" xfId="21" applyNumberFormat="1" applyBorder="1"/>
    <xf numFmtId="43" fontId="4" fillId="0" borderId="0" xfId="20" applyNumberFormat="1"/>
    <xf numFmtId="164" fontId="4" fillId="0" borderId="0" xfId="20" applyNumberFormat="1"/>
    <xf numFmtId="164" fontId="4" fillId="0" borderId="0" xfId="3" applyNumberFormat="1"/>
    <xf numFmtId="164" fontId="4" fillId="32" borderId="0" xfId="3" applyNumberFormat="1" applyFill="1" applyBorder="1"/>
    <xf numFmtId="0" fontId="4" fillId="0" borderId="0" xfId="20" applyBorder="1"/>
    <xf numFmtId="0" fontId="4" fillId="0" borderId="0" xfId="21" applyNumberFormat="1" applyBorder="1"/>
    <xf numFmtId="164" fontId="4" fillId="32" borderId="7" xfId="3" applyNumberFormat="1" applyFill="1" applyBorder="1"/>
    <xf numFmtId="169" fontId="4" fillId="0" borderId="7" xfId="21" applyNumberFormat="1" applyBorder="1"/>
    <xf numFmtId="0" fontId="4" fillId="0" borderId="7" xfId="20" applyBorder="1"/>
    <xf numFmtId="164" fontId="4" fillId="0" borderId="7" xfId="3" applyNumberFormat="1" applyBorder="1"/>
    <xf numFmtId="0" fontId="4" fillId="0" borderId="7" xfId="20" applyFill="1" applyBorder="1"/>
    <xf numFmtId="0" fontId="4" fillId="33" borderId="7" xfId="20" applyFill="1" applyBorder="1"/>
    <xf numFmtId="169" fontId="4" fillId="0" borderId="7" xfId="21" applyNumberFormat="1" applyFont="1" applyBorder="1"/>
    <xf numFmtId="0" fontId="4" fillId="0" borderId="13" xfId="20" applyFill="1" applyBorder="1"/>
    <xf numFmtId="0" fontId="4" fillId="32" borderId="0" xfId="20" applyFill="1"/>
    <xf numFmtId="0" fontId="4" fillId="0" borderId="15" xfId="20" applyBorder="1"/>
    <xf numFmtId="0" fontId="4" fillId="0" borderId="0" xfId="20" applyBorder="1" applyAlignment="1">
      <alignment wrapText="1"/>
    </xf>
    <xf numFmtId="0" fontId="4" fillId="0" borderId="0" xfId="22">
      <alignment readingOrder="1"/>
    </xf>
    <xf numFmtId="37" fontId="4" fillId="0" borderId="0" xfId="20" applyNumberFormat="1"/>
    <xf numFmtId="37" fontId="4" fillId="0" borderId="0" xfId="20" applyNumberFormat="1" applyBorder="1" applyAlignment="1">
      <alignment wrapText="1"/>
    </xf>
    <xf numFmtId="164" fontId="4" fillId="0" borderId="0" xfId="20" applyNumberFormat="1" applyBorder="1" applyAlignment="1">
      <alignment wrapText="1"/>
    </xf>
    <xf numFmtId="164" fontId="4" fillId="0" borderId="11" xfId="3" applyNumberFormat="1" applyBorder="1" applyAlignment="1">
      <alignment wrapText="1"/>
    </xf>
    <xf numFmtId="164" fontId="4" fillId="0" borderId="10" xfId="3" applyNumberFormat="1" applyBorder="1"/>
    <xf numFmtId="0" fontId="4" fillId="0" borderId="9" xfId="20" applyBorder="1"/>
    <xf numFmtId="164" fontId="4" fillId="0" borderId="8" xfId="3" applyNumberFormat="1" applyBorder="1" applyAlignment="1">
      <alignment wrapText="1"/>
    </xf>
    <xf numFmtId="0" fontId="4" fillId="0" borderId="6" xfId="20" applyBorder="1"/>
    <xf numFmtId="0" fontId="4" fillId="0" borderId="5" xfId="20" applyBorder="1" applyAlignment="1">
      <alignment wrapText="1"/>
    </xf>
    <xf numFmtId="0" fontId="4" fillId="0" borderId="38" xfId="20" applyBorder="1" applyAlignment="1">
      <alignment wrapText="1"/>
    </xf>
    <xf numFmtId="0" fontId="4" fillId="0" borderId="3" xfId="20" applyBorder="1" applyAlignment="1">
      <alignment wrapText="1"/>
    </xf>
    <xf numFmtId="0" fontId="4" fillId="0" borderId="15" xfId="20" applyBorder="1" applyAlignment="1">
      <alignment wrapText="1"/>
    </xf>
    <xf numFmtId="0" fontId="4" fillId="0" borderId="0" xfId="20" applyFont="1"/>
    <xf numFmtId="3" fontId="4" fillId="0" borderId="29" xfId="20" applyNumberFormat="1" applyFont="1" applyBorder="1"/>
    <xf numFmtId="0" fontId="4" fillId="0" borderId="29" xfId="20" applyFont="1" applyBorder="1"/>
    <xf numFmtId="0" fontId="4" fillId="0" borderId="28" xfId="20" applyFont="1" applyBorder="1"/>
    <xf numFmtId="3" fontId="4" fillId="0" borderId="0" xfId="20" applyNumberFormat="1" applyFont="1" applyBorder="1"/>
    <xf numFmtId="0" fontId="4" fillId="0" borderId="0" xfId="20" applyFont="1" applyBorder="1"/>
    <xf numFmtId="0" fontId="4" fillId="0" borderId="21" xfId="20" applyFont="1" applyBorder="1"/>
    <xf numFmtId="3" fontId="4" fillId="0" borderId="26" xfId="20" applyNumberFormat="1" applyFont="1" applyBorder="1"/>
    <xf numFmtId="0" fontId="4" fillId="0" borderId="26" xfId="20" applyFont="1" applyBorder="1"/>
    <xf numFmtId="0" fontId="4" fillId="0" borderId="25" xfId="20" applyFont="1" applyBorder="1"/>
    <xf numFmtId="0" fontId="6" fillId="0" borderId="0" xfId="20" applyFont="1" applyAlignment="1">
      <alignment horizontal="left"/>
    </xf>
    <xf numFmtId="0" fontId="6" fillId="0" borderId="0" xfId="20" applyFont="1" applyAlignment="1">
      <alignment horizontal="center"/>
    </xf>
    <xf numFmtId="0" fontId="6" fillId="0" borderId="0" xfId="20" applyFont="1"/>
    <xf numFmtId="0" fontId="6" fillId="34" borderId="0" xfId="20" applyFont="1" applyFill="1"/>
    <xf numFmtId="0" fontId="0" fillId="0" borderId="34" xfId="0" applyBorder="1"/>
    <xf numFmtId="0" fontId="25" fillId="0" borderId="16" xfId="0" applyFont="1" applyFill="1" applyBorder="1" applyAlignment="1">
      <alignment horizontal="right"/>
    </xf>
    <xf numFmtId="0" fontId="0" fillId="0" borderId="16" xfId="0" applyBorder="1"/>
    <xf numFmtId="0" fontId="0" fillId="0" borderId="35" xfId="0" applyBorder="1"/>
    <xf numFmtId="0" fontId="25" fillId="0" borderId="0" xfId="0" applyFont="1" applyBorder="1"/>
    <xf numFmtId="0" fontId="25" fillId="0" borderId="0" xfId="0" applyFont="1" applyFill="1" applyBorder="1" applyAlignment="1">
      <alignment horizontal="right"/>
    </xf>
    <xf numFmtId="0" fontId="0" fillId="0" borderId="0" xfId="0" applyBorder="1"/>
    <xf numFmtId="0" fontId="0" fillId="0" borderId="36" xfId="0" applyBorder="1"/>
    <xf numFmtId="0" fontId="25" fillId="0" borderId="17" xfId="0" applyFont="1" applyFill="1" applyBorder="1" applyAlignment="1">
      <alignment horizontal="right"/>
    </xf>
    <xf numFmtId="0" fontId="0" fillId="0" borderId="17" xfId="0" applyBorder="1"/>
    <xf numFmtId="167" fontId="0" fillId="11" borderId="26" xfId="15" applyNumberFormat="1" applyFont="1" applyFill="1" applyBorder="1"/>
    <xf numFmtId="167" fontId="0" fillId="11" borderId="27" xfId="15" applyNumberFormat="1" applyFont="1" applyFill="1" applyBorder="1"/>
    <xf numFmtId="167" fontId="0" fillId="11" borderId="22" xfId="15" applyNumberFormat="1" applyFont="1" applyFill="1" applyBorder="1"/>
    <xf numFmtId="167" fontId="0" fillId="11" borderId="29" xfId="15" applyNumberFormat="1" applyFont="1" applyFill="1" applyBorder="1"/>
    <xf numFmtId="167" fontId="0" fillId="11" borderId="30" xfId="15" applyNumberFormat="1" applyFont="1" applyFill="1" applyBorder="1"/>
    <xf numFmtId="164" fontId="0" fillId="11" borderId="26" xfId="14" applyNumberFormat="1" applyFont="1" applyFill="1" applyBorder="1"/>
    <xf numFmtId="164" fontId="0" fillId="11" borderId="27" xfId="14" applyNumberFormat="1" applyFont="1" applyFill="1" applyBorder="1"/>
    <xf numFmtId="0" fontId="64" fillId="0" borderId="0" xfId="0" applyFont="1"/>
    <xf numFmtId="49" fontId="64" fillId="0" borderId="0" xfId="0" applyNumberFormat="1" applyFont="1"/>
    <xf numFmtId="0" fontId="64" fillId="0" borderId="0" xfId="0" applyNumberFormat="1" applyFont="1"/>
    <xf numFmtId="3" fontId="64" fillId="0" borderId="0" xfId="0" applyNumberFormat="1" applyFont="1"/>
    <xf numFmtId="37" fontId="65" fillId="0" borderId="0" xfId="0" applyNumberFormat="1" applyFont="1" applyBorder="1"/>
    <xf numFmtId="37" fontId="66" fillId="0" borderId="0" xfId="0" quotePrefix="1" applyNumberFormat="1" applyFont="1" applyBorder="1" applyAlignment="1">
      <alignment horizontal="left"/>
    </xf>
    <xf numFmtId="37" fontId="65" fillId="0" borderId="0" xfId="0" applyNumberFormat="1" applyFont="1"/>
    <xf numFmtId="2" fontId="65" fillId="0" borderId="0" xfId="0" applyNumberFormat="1" applyFont="1" applyAlignment="1">
      <alignment horizontal="right"/>
    </xf>
    <xf numFmtId="37" fontId="65" fillId="0" borderId="0" xfId="0" applyNumberFormat="1" applyFont="1" applyAlignment="1">
      <alignment horizontal="center"/>
    </xf>
    <xf numFmtId="37" fontId="65" fillId="0" borderId="0" xfId="0" applyNumberFormat="1" applyFont="1" applyAlignment="1">
      <alignment horizontal="right"/>
    </xf>
    <xf numFmtId="37" fontId="0" fillId="0" borderId="0" xfId="0" applyNumberFormat="1" applyBorder="1"/>
    <xf numFmtId="37" fontId="67" fillId="0" borderId="0" xfId="0" applyNumberFormat="1" applyFont="1" applyBorder="1"/>
    <xf numFmtId="37" fontId="0" fillId="0" borderId="0" xfId="0" applyNumberFormat="1"/>
    <xf numFmtId="2" fontId="0" fillId="0" borderId="0" xfId="0" applyNumberFormat="1" applyAlignment="1">
      <alignment horizontal="right"/>
    </xf>
    <xf numFmtId="37" fontId="0" fillId="0" borderId="0" xfId="0" applyNumberFormat="1" applyAlignment="1">
      <alignment horizontal="center"/>
    </xf>
    <xf numFmtId="37" fontId="68" fillId="0" borderId="50" xfId="0" applyNumberFormat="1" applyFont="1" applyBorder="1" applyAlignment="1" applyProtection="1">
      <alignment horizontal="left"/>
    </xf>
    <xf numFmtId="37" fontId="68" fillId="0" borderId="51" xfId="0" applyNumberFormat="1" applyFont="1" applyBorder="1"/>
    <xf numFmtId="37" fontId="68" fillId="0" borderId="0" xfId="0" applyNumberFormat="1" applyFont="1" applyBorder="1"/>
    <xf numFmtId="37" fontId="68" fillId="0" borderId="52" xfId="0" applyNumberFormat="1" applyFont="1" applyBorder="1"/>
    <xf numFmtId="37" fontId="0" fillId="0" borderId="52" xfId="0" applyNumberFormat="1" applyBorder="1"/>
    <xf numFmtId="37" fontId="0" fillId="0" borderId="53" xfId="0" applyNumberFormat="1" applyBorder="1"/>
    <xf numFmtId="37" fontId="0" fillId="0" borderId="0" xfId="0" quotePrefix="1" applyNumberFormat="1" applyAlignment="1">
      <alignment horizontal="left"/>
    </xf>
    <xf numFmtId="2" fontId="0" fillId="0" borderId="52" xfId="0" applyNumberFormat="1" applyBorder="1" applyAlignment="1">
      <alignment horizontal="center"/>
    </xf>
    <xf numFmtId="37" fontId="0" fillId="0" borderId="0" xfId="0" quotePrefix="1" applyNumberFormat="1" applyAlignment="1">
      <alignment horizontal="center"/>
    </xf>
    <xf numFmtId="37" fontId="67" fillId="0" borderId="0" xfId="0" applyNumberFormat="1" applyFont="1" applyAlignment="1" applyProtection="1">
      <alignment horizontal="left"/>
    </xf>
    <xf numFmtId="37" fontId="67" fillId="0" borderId="52" xfId="0" applyNumberFormat="1" applyFont="1" applyBorder="1"/>
    <xf numFmtId="37" fontId="67" fillId="0" borderId="0" xfId="0" applyNumberFormat="1" applyFont="1"/>
    <xf numFmtId="37" fontId="67" fillId="0" borderId="0" xfId="0" applyNumberFormat="1" applyFont="1" applyBorder="1" applyAlignment="1">
      <alignment horizontal="right"/>
    </xf>
    <xf numFmtId="37" fontId="69" fillId="0" borderId="0" xfId="0" applyNumberFormat="1" applyFont="1" applyProtection="1"/>
    <xf numFmtId="37" fontId="0" fillId="0" borderId="52" xfId="0" applyNumberFormat="1" applyBorder="1" applyAlignment="1" applyProtection="1">
      <alignment horizontal="left"/>
    </xf>
    <xf numFmtId="37" fontId="0" fillId="0" borderId="0" xfId="0" applyNumberFormat="1" applyProtection="1"/>
    <xf numFmtId="37" fontId="67" fillId="0" borderId="17" xfId="0" applyNumberFormat="1" applyFont="1" applyBorder="1" applyAlignment="1" applyProtection="1">
      <alignment horizontal="left"/>
    </xf>
    <xf numFmtId="37" fontId="67" fillId="0" borderId="36" xfId="0" applyNumberFormat="1" applyFont="1" applyBorder="1"/>
    <xf numFmtId="37" fontId="67" fillId="0" borderId="17" xfId="0" applyNumberFormat="1" applyFont="1" applyBorder="1" applyAlignment="1" applyProtection="1">
      <alignment horizontal="right"/>
    </xf>
    <xf numFmtId="37" fontId="69" fillId="0" borderId="36" xfId="0" applyNumberFormat="1" applyFont="1" applyBorder="1" applyProtection="1"/>
    <xf numFmtId="9" fontId="67" fillId="0" borderId="52" xfId="15" applyFont="1" applyBorder="1"/>
    <xf numFmtId="0" fontId="0" fillId="6" borderId="0" xfId="0" applyFill="1"/>
    <xf numFmtId="0" fontId="0" fillId="12" borderId="32" xfId="0" applyFill="1" applyBorder="1"/>
    <xf numFmtId="0" fontId="0" fillId="11" borderId="32" xfId="0" applyFill="1" applyBorder="1"/>
    <xf numFmtId="164" fontId="0" fillId="11" borderId="32" xfId="14" applyNumberFormat="1" applyFont="1" applyFill="1" applyBorder="1"/>
    <xf numFmtId="164" fontId="0" fillId="11" borderId="33" xfId="14" applyNumberFormat="1" applyFont="1" applyFill="1" applyBorder="1"/>
    <xf numFmtId="164" fontId="0" fillId="0" borderId="0" xfId="14" applyNumberFormat="1" applyFont="1" applyFill="1" applyBorder="1"/>
    <xf numFmtId="0" fontId="0" fillId="6" borderId="7" xfId="0" applyFill="1" applyBorder="1"/>
    <xf numFmtId="0" fontId="25" fillId="0" borderId="7" xfId="0" applyFont="1" applyFill="1" applyBorder="1"/>
    <xf numFmtId="9" fontId="4" fillId="0" borderId="0" xfId="20" applyNumberFormat="1"/>
    <xf numFmtId="43" fontId="4" fillId="0" borderId="0" xfId="14" applyFont="1"/>
    <xf numFmtId="164" fontId="0" fillId="0" borderId="7" xfId="0" applyNumberFormat="1" applyBorder="1"/>
    <xf numFmtId="164" fontId="0" fillId="0" borderId="0" xfId="0" applyNumberFormat="1"/>
    <xf numFmtId="0" fontId="0" fillId="0" borderId="7" xfId="0" applyBorder="1" applyAlignment="1">
      <alignment wrapText="1"/>
    </xf>
    <xf numFmtId="0" fontId="11" fillId="9" borderId="0" xfId="0" applyFont="1" applyFill="1"/>
    <xf numFmtId="0" fontId="0" fillId="9" borderId="0" xfId="0" applyFill="1"/>
    <xf numFmtId="15" fontId="0" fillId="9" borderId="0" xfId="0" applyNumberFormat="1" applyFill="1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 applyAlignment="1">
      <alignment wrapText="1"/>
    </xf>
    <xf numFmtId="0" fontId="0" fillId="0" borderId="0" xfId="0" applyAlignment="1">
      <alignment vertical="center" wrapText="1"/>
    </xf>
    <xf numFmtId="0" fontId="0" fillId="8" borderId="7" xfId="0" applyFill="1" applyBorder="1" applyAlignment="1">
      <alignment wrapText="1"/>
    </xf>
    <xf numFmtId="164" fontId="0" fillId="8" borderId="7" xfId="0" applyNumberFormat="1" applyFill="1" applyBorder="1"/>
    <xf numFmtId="0" fontId="0" fillId="0" borderId="0" xfId="0" applyNumberFormat="1"/>
    <xf numFmtId="0" fontId="0" fillId="12" borderId="0" xfId="0" applyNumberFormat="1" applyFill="1"/>
    <xf numFmtId="173" fontId="0" fillId="0" borderId="0" xfId="0" applyNumberFormat="1"/>
    <xf numFmtId="173" fontId="0" fillId="0" borderId="0" xfId="0" applyNumberFormat="1" applyFont="1"/>
    <xf numFmtId="165" fontId="0" fillId="0" borderId="0" xfId="0" applyNumberFormat="1"/>
    <xf numFmtId="1" fontId="0" fillId="0" borderId="0" xfId="0" quotePrefix="1" applyNumberFormat="1" applyFill="1" applyAlignment="1">
      <alignment readingOrder="1"/>
    </xf>
    <xf numFmtId="9" fontId="0" fillId="0" borderId="0" xfId="15" applyFont="1"/>
    <xf numFmtId="164" fontId="0" fillId="0" borderId="0" xfId="1" applyNumberFormat="1" applyFont="1"/>
    <xf numFmtId="1" fontId="0" fillId="0" borderId="0" xfId="1" applyNumberFormat="1" applyFont="1"/>
    <xf numFmtId="3" fontId="1" fillId="0" borderId="0" xfId="1" applyNumberFormat="1"/>
    <xf numFmtId="0" fontId="4" fillId="15" borderId="0" xfId="2" applyNumberFormat="1" applyFill="1" applyAlignment="1">
      <alignment horizontal="left"/>
    </xf>
    <xf numFmtId="0" fontId="6" fillId="15" borderId="0" xfId="2" applyFont="1" applyFill="1"/>
    <xf numFmtId="0" fontId="1" fillId="15" borderId="0" xfId="1" applyFill="1"/>
    <xf numFmtId="0" fontId="12" fillId="15" borderId="0" xfId="1" applyFont="1" applyFill="1"/>
    <xf numFmtId="164" fontId="1" fillId="15" borderId="0" xfId="14" applyNumberFormat="1" applyFill="1"/>
    <xf numFmtId="164" fontId="21" fillId="0" borderId="0" xfId="3" applyNumberFormat="1" applyFont="1"/>
    <xf numFmtId="1" fontId="1" fillId="7" borderId="0" xfId="1" applyNumberFormat="1" applyFill="1"/>
    <xf numFmtId="164" fontId="21" fillId="0" borderId="0" xfId="1" applyNumberFormat="1" applyFont="1"/>
    <xf numFmtId="0" fontId="4" fillId="11" borderId="26" xfId="0" applyFont="1" applyFill="1" applyBorder="1"/>
    <xf numFmtId="0" fontId="4" fillId="11" borderId="0" xfId="0" applyFont="1" applyFill="1" applyBorder="1"/>
    <xf numFmtId="0" fontId="4" fillId="11" borderId="17" xfId="0" applyFont="1" applyFill="1" applyBorder="1"/>
    <xf numFmtId="0" fontId="4" fillId="7" borderId="0" xfId="20" applyFill="1"/>
    <xf numFmtId="164" fontId="4" fillId="7" borderId="0" xfId="20" applyNumberFormat="1" applyFill="1"/>
    <xf numFmtId="0" fontId="1" fillId="7" borderId="0" xfId="1" applyFill="1"/>
    <xf numFmtId="164" fontId="1" fillId="7" borderId="0" xfId="14" applyNumberFormat="1" applyFont="1" applyFill="1"/>
    <xf numFmtId="0" fontId="1" fillId="9" borderId="0" xfId="1" applyFill="1"/>
    <xf numFmtId="0" fontId="1" fillId="9" borderId="0" xfId="14" applyNumberFormat="1" applyFont="1" applyFill="1"/>
    <xf numFmtId="164" fontId="1" fillId="0" borderId="34" xfId="3" applyNumberFormat="1" applyFont="1" applyBorder="1"/>
    <xf numFmtId="164" fontId="1" fillId="0" borderId="16" xfId="3" applyNumberFormat="1" applyFont="1" applyBorder="1"/>
    <xf numFmtId="164" fontId="1" fillId="0" borderId="35" xfId="3" applyNumberFormat="1" applyFont="1" applyBorder="1"/>
    <xf numFmtId="164" fontId="1" fillId="0" borderId="0" xfId="3" applyNumberFormat="1" applyFont="1" applyBorder="1"/>
    <xf numFmtId="164" fontId="1" fillId="0" borderId="36" xfId="3" applyNumberFormat="1" applyFont="1" applyBorder="1"/>
    <xf numFmtId="164" fontId="1" fillId="0" borderId="17" xfId="3" applyNumberFormat="1" applyFont="1" applyBorder="1"/>
    <xf numFmtId="9" fontId="1" fillId="0" borderId="53" xfId="15" applyFont="1" applyBorder="1"/>
    <xf numFmtId="9" fontId="1" fillId="0" borderId="52" xfId="15" applyFont="1" applyBorder="1"/>
    <xf numFmtId="9" fontId="1" fillId="0" borderId="54" xfId="15" applyFont="1" applyBorder="1"/>
    <xf numFmtId="9" fontId="1" fillId="0" borderId="52" xfId="15" applyFont="1" applyFill="1" applyBorder="1"/>
    <xf numFmtId="164" fontId="0" fillId="0" borderId="16" xfId="0" applyNumberFormat="1" applyBorder="1"/>
    <xf numFmtId="9" fontId="1" fillId="0" borderId="53" xfId="15" applyFont="1" applyFill="1" applyBorder="1"/>
    <xf numFmtId="164" fontId="0" fillId="0" borderId="0" xfId="0" applyNumberFormat="1" applyBorder="1"/>
    <xf numFmtId="164" fontId="0" fillId="0" borderId="17" xfId="0" applyNumberFormat="1" applyBorder="1"/>
    <xf numFmtId="9" fontId="1" fillId="0" borderId="54" xfId="15" applyFont="1" applyFill="1" applyBorder="1"/>
    <xf numFmtId="0" fontId="1" fillId="9" borderId="0" xfId="3" applyNumberFormat="1" applyFont="1" applyFill="1"/>
    <xf numFmtId="1" fontId="0" fillId="77" borderId="0" xfId="0" applyNumberFormat="1" applyFill="1"/>
    <xf numFmtId="0" fontId="0" fillId="7" borderId="7" xfId="0" applyFill="1" applyBorder="1"/>
    <xf numFmtId="165" fontId="0" fillId="78" borderId="0" xfId="0" applyNumberFormat="1" applyFill="1"/>
    <xf numFmtId="1" fontId="0" fillId="78" borderId="0" xfId="0" quotePrefix="1" applyNumberFormat="1" applyFill="1" applyAlignment="1">
      <alignment readingOrder="1"/>
    </xf>
    <xf numFmtId="1" fontId="0" fillId="78" borderId="0" xfId="0" applyNumberFormat="1" applyFill="1"/>
    <xf numFmtId="0" fontId="12" fillId="79" borderId="0" xfId="0" applyFont="1" applyFill="1"/>
    <xf numFmtId="15" fontId="0" fillId="9" borderId="0" xfId="0" applyNumberFormat="1" applyFill="1" applyAlignment="1">
      <alignment horizontal="left"/>
    </xf>
    <xf numFmtId="164" fontId="0" fillId="78" borderId="0" xfId="0" applyNumberFormat="1" applyFill="1" applyAlignment="1">
      <alignment vertical="center"/>
    </xf>
    <xf numFmtId="0" fontId="72" fillId="80" borderId="55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72" fillId="80" borderId="56" xfId="0" applyFont="1" applyFill="1" applyBorder="1" applyAlignment="1">
      <alignment vertical="center"/>
    </xf>
    <xf numFmtId="10" fontId="73" fillId="0" borderId="0" xfId="0" applyNumberFormat="1" applyFont="1" applyAlignment="1">
      <alignment horizontal="right" vertical="center"/>
    </xf>
    <xf numFmtId="175" fontId="0" fillId="0" borderId="0" xfId="0" applyNumberFormat="1"/>
    <xf numFmtId="164" fontId="73" fillId="0" borderId="0" xfId="14" applyNumberFormat="1" applyFont="1" applyAlignment="1">
      <alignment horizontal="right" vertical="center"/>
    </xf>
    <xf numFmtId="0" fontId="4" fillId="0" borderId="0" xfId="0" applyFont="1" applyAlignment="1">
      <alignment readingOrder="1"/>
    </xf>
    <xf numFmtId="0" fontId="74" fillId="0" borderId="0" xfId="1" applyFont="1"/>
    <xf numFmtId="0" fontId="75" fillId="0" borderId="0" xfId="1" applyFont="1"/>
    <xf numFmtId="166" fontId="1" fillId="0" borderId="0" xfId="1" applyNumberFormat="1"/>
    <xf numFmtId="167" fontId="1" fillId="0" borderId="0" xfId="15" applyNumberFormat="1" applyFill="1"/>
    <xf numFmtId="0" fontId="0" fillId="7" borderId="0" xfId="0" applyFill="1" applyAlignment="1">
      <alignment horizontal="center"/>
    </xf>
    <xf numFmtId="0" fontId="1" fillId="7" borderId="0" xfId="1" applyFont="1" applyFill="1"/>
    <xf numFmtId="43" fontId="1" fillId="7" borderId="0" xfId="3" applyFont="1" applyFill="1"/>
    <xf numFmtId="43" fontId="1" fillId="7" borderId="0" xfId="3" applyNumberFormat="1" applyFont="1" applyFill="1"/>
    <xf numFmtId="0" fontId="2" fillId="7" borderId="0" xfId="0" applyFont="1" applyFill="1"/>
    <xf numFmtId="1" fontId="0" fillId="7" borderId="0" xfId="0" applyNumberFormat="1" applyFill="1"/>
    <xf numFmtId="9" fontId="0" fillId="7" borderId="0" xfId="15" applyFont="1" applyFill="1"/>
    <xf numFmtId="9" fontId="0" fillId="7" borderId="0" xfId="0" applyNumberFormat="1" applyFill="1"/>
    <xf numFmtId="0" fontId="1" fillId="11" borderId="0" xfId="1" applyFill="1"/>
    <xf numFmtId="0" fontId="4" fillId="11" borderId="0" xfId="0" applyFont="1" applyFill="1" applyAlignment="1">
      <alignment readingOrder="1"/>
    </xf>
    <xf numFmtId="43" fontId="1" fillId="11" borderId="0" xfId="3" applyFont="1" applyFill="1"/>
    <xf numFmtId="2" fontId="1" fillId="11" borderId="0" xfId="1" applyNumberFormat="1" applyFill="1"/>
    <xf numFmtId="0" fontId="1" fillId="0" borderId="7" xfId="1" applyBorder="1"/>
    <xf numFmtId="0" fontId="1" fillId="0" borderId="7" xfId="1" applyFill="1" applyBorder="1"/>
    <xf numFmtId="0" fontId="0" fillId="0" borderId="7" xfId="0" applyFill="1" applyBorder="1"/>
    <xf numFmtId="1" fontId="1" fillId="0" borderId="7" xfId="1" applyNumberFormat="1" applyBorder="1"/>
    <xf numFmtId="9" fontId="1" fillId="0" borderId="7" xfId="15" applyBorder="1"/>
    <xf numFmtId="49" fontId="4" fillId="0" borderId="7" xfId="2" applyNumberFormat="1" applyFont="1" applyFill="1" applyBorder="1" applyAlignment="1">
      <alignment horizontal="left"/>
    </xf>
    <xf numFmtId="0" fontId="4" fillId="0" borderId="7" xfId="2" applyFill="1" applyBorder="1"/>
    <xf numFmtId="0" fontId="2" fillId="0" borderId="7" xfId="1" applyFont="1" applyBorder="1"/>
    <xf numFmtId="0" fontId="2" fillId="0" borderId="7" xfId="1" applyFont="1" applyFill="1" applyBorder="1"/>
    <xf numFmtId="0" fontId="2" fillId="81" borderId="7" xfId="1" applyFont="1" applyFill="1" applyBorder="1"/>
    <xf numFmtId="0" fontId="1" fillId="81" borderId="7" xfId="1" applyFont="1" applyFill="1" applyBorder="1"/>
    <xf numFmtId="0" fontId="1" fillId="81" borderId="12" xfId="1" applyFont="1" applyFill="1" applyBorder="1"/>
    <xf numFmtId="0" fontId="1" fillId="0" borderId="0" xfId="1" applyFont="1" applyFill="1" applyBorder="1"/>
    <xf numFmtId="167" fontId="1" fillId="0" borderId="0" xfId="15" applyNumberFormat="1"/>
    <xf numFmtId="167" fontId="1" fillId="0" borderId="0" xfId="15" applyNumberFormat="1" applyAlignment="1">
      <alignment horizontal="center"/>
    </xf>
    <xf numFmtId="164" fontId="76" fillId="0" borderId="0" xfId="14" applyNumberFormat="1" applyFont="1"/>
    <xf numFmtId="164" fontId="76" fillId="7" borderId="0" xfId="0" applyNumberFormat="1" applyFont="1" applyFill="1"/>
    <xf numFmtId="164" fontId="2" fillId="0" borderId="0" xfId="1" applyNumberFormat="1" applyFont="1"/>
    <xf numFmtId="164" fontId="4" fillId="0" borderId="0" xfId="14" applyNumberFormat="1" applyFont="1"/>
    <xf numFmtId="164" fontId="0" fillId="0" borderId="0" xfId="0" applyNumberFormat="1" applyFill="1" applyAlignment="1">
      <alignment vertical="center"/>
    </xf>
    <xf numFmtId="164" fontId="0" fillId="0" borderId="0" xfId="0" applyNumberFormat="1" applyFill="1" applyBorder="1"/>
    <xf numFmtId="174" fontId="0" fillId="0" borderId="0" xfId="0" applyNumberFormat="1" applyFill="1" applyBorder="1"/>
    <xf numFmtId="0" fontId="0" fillId="78" borderId="0" xfId="0" applyFill="1"/>
    <xf numFmtId="0" fontId="77" fillId="0" borderId="0" xfId="0" applyFont="1"/>
    <xf numFmtId="164" fontId="4" fillId="0" borderId="0" xfId="0" applyNumberFormat="1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0" fillId="0" borderId="0" xfId="0" applyNumberFormat="1"/>
    <xf numFmtId="0" fontId="78" fillId="0" borderId="0" xfId="1" applyFont="1"/>
    <xf numFmtId="0" fontId="78" fillId="0" borderId="0" xfId="2" applyFont="1" applyAlignment="1">
      <alignment horizontal="center"/>
    </xf>
    <xf numFmtId="2" fontId="78" fillId="6" borderId="0" xfId="1" applyNumberFormat="1" applyFont="1" applyFill="1"/>
    <xf numFmtId="43" fontId="78" fillId="0" borderId="0" xfId="3" applyFont="1"/>
    <xf numFmtId="2" fontId="78" fillId="8" borderId="0" xfId="1" applyNumberFormat="1" applyFont="1" applyFill="1"/>
    <xf numFmtId="166" fontId="78" fillId="9" borderId="0" xfId="1" applyNumberFormat="1" applyFont="1" applyFill="1"/>
    <xf numFmtId="2" fontId="78" fillId="0" borderId="0" xfId="1" applyNumberFormat="1" applyFont="1"/>
    <xf numFmtId="164" fontId="78" fillId="0" borderId="0" xfId="3" applyNumberFormat="1" applyFont="1"/>
    <xf numFmtId="164" fontId="78" fillId="0" borderId="0" xfId="1" applyNumberFormat="1" applyFont="1"/>
    <xf numFmtId="0" fontId="79" fillId="0" borderId="0" xfId="1" applyFont="1" applyFill="1"/>
    <xf numFmtId="164" fontId="78" fillId="0" borderId="0" xfId="1" applyNumberFormat="1" applyFont="1" applyFill="1"/>
    <xf numFmtId="164" fontId="78" fillId="0" borderId="0" xfId="3" applyNumberFormat="1" applyFont="1" applyFill="1"/>
    <xf numFmtId="43" fontId="78" fillId="0" borderId="0" xfId="3" applyNumberFormat="1" applyFont="1" applyFill="1"/>
    <xf numFmtId="0" fontId="78" fillId="0" borderId="0" xfId="1" applyFont="1" applyFill="1"/>
    <xf numFmtId="9" fontId="78" fillId="0" borderId="0" xfId="9" applyFont="1" applyFill="1"/>
    <xf numFmtId="0" fontId="79" fillId="0" borderId="0" xfId="7" applyFont="1" applyFill="1" applyAlignment="1">
      <alignment horizontal="center"/>
    </xf>
    <xf numFmtId="2" fontId="78" fillId="0" borderId="0" xfId="7" applyNumberFormat="1" applyFont="1" applyFill="1"/>
    <xf numFmtId="0" fontId="78" fillId="0" borderId="0" xfId="7" applyNumberFormat="1" applyFont="1" applyFill="1" applyAlignment="1">
      <alignment horizontal="right"/>
    </xf>
    <xf numFmtId="2" fontId="78" fillId="0" borderId="0" xfId="1" applyNumberFormat="1" applyFont="1" applyFill="1"/>
    <xf numFmtId="0" fontId="79" fillId="0" borderId="0" xfId="1" applyFont="1"/>
    <xf numFmtId="43" fontId="78" fillId="0" borderId="0" xfId="3" applyNumberFormat="1" applyFont="1"/>
    <xf numFmtId="164" fontId="78" fillId="7" borderId="0" xfId="3" applyNumberFormat="1" applyFont="1" applyFill="1"/>
    <xf numFmtId="9" fontId="78" fillId="0" borderId="0" xfId="9" applyFont="1"/>
    <xf numFmtId="0" fontId="79" fillId="0" borderId="0" xfId="7" applyFont="1" applyAlignment="1">
      <alignment horizontal="center"/>
    </xf>
    <xf numFmtId="2" fontId="78" fillId="0" borderId="0" xfId="7" applyNumberFormat="1" applyFont="1"/>
    <xf numFmtId="0" fontId="78" fillId="0" borderId="0" xfId="7" applyNumberFormat="1" applyFont="1" applyAlignment="1">
      <alignment horizontal="right"/>
    </xf>
    <xf numFmtId="0" fontId="0" fillId="82" borderId="0" xfId="0" applyFill="1"/>
    <xf numFmtId="0" fontId="1" fillId="82" borderId="0" xfId="3" applyNumberFormat="1" applyFont="1" applyFill="1"/>
    <xf numFmtId="2" fontId="1" fillId="82" borderId="0" xfId="1" applyNumberFormat="1" applyFont="1" applyFill="1"/>
    <xf numFmtId="166" fontId="1" fillId="82" borderId="0" xfId="1" applyNumberFormat="1" applyFont="1" applyFill="1"/>
    <xf numFmtId="0" fontId="0" fillId="7" borderId="7" xfId="0" applyFill="1" applyBorder="1" applyAlignment="1">
      <alignment horizontal="center" vertical="center"/>
    </xf>
    <xf numFmtId="37" fontId="68" fillId="0" borderId="50" xfId="0" applyNumberFormat="1" applyFont="1" applyBorder="1" applyAlignment="1" applyProtection="1">
      <alignment horizontal="center"/>
    </xf>
    <xf numFmtId="37" fontId="68" fillId="0" borderId="50" xfId="0" applyNumberFormat="1" applyFont="1" applyBorder="1" applyAlignment="1">
      <alignment horizontal="center"/>
    </xf>
    <xf numFmtId="37" fontId="68" fillId="0" borderId="51" xfId="0" applyNumberFormat="1" applyFont="1" applyBorder="1" applyAlignment="1">
      <alignment horizontal="center"/>
    </xf>
    <xf numFmtId="172" fontId="68" fillId="0" borderId="50" xfId="0" quotePrefix="1" applyNumberFormat="1" applyFont="1" applyBorder="1" applyAlignment="1" applyProtection="1">
      <alignment horizontal="center"/>
    </xf>
    <xf numFmtId="172" fontId="68" fillId="0" borderId="51" xfId="0" quotePrefix="1" applyNumberFormat="1" applyFont="1" applyBorder="1" applyAlignment="1" applyProtection="1">
      <alignment horizontal="center"/>
    </xf>
    <xf numFmtId="172" fontId="68" fillId="0" borderId="15" xfId="0" quotePrefix="1" applyNumberFormat="1" applyFont="1" applyBorder="1" applyAlignment="1" applyProtection="1">
      <alignment horizontal="center"/>
    </xf>
  </cellXfs>
  <cellStyles count="532">
    <cellStyle name="20% - Accent1 2" xfId="23" xr:uid="{00000000-0005-0000-0000-000000000000}"/>
    <cellStyle name="20% - Accent1 2 2" xfId="24" xr:uid="{00000000-0005-0000-0000-000001000000}"/>
    <cellStyle name="20% - Accent1 3" xfId="25" xr:uid="{00000000-0005-0000-0000-000002000000}"/>
    <cellStyle name="20% - Accent1 3 2" xfId="26" xr:uid="{00000000-0005-0000-0000-000003000000}"/>
    <cellStyle name="20% - Accent1 4" xfId="27" xr:uid="{00000000-0005-0000-0000-000004000000}"/>
    <cellStyle name="20% - Accent1 4 2" xfId="28" xr:uid="{00000000-0005-0000-0000-000005000000}"/>
    <cellStyle name="20% - Accent1 5" xfId="29" xr:uid="{00000000-0005-0000-0000-000006000000}"/>
    <cellStyle name="20% - Accent2 2" xfId="30" xr:uid="{00000000-0005-0000-0000-000007000000}"/>
    <cellStyle name="20% - Accent2 2 2" xfId="31" xr:uid="{00000000-0005-0000-0000-000008000000}"/>
    <cellStyle name="20% - Accent2 3" xfId="32" xr:uid="{00000000-0005-0000-0000-000009000000}"/>
    <cellStyle name="20% - Accent2 3 2" xfId="33" xr:uid="{00000000-0005-0000-0000-00000A000000}"/>
    <cellStyle name="20% - Accent2 4" xfId="34" xr:uid="{00000000-0005-0000-0000-00000B000000}"/>
    <cellStyle name="20% - Accent2 4 2" xfId="35" xr:uid="{00000000-0005-0000-0000-00000C000000}"/>
    <cellStyle name="20% - Accent2 5" xfId="36" xr:uid="{00000000-0005-0000-0000-00000D000000}"/>
    <cellStyle name="20% - Accent3 2" xfId="37" xr:uid="{00000000-0005-0000-0000-00000E000000}"/>
    <cellStyle name="20% - Accent3 2 2" xfId="38" xr:uid="{00000000-0005-0000-0000-00000F000000}"/>
    <cellStyle name="20% - Accent3 3" xfId="39" xr:uid="{00000000-0005-0000-0000-000010000000}"/>
    <cellStyle name="20% - Accent3 3 2" xfId="40" xr:uid="{00000000-0005-0000-0000-000011000000}"/>
    <cellStyle name="20% - Accent3 4" xfId="41" xr:uid="{00000000-0005-0000-0000-000012000000}"/>
    <cellStyle name="20% - Accent3 4 2" xfId="42" xr:uid="{00000000-0005-0000-0000-000013000000}"/>
    <cellStyle name="20% - Accent3 5" xfId="43" xr:uid="{00000000-0005-0000-0000-000014000000}"/>
    <cellStyle name="20% - Accent4 2" xfId="44" xr:uid="{00000000-0005-0000-0000-000015000000}"/>
    <cellStyle name="20% - Accent4 2 2" xfId="45" xr:uid="{00000000-0005-0000-0000-000016000000}"/>
    <cellStyle name="20% - Accent4 3" xfId="46" xr:uid="{00000000-0005-0000-0000-000017000000}"/>
    <cellStyle name="20% - Accent4 3 2" xfId="47" xr:uid="{00000000-0005-0000-0000-000018000000}"/>
    <cellStyle name="20% - Accent4 4" xfId="48" xr:uid="{00000000-0005-0000-0000-000019000000}"/>
    <cellStyle name="20% - Accent4 4 2" xfId="49" xr:uid="{00000000-0005-0000-0000-00001A000000}"/>
    <cellStyle name="20% - Accent4 5" xfId="50" xr:uid="{00000000-0005-0000-0000-00001B000000}"/>
    <cellStyle name="20% - Accent5 2" xfId="51" xr:uid="{00000000-0005-0000-0000-00001C000000}"/>
    <cellStyle name="20% - Accent5 2 2" xfId="52" xr:uid="{00000000-0005-0000-0000-00001D000000}"/>
    <cellStyle name="20% - Accent5 3" xfId="53" xr:uid="{00000000-0005-0000-0000-00001E000000}"/>
    <cellStyle name="20% - Accent5 3 2" xfId="54" xr:uid="{00000000-0005-0000-0000-00001F000000}"/>
    <cellStyle name="20% - Accent5 4" xfId="55" xr:uid="{00000000-0005-0000-0000-000020000000}"/>
    <cellStyle name="20% - Accent5 4 2" xfId="56" xr:uid="{00000000-0005-0000-0000-000021000000}"/>
    <cellStyle name="20% - Accent5 5" xfId="57" xr:uid="{00000000-0005-0000-0000-000022000000}"/>
    <cellStyle name="20% - Accent6 2" xfId="58" xr:uid="{00000000-0005-0000-0000-000023000000}"/>
    <cellStyle name="20% - Accent6 2 2" xfId="59" xr:uid="{00000000-0005-0000-0000-000024000000}"/>
    <cellStyle name="20% - Accent6 3" xfId="60" xr:uid="{00000000-0005-0000-0000-000025000000}"/>
    <cellStyle name="20% - Accent6 3 2" xfId="61" xr:uid="{00000000-0005-0000-0000-000026000000}"/>
    <cellStyle name="20% - Accent6 4" xfId="62" xr:uid="{00000000-0005-0000-0000-000027000000}"/>
    <cellStyle name="20% - Accent6 4 2" xfId="63" xr:uid="{00000000-0005-0000-0000-000028000000}"/>
    <cellStyle name="20% - Accent6 5" xfId="64" xr:uid="{00000000-0005-0000-0000-000029000000}"/>
    <cellStyle name="40% - Accent1 2" xfId="65" xr:uid="{00000000-0005-0000-0000-00002A000000}"/>
    <cellStyle name="40% - Accent1 2 2" xfId="66" xr:uid="{00000000-0005-0000-0000-00002B000000}"/>
    <cellStyle name="40% - Accent1 3" xfId="67" xr:uid="{00000000-0005-0000-0000-00002C000000}"/>
    <cellStyle name="40% - Accent1 3 2" xfId="68" xr:uid="{00000000-0005-0000-0000-00002D000000}"/>
    <cellStyle name="40% - Accent1 4" xfId="69" xr:uid="{00000000-0005-0000-0000-00002E000000}"/>
    <cellStyle name="40% - Accent1 4 2" xfId="70" xr:uid="{00000000-0005-0000-0000-00002F000000}"/>
    <cellStyle name="40% - Accent1 5" xfId="71" xr:uid="{00000000-0005-0000-0000-000030000000}"/>
    <cellStyle name="40% - Accent2 2" xfId="72" xr:uid="{00000000-0005-0000-0000-000031000000}"/>
    <cellStyle name="40% - Accent2 2 2" xfId="73" xr:uid="{00000000-0005-0000-0000-000032000000}"/>
    <cellStyle name="40% - Accent2 3" xfId="74" xr:uid="{00000000-0005-0000-0000-000033000000}"/>
    <cellStyle name="40% - Accent2 3 2" xfId="75" xr:uid="{00000000-0005-0000-0000-000034000000}"/>
    <cellStyle name="40% - Accent2 4" xfId="76" xr:uid="{00000000-0005-0000-0000-000035000000}"/>
    <cellStyle name="40% - Accent2 4 2" xfId="77" xr:uid="{00000000-0005-0000-0000-000036000000}"/>
    <cellStyle name="40% - Accent2 5" xfId="78" xr:uid="{00000000-0005-0000-0000-000037000000}"/>
    <cellStyle name="40% - Accent3 2" xfId="79" xr:uid="{00000000-0005-0000-0000-000038000000}"/>
    <cellStyle name="40% - Accent3 2 2" xfId="80" xr:uid="{00000000-0005-0000-0000-000039000000}"/>
    <cellStyle name="40% - Accent3 3" xfId="81" xr:uid="{00000000-0005-0000-0000-00003A000000}"/>
    <cellStyle name="40% - Accent3 3 2" xfId="82" xr:uid="{00000000-0005-0000-0000-00003B000000}"/>
    <cellStyle name="40% - Accent3 4" xfId="83" xr:uid="{00000000-0005-0000-0000-00003C000000}"/>
    <cellStyle name="40% - Accent3 4 2" xfId="84" xr:uid="{00000000-0005-0000-0000-00003D000000}"/>
    <cellStyle name="40% - Accent3 5" xfId="85" xr:uid="{00000000-0005-0000-0000-00003E000000}"/>
    <cellStyle name="40% - Accent4 2" xfId="86" xr:uid="{00000000-0005-0000-0000-00003F000000}"/>
    <cellStyle name="40% - Accent4 2 2" xfId="87" xr:uid="{00000000-0005-0000-0000-000040000000}"/>
    <cellStyle name="40% - Accent4 3" xfId="88" xr:uid="{00000000-0005-0000-0000-000041000000}"/>
    <cellStyle name="40% - Accent4 3 2" xfId="89" xr:uid="{00000000-0005-0000-0000-000042000000}"/>
    <cellStyle name="40% - Accent4 4" xfId="90" xr:uid="{00000000-0005-0000-0000-000043000000}"/>
    <cellStyle name="40% - Accent4 4 2" xfId="91" xr:uid="{00000000-0005-0000-0000-000044000000}"/>
    <cellStyle name="40% - Accent4 5" xfId="92" xr:uid="{00000000-0005-0000-0000-000045000000}"/>
    <cellStyle name="40% - Accent5 2" xfId="93" xr:uid="{00000000-0005-0000-0000-000046000000}"/>
    <cellStyle name="40% - Accent5 2 2" xfId="94" xr:uid="{00000000-0005-0000-0000-000047000000}"/>
    <cellStyle name="40% - Accent5 3" xfId="95" xr:uid="{00000000-0005-0000-0000-000048000000}"/>
    <cellStyle name="40% - Accent5 3 2" xfId="96" xr:uid="{00000000-0005-0000-0000-000049000000}"/>
    <cellStyle name="40% - Accent5 4" xfId="97" xr:uid="{00000000-0005-0000-0000-00004A000000}"/>
    <cellStyle name="40% - Accent5 4 2" xfId="98" xr:uid="{00000000-0005-0000-0000-00004B000000}"/>
    <cellStyle name="40% - Accent5 5" xfId="99" xr:uid="{00000000-0005-0000-0000-00004C000000}"/>
    <cellStyle name="40% - Accent6 2" xfId="100" xr:uid="{00000000-0005-0000-0000-00004D000000}"/>
    <cellStyle name="40% - Accent6 2 2" xfId="101" xr:uid="{00000000-0005-0000-0000-00004E000000}"/>
    <cellStyle name="40% - Accent6 3" xfId="102" xr:uid="{00000000-0005-0000-0000-00004F000000}"/>
    <cellStyle name="40% - Accent6 3 2" xfId="103" xr:uid="{00000000-0005-0000-0000-000050000000}"/>
    <cellStyle name="40% - Accent6 4" xfId="104" xr:uid="{00000000-0005-0000-0000-000051000000}"/>
    <cellStyle name="40% - Accent6 4 2" xfId="105" xr:uid="{00000000-0005-0000-0000-000052000000}"/>
    <cellStyle name="40% - Accent6 5" xfId="106" xr:uid="{00000000-0005-0000-0000-000053000000}"/>
    <cellStyle name="60% - Accent1 2" xfId="107" xr:uid="{00000000-0005-0000-0000-000054000000}"/>
    <cellStyle name="60% - Accent1 2 2" xfId="108" xr:uid="{00000000-0005-0000-0000-000055000000}"/>
    <cellStyle name="60% - Accent1 3" xfId="109" xr:uid="{00000000-0005-0000-0000-000056000000}"/>
    <cellStyle name="60% - Accent2 2" xfId="110" xr:uid="{00000000-0005-0000-0000-000057000000}"/>
    <cellStyle name="60% - Accent2 2 2" xfId="111" xr:uid="{00000000-0005-0000-0000-000058000000}"/>
    <cellStyle name="60% - Accent2 3" xfId="112" xr:uid="{00000000-0005-0000-0000-000059000000}"/>
    <cellStyle name="60% - Accent3 2" xfId="113" xr:uid="{00000000-0005-0000-0000-00005A000000}"/>
    <cellStyle name="60% - Accent3 2 2" xfId="114" xr:uid="{00000000-0005-0000-0000-00005B000000}"/>
    <cellStyle name="60% - Accent3 3" xfId="115" xr:uid="{00000000-0005-0000-0000-00005C000000}"/>
    <cellStyle name="60% - Accent4 2" xfId="116" xr:uid="{00000000-0005-0000-0000-00005D000000}"/>
    <cellStyle name="60% - Accent4 2 2" xfId="117" xr:uid="{00000000-0005-0000-0000-00005E000000}"/>
    <cellStyle name="60% - Accent4 3" xfId="118" xr:uid="{00000000-0005-0000-0000-00005F000000}"/>
    <cellStyle name="60% - Accent5 2" xfId="119" xr:uid="{00000000-0005-0000-0000-000060000000}"/>
    <cellStyle name="60% - Accent5 3" xfId="120" xr:uid="{00000000-0005-0000-0000-000061000000}"/>
    <cellStyle name="60% - Accent6 2" xfId="121" xr:uid="{00000000-0005-0000-0000-000062000000}"/>
    <cellStyle name="60% - Accent6 2 2" xfId="122" xr:uid="{00000000-0005-0000-0000-000063000000}"/>
    <cellStyle name="60% - Accent6 3" xfId="123" xr:uid="{00000000-0005-0000-0000-000064000000}"/>
    <cellStyle name="Accent1 - 20%" xfId="124" xr:uid="{00000000-0005-0000-0000-000065000000}"/>
    <cellStyle name="Accent1 - 40%" xfId="125" xr:uid="{00000000-0005-0000-0000-000066000000}"/>
    <cellStyle name="Accent1 - 60%" xfId="126" xr:uid="{00000000-0005-0000-0000-000067000000}"/>
    <cellStyle name="Accent1 2" xfId="127" xr:uid="{00000000-0005-0000-0000-000068000000}"/>
    <cellStyle name="Accent1 2 2" xfId="128" xr:uid="{00000000-0005-0000-0000-000069000000}"/>
    <cellStyle name="Accent1 3" xfId="129" xr:uid="{00000000-0005-0000-0000-00006A000000}"/>
    <cellStyle name="Accent2 - 20%" xfId="130" xr:uid="{00000000-0005-0000-0000-00006B000000}"/>
    <cellStyle name="Accent2 - 40%" xfId="131" xr:uid="{00000000-0005-0000-0000-00006C000000}"/>
    <cellStyle name="Accent2 - 60%" xfId="132" xr:uid="{00000000-0005-0000-0000-00006D000000}"/>
    <cellStyle name="Accent2 2" xfId="133" xr:uid="{00000000-0005-0000-0000-00006E000000}"/>
    <cellStyle name="Accent2 3" xfId="134" xr:uid="{00000000-0005-0000-0000-00006F000000}"/>
    <cellStyle name="Accent3 - 20%" xfId="135" xr:uid="{00000000-0005-0000-0000-000070000000}"/>
    <cellStyle name="Accent3 - 40%" xfId="136" xr:uid="{00000000-0005-0000-0000-000071000000}"/>
    <cellStyle name="Accent3 - 60%" xfId="137" xr:uid="{00000000-0005-0000-0000-000072000000}"/>
    <cellStyle name="Accent3 2" xfId="138" xr:uid="{00000000-0005-0000-0000-000073000000}"/>
    <cellStyle name="Accent3 2 2" xfId="139" xr:uid="{00000000-0005-0000-0000-000074000000}"/>
    <cellStyle name="Accent3 3" xfId="140" xr:uid="{00000000-0005-0000-0000-000075000000}"/>
    <cellStyle name="Accent4 - 20%" xfId="141" xr:uid="{00000000-0005-0000-0000-000076000000}"/>
    <cellStyle name="Accent4 - 40%" xfId="142" xr:uid="{00000000-0005-0000-0000-000077000000}"/>
    <cellStyle name="Accent4 - 60%" xfId="143" xr:uid="{00000000-0005-0000-0000-000078000000}"/>
    <cellStyle name="Accent4 2" xfId="144" xr:uid="{00000000-0005-0000-0000-000079000000}"/>
    <cellStyle name="Accent4 2 2" xfId="145" xr:uid="{00000000-0005-0000-0000-00007A000000}"/>
    <cellStyle name="Accent4 3" xfId="146" xr:uid="{00000000-0005-0000-0000-00007B000000}"/>
    <cellStyle name="Accent5 - 20%" xfId="147" xr:uid="{00000000-0005-0000-0000-00007C000000}"/>
    <cellStyle name="Accent5 - 40%" xfId="148" xr:uid="{00000000-0005-0000-0000-00007D000000}"/>
    <cellStyle name="Accent5 - 60%" xfId="149" xr:uid="{00000000-0005-0000-0000-00007E000000}"/>
    <cellStyle name="Accent5 2" xfId="150" xr:uid="{00000000-0005-0000-0000-00007F000000}"/>
    <cellStyle name="Accent5 3" xfId="151" xr:uid="{00000000-0005-0000-0000-000080000000}"/>
    <cellStyle name="Accent6 - 20%" xfId="152" xr:uid="{00000000-0005-0000-0000-000081000000}"/>
    <cellStyle name="Accent6 - 40%" xfId="153" xr:uid="{00000000-0005-0000-0000-000082000000}"/>
    <cellStyle name="Accent6 - 60%" xfId="154" xr:uid="{00000000-0005-0000-0000-000083000000}"/>
    <cellStyle name="Accent6 2" xfId="155" xr:uid="{00000000-0005-0000-0000-000084000000}"/>
    <cellStyle name="Accent6 3" xfId="156" xr:uid="{00000000-0005-0000-0000-000085000000}"/>
    <cellStyle name="Bad 2" xfId="157" xr:uid="{00000000-0005-0000-0000-000086000000}"/>
    <cellStyle name="Bad 2 2" xfId="158" xr:uid="{00000000-0005-0000-0000-000087000000}"/>
    <cellStyle name="Bad 3" xfId="159" xr:uid="{00000000-0005-0000-0000-000088000000}"/>
    <cellStyle name="Calculation 2" xfId="160" xr:uid="{00000000-0005-0000-0000-000089000000}"/>
    <cellStyle name="Calculation 2 2" xfId="161" xr:uid="{00000000-0005-0000-0000-00008A000000}"/>
    <cellStyle name="Calculation 3" xfId="162" xr:uid="{00000000-0005-0000-0000-00008B000000}"/>
    <cellStyle name="Check Cell 2" xfId="163" xr:uid="{00000000-0005-0000-0000-00008C000000}"/>
    <cellStyle name="Check Cell 3" xfId="164" xr:uid="{00000000-0005-0000-0000-00008D000000}"/>
    <cellStyle name="Comma" xfId="14" builtinId="3"/>
    <cellStyle name="Comma [0] 2" xfId="165" xr:uid="{00000000-0005-0000-0000-00008F000000}"/>
    <cellStyle name="Comma 10" xfId="166" xr:uid="{00000000-0005-0000-0000-000090000000}"/>
    <cellStyle name="Comma 11" xfId="167" xr:uid="{00000000-0005-0000-0000-000091000000}"/>
    <cellStyle name="Comma 2" xfId="4" xr:uid="{00000000-0005-0000-0000-000092000000}"/>
    <cellStyle name="Comma 2 2" xfId="168" xr:uid="{00000000-0005-0000-0000-000093000000}"/>
    <cellStyle name="Comma 2 2 2" xfId="169" xr:uid="{00000000-0005-0000-0000-000094000000}"/>
    <cellStyle name="Comma 2 2 3" xfId="170" xr:uid="{00000000-0005-0000-0000-000095000000}"/>
    <cellStyle name="Comma 2 2 3 2" xfId="171" xr:uid="{00000000-0005-0000-0000-000096000000}"/>
    <cellStyle name="Comma 2 2 4" xfId="172" xr:uid="{00000000-0005-0000-0000-000097000000}"/>
    <cellStyle name="Comma 2 2 4 2" xfId="173" xr:uid="{00000000-0005-0000-0000-000098000000}"/>
    <cellStyle name="Comma 2 2 5" xfId="174" xr:uid="{00000000-0005-0000-0000-000099000000}"/>
    <cellStyle name="Comma 2 2 5 2" xfId="175" xr:uid="{00000000-0005-0000-0000-00009A000000}"/>
    <cellStyle name="Comma 2 2 6" xfId="176" xr:uid="{00000000-0005-0000-0000-00009B000000}"/>
    <cellStyle name="Comma 2 2 6 2" xfId="177" xr:uid="{00000000-0005-0000-0000-00009C000000}"/>
    <cellStyle name="Comma 2 2 7" xfId="178" xr:uid="{00000000-0005-0000-0000-00009D000000}"/>
    <cellStyle name="Comma 2 2 8" xfId="179" xr:uid="{00000000-0005-0000-0000-00009E000000}"/>
    <cellStyle name="Comma 2 3" xfId="180" xr:uid="{00000000-0005-0000-0000-00009F000000}"/>
    <cellStyle name="Comma 2 3 2" xfId="181" xr:uid="{00000000-0005-0000-0000-0000A0000000}"/>
    <cellStyle name="Comma 2 4" xfId="182" xr:uid="{00000000-0005-0000-0000-0000A1000000}"/>
    <cellStyle name="Comma 2 5" xfId="183" xr:uid="{00000000-0005-0000-0000-0000A2000000}"/>
    <cellStyle name="Comma 3" xfId="3" xr:uid="{00000000-0005-0000-0000-0000A3000000}"/>
    <cellStyle name="Comma 3 10" xfId="184" xr:uid="{00000000-0005-0000-0000-0000A4000000}"/>
    <cellStyle name="Comma 3 2" xfId="185" xr:uid="{00000000-0005-0000-0000-0000A5000000}"/>
    <cellStyle name="Comma 3 2 2" xfId="186" xr:uid="{00000000-0005-0000-0000-0000A6000000}"/>
    <cellStyle name="Comma 3 2 3" xfId="187" xr:uid="{00000000-0005-0000-0000-0000A7000000}"/>
    <cellStyle name="Comma 3 3" xfId="188" xr:uid="{00000000-0005-0000-0000-0000A8000000}"/>
    <cellStyle name="Comma 3 3 2" xfId="189" xr:uid="{00000000-0005-0000-0000-0000A9000000}"/>
    <cellStyle name="Comma 3 3 3" xfId="190" xr:uid="{00000000-0005-0000-0000-0000AA000000}"/>
    <cellStyle name="Comma 3 3 4" xfId="191" xr:uid="{00000000-0005-0000-0000-0000AB000000}"/>
    <cellStyle name="Comma 3 4" xfId="192" xr:uid="{00000000-0005-0000-0000-0000AC000000}"/>
    <cellStyle name="Comma 3 4 2" xfId="193" xr:uid="{00000000-0005-0000-0000-0000AD000000}"/>
    <cellStyle name="Comma 3 5" xfId="194" xr:uid="{00000000-0005-0000-0000-0000AE000000}"/>
    <cellStyle name="Comma 3 5 2" xfId="195" xr:uid="{00000000-0005-0000-0000-0000AF000000}"/>
    <cellStyle name="Comma 3 6" xfId="196" xr:uid="{00000000-0005-0000-0000-0000B0000000}"/>
    <cellStyle name="Comma 3 6 2" xfId="197" xr:uid="{00000000-0005-0000-0000-0000B1000000}"/>
    <cellStyle name="Comma 3 7" xfId="198" xr:uid="{00000000-0005-0000-0000-0000B2000000}"/>
    <cellStyle name="Comma 3 8" xfId="199" xr:uid="{00000000-0005-0000-0000-0000B3000000}"/>
    <cellStyle name="Comma 3 9" xfId="200" xr:uid="{00000000-0005-0000-0000-0000B4000000}"/>
    <cellStyle name="Comma 4" xfId="16" xr:uid="{00000000-0005-0000-0000-0000B5000000}"/>
    <cellStyle name="Comma 4 2" xfId="201" xr:uid="{00000000-0005-0000-0000-0000B6000000}"/>
    <cellStyle name="Comma 4 2 2" xfId="202" xr:uid="{00000000-0005-0000-0000-0000B7000000}"/>
    <cellStyle name="Comma 4 3" xfId="203" xr:uid="{00000000-0005-0000-0000-0000B8000000}"/>
    <cellStyle name="Comma 5" xfId="204" xr:uid="{00000000-0005-0000-0000-0000B9000000}"/>
    <cellStyle name="Comma 5 2" xfId="205" xr:uid="{00000000-0005-0000-0000-0000BA000000}"/>
    <cellStyle name="Comma 5 3" xfId="206" xr:uid="{00000000-0005-0000-0000-0000BB000000}"/>
    <cellStyle name="Comma 6" xfId="207" xr:uid="{00000000-0005-0000-0000-0000BC000000}"/>
    <cellStyle name="Comma 7" xfId="208" xr:uid="{00000000-0005-0000-0000-0000BD000000}"/>
    <cellStyle name="Comma 8" xfId="209" xr:uid="{00000000-0005-0000-0000-0000BE000000}"/>
    <cellStyle name="Comma 9" xfId="210" xr:uid="{00000000-0005-0000-0000-0000BF000000}"/>
    <cellStyle name="Currency 2" xfId="21" xr:uid="{00000000-0005-0000-0000-0000C0000000}"/>
    <cellStyle name="Currency 2 2" xfId="211" xr:uid="{00000000-0005-0000-0000-0000C1000000}"/>
    <cellStyle name="Currency 2 2 2" xfId="212" xr:uid="{00000000-0005-0000-0000-0000C2000000}"/>
    <cellStyle name="Currency 2 2 3" xfId="213" xr:uid="{00000000-0005-0000-0000-0000C3000000}"/>
    <cellStyle name="Currency 2 3" xfId="214" xr:uid="{00000000-0005-0000-0000-0000C4000000}"/>
    <cellStyle name="Currency 2 4" xfId="215" xr:uid="{00000000-0005-0000-0000-0000C5000000}"/>
    <cellStyle name="Currency 2 5" xfId="216" xr:uid="{00000000-0005-0000-0000-0000C6000000}"/>
    <cellStyle name="Currency 3" xfId="217" xr:uid="{00000000-0005-0000-0000-0000C7000000}"/>
    <cellStyle name="Currency 3 2" xfId="218" xr:uid="{00000000-0005-0000-0000-0000C8000000}"/>
    <cellStyle name="Currency 3 2 2" xfId="219" xr:uid="{00000000-0005-0000-0000-0000C9000000}"/>
    <cellStyle name="Currency 3 2 3" xfId="220" xr:uid="{00000000-0005-0000-0000-0000CA000000}"/>
    <cellStyle name="Currency 3 3" xfId="221" xr:uid="{00000000-0005-0000-0000-0000CB000000}"/>
    <cellStyle name="Currency 3 4" xfId="222" xr:uid="{00000000-0005-0000-0000-0000CC000000}"/>
    <cellStyle name="Currency 3 5" xfId="223" xr:uid="{00000000-0005-0000-0000-0000CD000000}"/>
    <cellStyle name="Currency 4" xfId="224" xr:uid="{00000000-0005-0000-0000-0000CE000000}"/>
    <cellStyle name="Currency 4 2" xfId="225" xr:uid="{00000000-0005-0000-0000-0000CF000000}"/>
    <cellStyle name="Currency 4 3" xfId="226" xr:uid="{00000000-0005-0000-0000-0000D0000000}"/>
    <cellStyle name="Currency 5" xfId="227" xr:uid="{00000000-0005-0000-0000-0000D1000000}"/>
    <cellStyle name="Currency 5 2" xfId="228" xr:uid="{00000000-0005-0000-0000-0000D2000000}"/>
    <cellStyle name="Currency 5 2 2" xfId="229" xr:uid="{00000000-0005-0000-0000-0000D3000000}"/>
    <cellStyle name="Currency 5 3" xfId="230" xr:uid="{00000000-0005-0000-0000-0000D4000000}"/>
    <cellStyle name="Currency 6" xfId="231" xr:uid="{00000000-0005-0000-0000-0000D5000000}"/>
    <cellStyle name="Currency 6 2" xfId="232" xr:uid="{00000000-0005-0000-0000-0000D6000000}"/>
    <cellStyle name="Currency 7" xfId="233" xr:uid="{00000000-0005-0000-0000-0000D7000000}"/>
    <cellStyle name="Currency 7 2" xfId="234" xr:uid="{00000000-0005-0000-0000-0000D8000000}"/>
    <cellStyle name="Currency 8" xfId="235" xr:uid="{00000000-0005-0000-0000-0000D9000000}"/>
    <cellStyle name="Data Field" xfId="5" xr:uid="{00000000-0005-0000-0000-0000DA000000}"/>
    <cellStyle name="Data Field 2" xfId="236" xr:uid="{00000000-0005-0000-0000-0000DB000000}"/>
    <cellStyle name="Data Field 2 2" xfId="237" xr:uid="{00000000-0005-0000-0000-0000DC000000}"/>
    <cellStyle name="Data Field 2 3" xfId="238" xr:uid="{00000000-0005-0000-0000-0000DD000000}"/>
    <cellStyle name="Data Field 3" xfId="239" xr:uid="{00000000-0005-0000-0000-0000DE000000}"/>
    <cellStyle name="Data Field 4" xfId="240" xr:uid="{00000000-0005-0000-0000-0000DF000000}"/>
    <cellStyle name="Data Field 5" xfId="241" xr:uid="{00000000-0005-0000-0000-0000E0000000}"/>
    <cellStyle name="Data Name" xfId="6" xr:uid="{00000000-0005-0000-0000-0000E1000000}"/>
    <cellStyle name="Data Name 2" xfId="242" xr:uid="{00000000-0005-0000-0000-0000E2000000}"/>
    <cellStyle name="Data Name 2 2" xfId="243" xr:uid="{00000000-0005-0000-0000-0000E3000000}"/>
    <cellStyle name="Data Name 3" xfId="244" xr:uid="{00000000-0005-0000-0000-0000E4000000}"/>
    <cellStyle name="Data Name 4" xfId="245" xr:uid="{00000000-0005-0000-0000-0000E5000000}"/>
    <cellStyle name="Date/Time" xfId="246" xr:uid="{00000000-0005-0000-0000-0000E6000000}"/>
    <cellStyle name="Emphasis 1" xfId="247" xr:uid="{00000000-0005-0000-0000-0000E7000000}"/>
    <cellStyle name="Emphasis 2" xfId="248" xr:uid="{00000000-0005-0000-0000-0000E8000000}"/>
    <cellStyle name="Emphasis 3" xfId="249" xr:uid="{00000000-0005-0000-0000-0000E9000000}"/>
    <cellStyle name="Explanatory Text 2" xfId="250" xr:uid="{00000000-0005-0000-0000-0000EA000000}"/>
    <cellStyle name="Explanatory Text 3" xfId="251" xr:uid="{00000000-0005-0000-0000-0000EB000000}"/>
    <cellStyle name="Good 2" xfId="252" xr:uid="{00000000-0005-0000-0000-0000EC000000}"/>
    <cellStyle name="Good 3" xfId="253" xr:uid="{00000000-0005-0000-0000-0000ED000000}"/>
    <cellStyle name="Heading" xfId="254" xr:uid="{00000000-0005-0000-0000-0000EE000000}"/>
    <cellStyle name="Heading 1 2" xfId="255" xr:uid="{00000000-0005-0000-0000-0000EF000000}"/>
    <cellStyle name="Heading 1 2 2" xfId="256" xr:uid="{00000000-0005-0000-0000-0000F0000000}"/>
    <cellStyle name="Heading 1 3" xfId="257" xr:uid="{00000000-0005-0000-0000-0000F1000000}"/>
    <cellStyle name="Heading 2 2" xfId="258" xr:uid="{00000000-0005-0000-0000-0000F2000000}"/>
    <cellStyle name="Heading 2 3" xfId="259" xr:uid="{00000000-0005-0000-0000-0000F3000000}"/>
    <cellStyle name="Heading 3 2" xfId="260" xr:uid="{00000000-0005-0000-0000-0000F4000000}"/>
    <cellStyle name="Heading 3 2 2" xfId="261" xr:uid="{00000000-0005-0000-0000-0000F5000000}"/>
    <cellStyle name="Heading 3 3" xfId="262" xr:uid="{00000000-0005-0000-0000-0000F6000000}"/>
    <cellStyle name="Heading 4 2" xfId="263" xr:uid="{00000000-0005-0000-0000-0000F7000000}"/>
    <cellStyle name="Heading 4 2 2" xfId="264" xr:uid="{00000000-0005-0000-0000-0000F8000000}"/>
    <cellStyle name="Heading 4 3" xfId="265" xr:uid="{00000000-0005-0000-0000-0000F9000000}"/>
    <cellStyle name="Hyperlink 2" xfId="266" xr:uid="{00000000-0005-0000-0000-0000FA000000}"/>
    <cellStyle name="Hyperlink 2 2" xfId="267" xr:uid="{00000000-0005-0000-0000-0000FB000000}"/>
    <cellStyle name="Hyperlink 2 2 2" xfId="268" xr:uid="{00000000-0005-0000-0000-0000FC000000}"/>
    <cellStyle name="Hyperlink 2 3" xfId="269" xr:uid="{00000000-0005-0000-0000-0000FD000000}"/>
    <cellStyle name="Hyperlink 2_ResWXMF_FY10v2_0" xfId="270" xr:uid="{00000000-0005-0000-0000-0000FE000000}"/>
    <cellStyle name="Hyperlink 3" xfId="271" xr:uid="{00000000-0005-0000-0000-0000FF000000}"/>
    <cellStyle name="Hyperlink 3 2" xfId="272" xr:uid="{00000000-0005-0000-0000-000000010000}"/>
    <cellStyle name="Hyperlink 3 2 2" xfId="273" xr:uid="{00000000-0005-0000-0000-000001010000}"/>
    <cellStyle name="Hyperlink 4" xfId="274" xr:uid="{00000000-0005-0000-0000-000002010000}"/>
    <cellStyle name="Hyperlink 5" xfId="275" xr:uid="{00000000-0005-0000-0000-000003010000}"/>
    <cellStyle name="Hyperlink 6" xfId="276" xr:uid="{00000000-0005-0000-0000-000004010000}"/>
    <cellStyle name="Hyperlink 7" xfId="277" xr:uid="{00000000-0005-0000-0000-000005010000}"/>
    <cellStyle name="Hyperlink 8" xfId="278" xr:uid="{00000000-0005-0000-0000-000006010000}"/>
    <cellStyle name="Input 2" xfId="279" xr:uid="{00000000-0005-0000-0000-000007010000}"/>
    <cellStyle name="Input 3" xfId="280" xr:uid="{00000000-0005-0000-0000-000008010000}"/>
    <cellStyle name="Linked Cell 2" xfId="281" xr:uid="{00000000-0005-0000-0000-000009010000}"/>
    <cellStyle name="Linked Cell 3" xfId="282" xr:uid="{00000000-0005-0000-0000-00000A010000}"/>
    <cellStyle name="Neutral 2" xfId="283" xr:uid="{00000000-0005-0000-0000-00000B010000}"/>
    <cellStyle name="Neutral 3" xfId="284" xr:uid="{00000000-0005-0000-0000-00000C010000}"/>
    <cellStyle name="Normal" xfId="0" builtinId="0"/>
    <cellStyle name="Normal 10" xfId="285" xr:uid="{00000000-0005-0000-0000-00000E010000}"/>
    <cellStyle name="Normal 10 2" xfId="286" xr:uid="{00000000-0005-0000-0000-00000F010000}"/>
    <cellStyle name="Normal 11" xfId="287" xr:uid="{00000000-0005-0000-0000-000010010000}"/>
    <cellStyle name="Normal 11 2" xfId="288" xr:uid="{00000000-0005-0000-0000-000011010000}"/>
    <cellStyle name="Normal 12" xfId="289" xr:uid="{00000000-0005-0000-0000-000012010000}"/>
    <cellStyle name="Normal 12 2" xfId="290" xr:uid="{00000000-0005-0000-0000-000013010000}"/>
    <cellStyle name="Normal 13" xfId="291" xr:uid="{00000000-0005-0000-0000-000014010000}"/>
    <cellStyle name="Normal 13 2" xfId="292" xr:uid="{00000000-0005-0000-0000-000015010000}"/>
    <cellStyle name="Normal 13 3" xfId="293" xr:uid="{00000000-0005-0000-0000-000016010000}"/>
    <cellStyle name="Normal 13 4" xfId="294" xr:uid="{00000000-0005-0000-0000-000017010000}"/>
    <cellStyle name="Normal 14" xfId="295" xr:uid="{00000000-0005-0000-0000-000018010000}"/>
    <cellStyle name="Normal 14 2" xfId="296" xr:uid="{00000000-0005-0000-0000-000019010000}"/>
    <cellStyle name="Normal 14 2 2" xfId="297" xr:uid="{00000000-0005-0000-0000-00001A010000}"/>
    <cellStyle name="Normal 14 3" xfId="298" xr:uid="{00000000-0005-0000-0000-00001B010000}"/>
    <cellStyle name="Normal 14 3 2" xfId="299" xr:uid="{00000000-0005-0000-0000-00001C010000}"/>
    <cellStyle name="Normal 14 4" xfId="300" xr:uid="{00000000-0005-0000-0000-00001D010000}"/>
    <cellStyle name="Normal 14 5" xfId="301" xr:uid="{00000000-0005-0000-0000-00001E010000}"/>
    <cellStyle name="Normal 15" xfId="302" xr:uid="{00000000-0005-0000-0000-00001F010000}"/>
    <cellStyle name="Normal 15 2" xfId="303" xr:uid="{00000000-0005-0000-0000-000020010000}"/>
    <cellStyle name="Normal 15 2 2" xfId="304" xr:uid="{00000000-0005-0000-0000-000021010000}"/>
    <cellStyle name="Normal 15 3" xfId="305" xr:uid="{00000000-0005-0000-0000-000022010000}"/>
    <cellStyle name="Normal 15 4" xfId="306" xr:uid="{00000000-0005-0000-0000-000023010000}"/>
    <cellStyle name="Normal 15 5" xfId="307" xr:uid="{00000000-0005-0000-0000-000024010000}"/>
    <cellStyle name="Normal 16" xfId="308" xr:uid="{00000000-0005-0000-0000-000025010000}"/>
    <cellStyle name="Normal 16 2" xfId="309" xr:uid="{00000000-0005-0000-0000-000026010000}"/>
    <cellStyle name="Normal 16 3" xfId="310" xr:uid="{00000000-0005-0000-0000-000027010000}"/>
    <cellStyle name="Normal 16 4" xfId="311" xr:uid="{00000000-0005-0000-0000-000028010000}"/>
    <cellStyle name="Normal 17" xfId="312" xr:uid="{00000000-0005-0000-0000-000029010000}"/>
    <cellStyle name="Normal 17 2" xfId="313" xr:uid="{00000000-0005-0000-0000-00002A010000}"/>
    <cellStyle name="Normal 18" xfId="314" xr:uid="{00000000-0005-0000-0000-00002B010000}"/>
    <cellStyle name="Normal 19" xfId="315" xr:uid="{00000000-0005-0000-0000-00002C010000}"/>
    <cellStyle name="Normal 2" xfId="2" xr:uid="{00000000-0005-0000-0000-00002D010000}"/>
    <cellStyle name="Normal 2 10" xfId="316" xr:uid="{00000000-0005-0000-0000-00002E010000}"/>
    <cellStyle name="Normal 2 11" xfId="317" xr:uid="{00000000-0005-0000-0000-00002F010000}"/>
    <cellStyle name="Normal 2 12" xfId="318" xr:uid="{00000000-0005-0000-0000-000030010000}"/>
    <cellStyle name="Normal 2 2" xfId="13" xr:uid="{00000000-0005-0000-0000-000031010000}"/>
    <cellStyle name="Normal 2 2 2" xfId="319" xr:uid="{00000000-0005-0000-0000-000032010000}"/>
    <cellStyle name="Normal 2 2 2 2" xfId="320" xr:uid="{00000000-0005-0000-0000-000033010000}"/>
    <cellStyle name="Normal 2 2 2 3" xfId="321" xr:uid="{00000000-0005-0000-0000-000034010000}"/>
    <cellStyle name="Normal 2 2 3" xfId="322" xr:uid="{00000000-0005-0000-0000-000035010000}"/>
    <cellStyle name="Normal 2 2 3 2" xfId="323" xr:uid="{00000000-0005-0000-0000-000036010000}"/>
    <cellStyle name="Normal 2 2 3 3" xfId="324" xr:uid="{00000000-0005-0000-0000-000037010000}"/>
    <cellStyle name="Normal 2 2 4" xfId="325" xr:uid="{00000000-0005-0000-0000-000038010000}"/>
    <cellStyle name="Normal 2 2 4 2" xfId="326" xr:uid="{00000000-0005-0000-0000-000039010000}"/>
    <cellStyle name="Normal 2 2 5" xfId="327" xr:uid="{00000000-0005-0000-0000-00003A010000}"/>
    <cellStyle name="Normal 2 2 6" xfId="328" xr:uid="{00000000-0005-0000-0000-00003B010000}"/>
    <cellStyle name="Normal 2 3" xfId="329" xr:uid="{00000000-0005-0000-0000-00003C010000}"/>
    <cellStyle name="Normal 2 3 2" xfId="330" xr:uid="{00000000-0005-0000-0000-00003D010000}"/>
    <cellStyle name="Normal 2 3 2 2" xfId="331" xr:uid="{00000000-0005-0000-0000-00003E010000}"/>
    <cellStyle name="Normal 2 3 2 2 2" xfId="332" xr:uid="{00000000-0005-0000-0000-00003F010000}"/>
    <cellStyle name="Normal 2 3 2 3" xfId="333" xr:uid="{00000000-0005-0000-0000-000040010000}"/>
    <cellStyle name="Normal 2 3 3" xfId="334" xr:uid="{00000000-0005-0000-0000-000041010000}"/>
    <cellStyle name="Normal 2 3 3 2" xfId="335" xr:uid="{00000000-0005-0000-0000-000042010000}"/>
    <cellStyle name="Normal 2 3 4" xfId="336" xr:uid="{00000000-0005-0000-0000-000043010000}"/>
    <cellStyle name="Normal 2 4" xfId="337" xr:uid="{00000000-0005-0000-0000-000044010000}"/>
    <cellStyle name="Normal 2 4 2" xfId="338" xr:uid="{00000000-0005-0000-0000-000045010000}"/>
    <cellStyle name="Normal 2 4 2 2" xfId="339" xr:uid="{00000000-0005-0000-0000-000046010000}"/>
    <cellStyle name="Normal 2 4 2 3" xfId="340" xr:uid="{00000000-0005-0000-0000-000047010000}"/>
    <cellStyle name="Normal 2 4 2 4" xfId="341" xr:uid="{00000000-0005-0000-0000-000048010000}"/>
    <cellStyle name="Normal 2 4 3" xfId="342" xr:uid="{00000000-0005-0000-0000-000049010000}"/>
    <cellStyle name="Normal 2 5" xfId="343" xr:uid="{00000000-0005-0000-0000-00004A010000}"/>
    <cellStyle name="Normal 2 5 2" xfId="344" xr:uid="{00000000-0005-0000-0000-00004B010000}"/>
    <cellStyle name="Normal 2 6" xfId="345" xr:uid="{00000000-0005-0000-0000-00004C010000}"/>
    <cellStyle name="Normal 2 6 2" xfId="346" xr:uid="{00000000-0005-0000-0000-00004D010000}"/>
    <cellStyle name="Normal 2 6 2 2" xfId="347" xr:uid="{00000000-0005-0000-0000-00004E010000}"/>
    <cellStyle name="Normal 2 6 2 3" xfId="348" xr:uid="{00000000-0005-0000-0000-00004F010000}"/>
    <cellStyle name="Normal 2 6 3" xfId="349" xr:uid="{00000000-0005-0000-0000-000050010000}"/>
    <cellStyle name="Normal 2 6 3 2" xfId="350" xr:uid="{00000000-0005-0000-0000-000051010000}"/>
    <cellStyle name="Normal 2 6 4" xfId="351" xr:uid="{00000000-0005-0000-0000-000052010000}"/>
    <cellStyle name="Normal 2 6 4 2" xfId="352" xr:uid="{00000000-0005-0000-0000-000053010000}"/>
    <cellStyle name="Normal 2 6 5" xfId="353" xr:uid="{00000000-0005-0000-0000-000054010000}"/>
    <cellStyle name="Normal 2 6 6" xfId="354" xr:uid="{00000000-0005-0000-0000-000055010000}"/>
    <cellStyle name="Normal 2 7" xfId="355" xr:uid="{00000000-0005-0000-0000-000056010000}"/>
    <cellStyle name="Normal 2 7 2" xfId="356" xr:uid="{00000000-0005-0000-0000-000057010000}"/>
    <cellStyle name="Normal 2 7 2 2" xfId="357" xr:uid="{00000000-0005-0000-0000-000058010000}"/>
    <cellStyle name="Normal 2 7 3" xfId="358" xr:uid="{00000000-0005-0000-0000-000059010000}"/>
    <cellStyle name="Normal 2 8" xfId="359" xr:uid="{00000000-0005-0000-0000-00005A010000}"/>
    <cellStyle name="Normal 2 8 2" xfId="360" xr:uid="{00000000-0005-0000-0000-00005B010000}"/>
    <cellStyle name="Normal 2 9" xfId="361" xr:uid="{00000000-0005-0000-0000-00005C010000}"/>
    <cellStyle name="Normal 2 9 2" xfId="362" xr:uid="{00000000-0005-0000-0000-00005D010000}"/>
    <cellStyle name="Normal 2_EStarLighting_ExistingFY10v1_5_CWv1" xfId="363" xr:uid="{00000000-0005-0000-0000-00005E010000}"/>
    <cellStyle name="Normal 20" xfId="364" xr:uid="{00000000-0005-0000-0000-00005F010000}"/>
    <cellStyle name="Normal 21" xfId="365" xr:uid="{00000000-0005-0000-0000-000060010000}"/>
    <cellStyle name="Normal 22" xfId="366" xr:uid="{00000000-0005-0000-0000-000061010000}"/>
    <cellStyle name="Normal 23" xfId="367" xr:uid="{00000000-0005-0000-0000-000062010000}"/>
    <cellStyle name="Normal 24" xfId="368" xr:uid="{00000000-0005-0000-0000-000063010000}"/>
    <cellStyle name="Normal 25" xfId="369" xr:uid="{00000000-0005-0000-0000-000064010000}"/>
    <cellStyle name="Normal 26" xfId="370" xr:uid="{00000000-0005-0000-0000-000065010000}"/>
    <cellStyle name="Normal 27" xfId="371" xr:uid="{00000000-0005-0000-0000-000066010000}"/>
    <cellStyle name="Normal 28" xfId="372" xr:uid="{00000000-0005-0000-0000-000067010000}"/>
    <cellStyle name="Normal 29" xfId="373" xr:uid="{00000000-0005-0000-0000-000068010000}"/>
    <cellStyle name="Normal 3" xfId="7" xr:uid="{00000000-0005-0000-0000-000069010000}"/>
    <cellStyle name="Normal 3 2" xfId="374" xr:uid="{00000000-0005-0000-0000-00006A010000}"/>
    <cellStyle name="Normal 3 2 2" xfId="375" xr:uid="{00000000-0005-0000-0000-00006B010000}"/>
    <cellStyle name="Normal 3 2 3" xfId="376" xr:uid="{00000000-0005-0000-0000-00006C010000}"/>
    <cellStyle name="Normal 3 3" xfId="377" xr:uid="{00000000-0005-0000-0000-00006D010000}"/>
    <cellStyle name="Normal 3 3 2" xfId="378" xr:uid="{00000000-0005-0000-0000-00006E010000}"/>
    <cellStyle name="Normal 3 3 2 2" xfId="379" xr:uid="{00000000-0005-0000-0000-00006F010000}"/>
    <cellStyle name="Normal 3 4" xfId="380" xr:uid="{00000000-0005-0000-0000-000070010000}"/>
    <cellStyle name="Normal 3 4 2" xfId="381" xr:uid="{00000000-0005-0000-0000-000071010000}"/>
    <cellStyle name="Normal 3 5" xfId="382" xr:uid="{00000000-0005-0000-0000-000072010000}"/>
    <cellStyle name="Normal 3 66" xfId="383" xr:uid="{00000000-0005-0000-0000-000073010000}"/>
    <cellStyle name="Normal 30" xfId="384" xr:uid="{00000000-0005-0000-0000-000074010000}"/>
    <cellStyle name="Normal 31" xfId="385" xr:uid="{00000000-0005-0000-0000-000075010000}"/>
    <cellStyle name="Normal 32" xfId="386" xr:uid="{00000000-0005-0000-0000-000076010000}"/>
    <cellStyle name="Normal 33" xfId="387" xr:uid="{00000000-0005-0000-0000-000077010000}"/>
    <cellStyle name="Normal 34" xfId="388" xr:uid="{00000000-0005-0000-0000-000078010000}"/>
    <cellStyle name="Normal 35" xfId="389" xr:uid="{00000000-0005-0000-0000-000079010000}"/>
    <cellStyle name="Normal 36" xfId="390" xr:uid="{00000000-0005-0000-0000-00007A010000}"/>
    <cellStyle name="Normal 37" xfId="391" xr:uid="{00000000-0005-0000-0000-00007B010000}"/>
    <cellStyle name="Normal 38" xfId="392" xr:uid="{00000000-0005-0000-0000-00007C010000}"/>
    <cellStyle name="Normal 39" xfId="393" xr:uid="{00000000-0005-0000-0000-00007D010000}"/>
    <cellStyle name="Normal 4" xfId="1" xr:uid="{00000000-0005-0000-0000-00007E010000}"/>
    <cellStyle name="Normal 4 2" xfId="17" xr:uid="{00000000-0005-0000-0000-00007F010000}"/>
    <cellStyle name="Normal 4 2 2" xfId="394" xr:uid="{00000000-0005-0000-0000-000080010000}"/>
    <cellStyle name="Normal 4 3" xfId="395" xr:uid="{00000000-0005-0000-0000-000081010000}"/>
    <cellStyle name="Normal 4 3 2" xfId="396" xr:uid="{00000000-0005-0000-0000-000082010000}"/>
    <cellStyle name="Normal 4 3 2 2" xfId="397" xr:uid="{00000000-0005-0000-0000-000083010000}"/>
    <cellStyle name="Normal 4 3 2 3" xfId="398" xr:uid="{00000000-0005-0000-0000-000084010000}"/>
    <cellStyle name="Normal 4 3 3" xfId="399" xr:uid="{00000000-0005-0000-0000-000085010000}"/>
    <cellStyle name="Normal 4 3 4" xfId="400" xr:uid="{00000000-0005-0000-0000-000086010000}"/>
    <cellStyle name="Normal 4 4" xfId="401" xr:uid="{00000000-0005-0000-0000-000087010000}"/>
    <cellStyle name="Normal 4 4 2" xfId="402" xr:uid="{00000000-0005-0000-0000-000088010000}"/>
    <cellStyle name="Normal 4 4 3" xfId="403" xr:uid="{00000000-0005-0000-0000-000089010000}"/>
    <cellStyle name="Normal 4 5" xfId="404" xr:uid="{00000000-0005-0000-0000-00008A010000}"/>
    <cellStyle name="Normal 4 5 2" xfId="405" xr:uid="{00000000-0005-0000-0000-00008B010000}"/>
    <cellStyle name="Normal 4 5 3" xfId="406" xr:uid="{00000000-0005-0000-0000-00008C010000}"/>
    <cellStyle name="Normal 4 6" xfId="407" xr:uid="{00000000-0005-0000-0000-00008D010000}"/>
    <cellStyle name="Normal 4 7" xfId="408" xr:uid="{00000000-0005-0000-0000-00008E010000}"/>
    <cellStyle name="Normal 4 8" xfId="409" xr:uid="{00000000-0005-0000-0000-00008F010000}"/>
    <cellStyle name="Normal 40" xfId="410" xr:uid="{00000000-0005-0000-0000-000090010000}"/>
    <cellStyle name="Normal 41" xfId="411" xr:uid="{00000000-0005-0000-0000-000091010000}"/>
    <cellStyle name="Normal 42" xfId="412" xr:uid="{00000000-0005-0000-0000-000092010000}"/>
    <cellStyle name="Normal 43" xfId="413" xr:uid="{00000000-0005-0000-0000-000093010000}"/>
    <cellStyle name="Normal 44" xfId="414" xr:uid="{00000000-0005-0000-0000-000094010000}"/>
    <cellStyle name="Normal 45" xfId="415" xr:uid="{00000000-0005-0000-0000-000095010000}"/>
    <cellStyle name="Normal 46" xfId="416" xr:uid="{00000000-0005-0000-0000-000096010000}"/>
    <cellStyle name="Normal 47" xfId="417" xr:uid="{00000000-0005-0000-0000-000097010000}"/>
    <cellStyle name="Normal 48" xfId="418" xr:uid="{00000000-0005-0000-0000-000098010000}"/>
    <cellStyle name="Normal 48 2" xfId="419" xr:uid="{00000000-0005-0000-0000-000099010000}"/>
    <cellStyle name="Normal 49" xfId="420" xr:uid="{00000000-0005-0000-0000-00009A010000}"/>
    <cellStyle name="Normal 5" xfId="18" xr:uid="{00000000-0005-0000-0000-00009B010000}"/>
    <cellStyle name="Normal 5 2" xfId="421" xr:uid="{00000000-0005-0000-0000-00009C010000}"/>
    <cellStyle name="Normal 5 2 2" xfId="422" xr:uid="{00000000-0005-0000-0000-00009D010000}"/>
    <cellStyle name="Normal 5 3" xfId="423" xr:uid="{00000000-0005-0000-0000-00009E010000}"/>
    <cellStyle name="Normal 5 3 2" xfId="424" xr:uid="{00000000-0005-0000-0000-00009F010000}"/>
    <cellStyle name="Normal 5 4" xfId="425" xr:uid="{00000000-0005-0000-0000-0000A0010000}"/>
    <cellStyle name="Normal 5 4 2" xfId="426" xr:uid="{00000000-0005-0000-0000-0000A1010000}"/>
    <cellStyle name="Normal 5 5" xfId="427" xr:uid="{00000000-0005-0000-0000-0000A2010000}"/>
    <cellStyle name="Normal 5 5 2" xfId="428" xr:uid="{00000000-0005-0000-0000-0000A3010000}"/>
    <cellStyle name="Normal 5 6" xfId="429" xr:uid="{00000000-0005-0000-0000-0000A4010000}"/>
    <cellStyle name="Normal 5 6 2" xfId="430" xr:uid="{00000000-0005-0000-0000-0000A5010000}"/>
    <cellStyle name="Normal 5 7" xfId="431" xr:uid="{00000000-0005-0000-0000-0000A6010000}"/>
    <cellStyle name="Normal 50" xfId="432" xr:uid="{00000000-0005-0000-0000-0000A7010000}"/>
    <cellStyle name="Normal 51" xfId="433" xr:uid="{00000000-0005-0000-0000-0000A8010000}"/>
    <cellStyle name="Normal 6" xfId="22" xr:uid="{00000000-0005-0000-0000-0000A9010000}"/>
    <cellStyle name="Normal 6 2" xfId="434" xr:uid="{00000000-0005-0000-0000-0000AA010000}"/>
    <cellStyle name="Normal 6 3" xfId="435" xr:uid="{00000000-0005-0000-0000-0000AB010000}"/>
    <cellStyle name="Normal 6 4" xfId="436" xr:uid="{00000000-0005-0000-0000-0000AC010000}"/>
    <cellStyle name="Normal 6 5" xfId="437" xr:uid="{00000000-0005-0000-0000-0000AD010000}"/>
    <cellStyle name="Normal 7" xfId="438" xr:uid="{00000000-0005-0000-0000-0000AE010000}"/>
    <cellStyle name="Normal 7 2" xfId="439" xr:uid="{00000000-0005-0000-0000-0000AF010000}"/>
    <cellStyle name="Normal 7 2 2" xfId="440" xr:uid="{00000000-0005-0000-0000-0000B0010000}"/>
    <cellStyle name="Normal 7 3" xfId="441" xr:uid="{00000000-0005-0000-0000-0000B1010000}"/>
    <cellStyle name="Normal 8" xfId="442" xr:uid="{00000000-0005-0000-0000-0000B2010000}"/>
    <cellStyle name="Normal 8 2" xfId="443" xr:uid="{00000000-0005-0000-0000-0000B3010000}"/>
    <cellStyle name="Normal 8 2 2" xfId="444" xr:uid="{00000000-0005-0000-0000-0000B4010000}"/>
    <cellStyle name="Normal 8 3" xfId="445" xr:uid="{00000000-0005-0000-0000-0000B5010000}"/>
    <cellStyle name="Normal 9" xfId="446" xr:uid="{00000000-0005-0000-0000-0000B6010000}"/>
    <cellStyle name="Normal 9 2" xfId="447" xr:uid="{00000000-0005-0000-0000-0000B7010000}"/>
    <cellStyle name="Normal 9 3" xfId="448" xr:uid="{00000000-0005-0000-0000-0000B8010000}"/>
    <cellStyle name="Normal_DairySupplyCurve_6thPlan" xfId="20" xr:uid="{00000000-0005-0000-0000-0000B9010000}"/>
    <cellStyle name="Normal_Sheet1" xfId="8" xr:uid="{00000000-0005-0000-0000-0000BA010000}"/>
    <cellStyle name="Note 2" xfId="449" xr:uid="{00000000-0005-0000-0000-0000BB010000}"/>
    <cellStyle name="Note 2 2" xfId="450" xr:uid="{00000000-0005-0000-0000-0000BC010000}"/>
    <cellStyle name="Note 2 2 2" xfId="451" xr:uid="{00000000-0005-0000-0000-0000BD010000}"/>
    <cellStyle name="Note 2 3" xfId="452" xr:uid="{00000000-0005-0000-0000-0000BE010000}"/>
    <cellStyle name="Note 2 3 2" xfId="453" xr:uid="{00000000-0005-0000-0000-0000BF010000}"/>
    <cellStyle name="Note 2 4" xfId="454" xr:uid="{00000000-0005-0000-0000-0000C0010000}"/>
    <cellStyle name="Note 2 4 2" xfId="455" xr:uid="{00000000-0005-0000-0000-0000C1010000}"/>
    <cellStyle name="Note 2 5" xfId="456" xr:uid="{00000000-0005-0000-0000-0000C2010000}"/>
    <cellStyle name="Note 3" xfId="457" xr:uid="{00000000-0005-0000-0000-0000C3010000}"/>
    <cellStyle name="Output 2" xfId="458" xr:uid="{00000000-0005-0000-0000-0000C4010000}"/>
    <cellStyle name="Output 2 2" xfId="459" xr:uid="{00000000-0005-0000-0000-0000C5010000}"/>
    <cellStyle name="Output 3" xfId="460" xr:uid="{00000000-0005-0000-0000-0000C6010000}"/>
    <cellStyle name="Percent" xfId="15" builtinId="5"/>
    <cellStyle name="Percent 2" xfId="9" xr:uid="{00000000-0005-0000-0000-0000C8010000}"/>
    <cellStyle name="Percent 2 10" xfId="461" xr:uid="{00000000-0005-0000-0000-0000C9010000}"/>
    <cellStyle name="Percent 2 2" xfId="462" xr:uid="{00000000-0005-0000-0000-0000CA010000}"/>
    <cellStyle name="Percent 2 2 2" xfId="463" xr:uid="{00000000-0005-0000-0000-0000CB010000}"/>
    <cellStyle name="Percent 2 2 2 2" xfId="464" xr:uid="{00000000-0005-0000-0000-0000CC010000}"/>
    <cellStyle name="Percent 2 2 2 2 2" xfId="465" xr:uid="{00000000-0005-0000-0000-0000CD010000}"/>
    <cellStyle name="Percent 2 2 2 3" xfId="466" xr:uid="{00000000-0005-0000-0000-0000CE010000}"/>
    <cellStyle name="Percent 2 2 3" xfId="467" xr:uid="{00000000-0005-0000-0000-0000CF010000}"/>
    <cellStyle name="Percent 2 2 4" xfId="468" xr:uid="{00000000-0005-0000-0000-0000D0010000}"/>
    <cellStyle name="Percent 2 3" xfId="469" xr:uid="{00000000-0005-0000-0000-0000D1010000}"/>
    <cellStyle name="Percent 2 3 2" xfId="470" xr:uid="{00000000-0005-0000-0000-0000D2010000}"/>
    <cellStyle name="Percent 2 3 2 2" xfId="471" xr:uid="{00000000-0005-0000-0000-0000D3010000}"/>
    <cellStyle name="Percent 2 3 2 2 2" xfId="472" xr:uid="{00000000-0005-0000-0000-0000D4010000}"/>
    <cellStyle name="Percent 2 3 2 3" xfId="473" xr:uid="{00000000-0005-0000-0000-0000D5010000}"/>
    <cellStyle name="Percent 2 3 2 3 2" xfId="474" xr:uid="{00000000-0005-0000-0000-0000D6010000}"/>
    <cellStyle name="Percent 2 3 2 4" xfId="475" xr:uid="{00000000-0005-0000-0000-0000D7010000}"/>
    <cellStyle name="Percent 2 3 2 4 2" xfId="476" xr:uid="{00000000-0005-0000-0000-0000D8010000}"/>
    <cellStyle name="Percent 2 3 2 5" xfId="477" xr:uid="{00000000-0005-0000-0000-0000D9010000}"/>
    <cellStyle name="Percent 2 3 2 6" xfId="478" xr:uid="{00000000-0005-0000-0000-0000DA010000}"/>
    <cellStyle name="Percent 2 3 3" xfId="479" xr:uid="{00000000-0005-0000-0000-0000DB010000}"/>
    <cellStyle name="Percent 2 4" xfId="480" xr:uid="{00000000-0005-0000-0000-0000DC010000}"/>
    <cellStyle name="Percent 2 4 2" xfId="481" xr:uid="{00000000-0005-0000-0000-0000DD010000}"/>
    <cellStyle name="Percent 2 4 3" xfId="482" xr:uid="{00000000-0005-0000-0000-0000DE010000}"/>
    <cellStyle name="Percent 2 5" xfId="483" xr:uid="{00000000-0005-0000-0000-0000DF010000}"/>
    <cellStyle name="Percent 2 5 2" xfId="484" xr:uid="{00000000-0005-0000-0000-0000E0010000}"/>
    <cellStyle name="Percent 2 6" xfId="485" xr:uid="{00000000-0005-0000-0000-0000E1010000}"/>
    <cellStyle name="Percent 2 6 2" xfId="486" xr:uid="{00000000-0005-0000-0000-0000E2010000}"/>
    <cellStyle name="Percent 2 7" xfId="487" xr:uid="{00000000-0005-0000-0000-0000E3010000}"/>
    <cellStyle name="Percent 2 7 2" xfId="488" xr:uid="{00000000-0005-0000-0000-0000E4010000}"/>
    <cellStyle name="Percent 2 8" xfId="489" xr:uid="{00000000-0005-0000-0000-0000E5010000}"/>
    <cellStyle name="Percent 2 9" xfId="490" xr:uid="{00000000-0005-0000-0000-0000E6010000}"/>
    <cellStyle name="Percent 3" xfId="19" xr:uid="{00000000-0005-0000-0000-0000E7010000}"/>
    <cellStyle name="Percent 3 2" xfId="491" xr:uid="{00000000-0005-0000-0000-0000E8010000}"/>
    <cellStyle name="Percent 3 2 2" xfId="492" xr:uid="{00000000-0005-0000-0000-0000E9010000}"/>
    <cellStyle name="Percent 3 2 2 2" xfId="493" xr:uid="{00000000-0005-0000-0000-0000EA010000}"/>
    <cellStyle name="Percent 3 2 3" xfId="494" xr:uid="{00000000-0005-0000-0000-0000EB010000}"/>
    <cellStyle name="Percent 3 2 3 2" xfId="495" xr:uid="{00000000-0005-0000-0000-0000EC010000}"/>
    <cellStyle name="Percent 3 2 4" xfId="496" xr:uid="{00000000-0005-0000-0000-0000ED010000}"/>
    <cellStyle name="Percent 3 2 4 2" xfId="497" xr:uid="{00000000-0005-0000-0000-0000EE010000}"/>
    <cellStyle name="Percent 3 2 5" xfId="498" xr:uid="{00000000-0005-0000-0000-0000EF010000}"/>
    <cellStyle name="Percent 3 2 5 2" xfId="499" xr:uid="{00000000-0005-0000-0000-0000F0010000}"/>
    <cellStyle name="Percent 3 2 6" xfId="500" xr:uid="{00000000-0005-0000-0000-0000F1010000}"/>
    <cellStyle name="Percent 3 2 7" xfId="501" xr:uid="{00000000-0005-0000-0000-0000F2010000}"/>
    <cellStyle name="Percent 3 2 8" xfId="502" xr:uid="{00000000-0005-0000-0000-0000F3010000}"/>
    <cellStyle name="Percent 3 3" xfId="503" xr:uid="{00000000-0005-0000-0000-0000F4010000}"/>
    <cellStyle name="Percent 3 4" xfId="504" xr:uid="{00000000-0005-0000-0000-0000F5010000}"/>
    <cellStyle name="Percent 3 5" xfId="505" xr:uid="{00000000-0005-0000-0000-0000F6010000}"/>
    <cellStyle name="Percent 4" xfId="506" xr:uid="{00000000-0005-0000-0000-0000F7010000}"/>
    <cellStyle name="Percent 4 2" xfId="507" xr:uid="{00000000-0005-0000-0000-0000F8010000}"/>
    <cellStyle name="Percent 4 2 2" xfId="508" xr:uid="{00000000-0005-0000-0000-0000F9010000}"/>
    <cellStyle name="Percent 4 3" xfId="509" xr:uid="{00000000-0005-0000-0000-0000FA010000}"/>
    <cellStyle name="Percent 5" xfId="510" xr:uid="{00000000-0005-0000-0000-0000FB010000}"/>
    <cellStyle name="Percent 5 2" xfId="511" xr:uid="{00000000-0005-0000-0000-0000FC010000}"/>
    <cellStyle name="Percent 6" xfId="512" xr:uid="{00000000-0005-0000-0000-0000FD010000}"/>
    <cellStyle name="Percent 6 2" xfId="513" xr:uid="{00000000-0005-0000-0000-0000FE010000}"/>
    <cellStyle name="Percent 7" xfId="514" xr:uid="{00000000-0005-0000-0000-0000FF010000}"/>
    <cellStyle name="Percent 8" xfId="515" xr:uid="{00000000-0005-0000-0000-000000020000}"/>
    <cellStyle name="Percent 9" xfId="516" xr:uid="{00000000-0005-0000-0000-000001020000}"/>
    <cellStyle name="Sheet Title" xfId="517" xr:uid="{00000000-0005-0000-0000-000002020000}"/>
    <cellStyle name="Style 1" xfId="518" xr:uid="{00000000-0005-0000-0000-000003020000}"/>
    <cellStyle name="Style 1 2" xfId="519" xr:uid="{00000000-0005-0000-0000-000004020000}"/>
    <cellStyle name="Style 21" xfId="10" xr:uid="{00000000-0005-0000-0000-000005020000}"/>
    <cellStyle name="Style 22" xfId="11" xr:uid="{00000000-0005-0000-0000-000006020000}"/>
    <cellStyle name="Style 24" xfId="12" xr:uid="{00000000-0005-0000-0000-000007020000}"/>
    <cellStyle name="Style 28" xfId="520" xr:uid="{00000000-0005-0000-0000-000008020000}"/>
    <cellStyle name="Title 2" xfId="521" xr:uid="{00000000-0005-0000-0000-000009020000}"/>
    <cellStyle name="Title 2 2" xfId="522" xr:uid="{00000000-0005-0000-0000-00000A020000}"/>
    <cellStyle name="Title 3" xfId="523" xr:uid="{00000000-0005-0000-0000-00000B020000}"/>
    <cellStyle name="Total 2" xfId="524" xr:uid="{00000000-0005-0000-0000-00000C020000}"/>
    <cellStyle name="Total 2 2" xfId="525" xr:uid="{00000000-0005-0000-0000-00000D020000}"/>
    <cellStyle name="Total 3" xfId="526" xr:uid="{00000000-0005-0000-0000-00000E020000}"/>
    <cellStyle name="Warning Text 2" xfId="527" xr:uid="{00000000-0005-0000-0000-00000F020000}"/>
    <cellStyle name="Warning Text 3" xfId="528" xr:uid="{00000000-0005-0000-0000-000010020000}"/>
    <cellStyle name="표준 2_WP-1 보고자료 (2009.06.03)" xfId="529" xr:uid="{00000000-0005-0000-0000-000011020000}"/>
    <cellStyle name="표준_ENERGY CONSUMP" xfId="530" xr:uid="{00000000-0005-0000-0000-000012020000}"/>
    <cellStyle name="常规_海外市场服务网站资料操作BOM" xfId="531" xr:uid="{00000000-0005-0000-0000-000013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Idaho - Inflation Adjusted Sales vs Annual Milk Production</a:t>
            </a:r>
          </a:p>
        </c:rich>
      </c:tx>
      <c:layout>
        <c:manualLayout>
          <c:xMode val="edge"/>
          <c:yMode val="edge"/>
          <c:x val="0.15931410681417474"/>
          <c:y val="3.84616041261543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706559021141"/>
          <c:y val="0.1503499070386034"/>
          <c:w val="0.73774686386255361"/>
          <c:h val="0.695805383736792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'Dairy Forecast (Base Case)'!$D$88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layout>
                <c:manualLayout>
                  <c:x val="3.7522843401525161E-2"/>
                  <c:y val="0.3643252193475861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'Dairy Forecast (Base Case)'!$C$89:$C$105</c:f>
              <c:numCache>
                <c:formatCode>_("$"* #,##0_);_("$"* \(#,##0\);_("$"* "-"??_);_(@_)</c:formatCode>
                <c:ptCount val="17"/>
                <c:pt idx="0">
                  <c:v>629.80339800000002</c:v>
                </c:pt>
                <c:pt idx="1">
                  <c:v>642.87337735000006</c:v>
                </c:pt>
                <c:pt idx="2">
                  <c:v>827.85370019000004</c:v>
                </c:pt>
                <c:pt idx="3">
                  <c:v>949.31431050000003</c:v>
                </c:pt>
                <c:pt idx="4">
                  <c:v>824.67170571999998</c:v>
                </c:pt>
                <c:pt idx="5">
                  <c:v>1036.5585439900001</c:v>
                </c:pt>
                <c:pt idx="6">
                  <c:v>921.41288270000007</c:v>
                </c:pt>
                <c:pt idx="7">
                  <c:v>989.55778659999999</c:v>
                </c:pt>
                <c:pt idx="8">
                  <c:v>1115.9150659000002</c:v>
                </c:pt>
                <c:pt idx="9">
                  <c:v>1206.7679242000002</c:v>
                </c:pt>
                <c:pt idx="10">
                  <c:v>1308.84957407</c:v>
                </c:pt>
                <c:pt idx="11">
                  <c:v>1308.58528712</c:v>
                </c:pt>
                <c:pt idx="12">
                  <c:v>1550.2829511</c:v>
                </c:pt>
                <c:pt idx="13">
                  <c:v>1525.6772679999999</c:v>
                </c:pt>
                <c:pt idx="14">
                  <c:v>1548.7518540000001</c:v>
                </c:pt>
                <c:pt idx="15">
                  <c:v>1538.6332070000001</c:v>
                </c:pt>
                <c:pt idx="16">
                  <c:v>1572.6479483599999</c:v>
                </c:pt>
              </c:numCache>
            </c:numRef>
          </c:xVal>
          <c:yVal>
            <c:numRef>
              <c:f>'Dairy Forecast (Base Case)'!$D$89:$D$105</c:f>
              <c:numCache>
                <c:formatCode>_(* #,##0_);_(* \(#,##0\);_(* "-"??_);_(@_)</c:formatCode>
                <c:ptCount val="17"/>
                <c:pt idx="0">
                  <c:v>5193</c:v>
                </c:pt>
                <c:pt idx="1">
                  <c:v>5765</c:v>
                </c:pt>
                <c:pt idx="2">
                  <c:v>6453</c:v>
                </c:pt>
                <c:pt idx="3">
                  <c:v>7223</c:v>
                </c:pt>
                <c:pt idx="4">
                  <c:v>7757</c:v>
                </c:pt>
                <c:pt idx="5">
                  <c:v>8155</c:v>
                </c:pt>
                <c:pt idx="6">
                  <c:v>8774</c:v>
                </c:pt>
                <c:pt idx="7">
                  <c:v>9093</c:v>
                </c:pt>
                <c:pt idx="8">
                  <c:v>10161</c:v>
                </c:pt>
                <c:pt idx="9">
                  <c:v>10905</c:v>
                </c:pt>
                <c:pt idx="10">
                  <c:v>11549</c:v>
                </c:pt>
                <c:pt idx="11">
                  <c:v>12315</c:v>
                </c:pt>
                <c:pt idx="12">
                  <c:v>12150</c:v>
                </c:pt>
                <c:pt idx="13">
                  <c:v>12746</c:v>
                </c:pt>
                <c:pt idx="14">
                  <c:v>13256</c:v>
                </c:pt>
                <c:pt idx="15">
                  <c:v>13558</c:v>
                </c:pt>
                <c:pt idx="16">
                  <c:v>13431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5C-4FD7-A590-7CCEF938A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292104"/>
        <c:axId val="648292496"/>
      </c:scatterChart>
      <c:valAx>
        <c:axId val="648292104"/>
        <c:scaling>
          <c:orientation val="minMax"/>
          <c:min val="200"/>
        </c:scaling>
        <c:delete val="0"/>
        <c:axPos val="b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2496"/>
        <c:crosses val="autoZero"/>
        <c:crossBetween val="midCat"/>
      </c:valAx>
      <c:valAx>
        <c:axId val="64829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2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19665335059875"/>
          <c:y val="0.20279754902881378"/>
          <c:w val="0.2892163785241903"/>
          <c:h val="0.136363869174547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Montana - Inflation Adjusted Sales vs Annual Milk Production</a:t>
            </a:r>
          </a:p>
        </c:rich>
      </c:tx>
      <c:layout>
        <c:manualLayout>
          <c:xMode val="edge"/>
          <c:yMode val="edge"/>
          <c:x val="0.15850851933211171"/>
          <c:y val="3.7800814140404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4340477355841"/>
          <c:y val="0.10652956712295668"/>
          <c:w val="0.82517670358188133"/>
          <c:h val="0.718215468667675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'Dairy Forecast (Base Case)'!$H$88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layout>
                <c:manualLayout>
                  <c:x val="4.2691771868344983E-2"/>
                  <c:y val="0.2360109705387954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'Dairy Forecast (Base Case)'!$G$89:$G$105</c:f>
              <c:numCache>
                <c:formatCode>_("$"* #,##0_);_("$"* \(#,##0\);_("$"* "-"??_);_(@_)</c:formatCode>
                <c:ptCount val="17"/>
                <c:pt idx="0">
                  <c:v>157.30607861199999</c:v>
                </c:pt>
                <c:pt idx="1">
                  <c:v>158.988866479</c:v>
                </c:pt>
                <c:pt idx="2">
                  <c:v>148.02265932499998</c:v>
                </c:pt>
                <c:pt idx="3">
                  <c:v>155.19695557400001</c:v>
                </c:pt>
                <c:pt idx="4">
                  <c:v>150.79750691999999</c:v>
                </c:pt>
                <c:pt idx="5">
                  <c:v>196.68924050000001</c:v>
                </c:pt>
                <c:pt idx="6">
                  <c:v>190.67715915799999</c:v>
                </c:pt>
                <c:pt idx="7">
                  <c:v>182.34140683200002</c:v>
                </c:pt>
                <c:pt idx="8">
                  <c:v>229.85347461199999</c:v>
                </c:pt>
                <c:pt idx="9">
                  <c:v>168.29173371100001</c:v>
                </c:pt>
                <c:pt idx="10">
                  <c:v>185.04429419700003</c:v>
                </c:pt>
                <c:pt idx="11">
                  <c:v>230.86838864999999</c:v>
                </c:pt>
                <c:pt idx="12">
                  <c:v>238.70849485599999</c:v>
                </c:pt>
                <c:pt idx="13">
                  <c:v>318.13463006999996</c:v>
                </c:pt>
                <c:pt idx="14">
                  <c:v>310.63407377999999</c:v>
                </c:pt>
                <c:pt idx="15">
                  <c:v>320.83498316000004</c:v>
                </c:pt>
                <c:pt idx="16">
                  <c:v>323.01562347000004</c:v>
                </c:pt>
              </c:numCache>
            </c:numRef>
          </c:xVal>
          <c:yVal>
            <c:numRef>
              <c:f>'Dairy Forecast (Base Case)'!$H$89:$H$105</c:f>
              <c:numCache>
                <c:formatCode>_(* #,##0_);_(* \(#,##0\);_(* "-"??_);_(@_)</c:formatCode>
                <c:ptCount val="17"/>
                <c:pt idx="0">
                  <c:v>295</c:v>
                </c:pt>
                <c:pt idx="1">
                  <c:v>291</c:v>
                </c:pt>
                <c:pt idx="2">
                  <c:v>303</c:v>
                </c:pt>
                <c:pt idx="3">
                  <c:v>338</c:v>
                </c:pt>
                <c:pt idx="4">
                  <c:v>346</c:v>
                </c:pt>
                <c:pt idx="5">
                  <c:v>341</c:v>
                </c:pt>
                <c:pt idx="6">
                  <c:v>345</c:v>
                </c:pt>
                <c:pt idx="7">
                  <c:v>348</c:v>
                </c:pt>
                <c:pt idx="8">
                  <c:v>372</c:v>
                </c:pt>
                <c:pt idx="9">
                  <c:v>354</c:v>
                </c:pt>
                <c:pt idx="10">
                  <c:v>333</c:v>
                </c:pt>
                <c:pt idx="11">
                  <c:v>313</c:v>
                </c:pt>
                <c:pt idx="12">
                  <c:v>299</c:v>
                </c:pt>
                <c:pt idx="13">
                  <c:v>284</c:v>
                </c:pt>
                <c:pt idx="14">
                  <c:v>288</c:v>
                </c:pt>
                <c:pt idx="15">
                  <c:v>299</c:v>
                </c:pt>
                <c:pt idx="16">
                  <c:v>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84-496F-ADC9-393F8BC7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293280"/>
        <c:axId val="648293672"/>
      </c:scatterChart>
      <c:valAx>
        <c:axId val="648293280"/>
        <c:scaling>
          <c:orientation val="minMax"/>
          <c:min val="100"/>
        </c:scaling>
        <c:delete val="0"/>
        <c:axPos val="b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3672"/>
        <c:crosses val="autoZero"/>
        <c:crossBetween val="midCat"/>
      </c:valAx>
      <c:valAx>
        <c:axId val="64829367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3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81161861619244"/>
          <c:y val="0.17182188245638191"/>
          <c:w val="0.26936866718628666"/>
          <c:h val="0.12703600813943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22" r="0.750000000000005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Oregon - Inflation Adjusted Sales vs Annual Milk Production</a:t>
            </a:r>
          </a:p>
        </c:rich>
      </c:tx>
      <c:layout>
        <c:manualLayout>
          <c:xMode val="edge"/>
          <c:yMode val="edge"/>
          <c:x val="0.11320754716981132"/>
          <c:y val="3.7800814140404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2506738544473"/>
          <c:y val="0.18900407070201991"/>
          <c:w val="0.7439353099730458"/>
          <c:h val="0.67010534157989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'Dairy Forecast (Base Case)'!$L$88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layout>
                <c:manualLayout>
                  <c:x val="9.5603617233435079E-2"/>
                  <c:y val="0.2963892771830544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'Dairy Forecast (Base Case)'!$K$89:$K$105</c:f>
              <c:numCache>
                <c:formatCode>_("$"* #,##0_);_("$"* \(#,##0\);_("$"* "-"??_);_(@_)</c:formatCode>
                <c:ptCount val="17"/>
                <c:pt idx="0">
                  <c:v>1023.1418448300001</c:v>
                </c:pt>
                <c:pt idx="1">
                  <c:v>1032.52602886</c:v>
                </c:pt>
                <c:pt idx="2">
                  <c:v>962.71582397999998</c:v>
                </c:pt>
                <c:pt idx="3">
                  <c:v>1076.0322892000002</c:v>
                </c:pt>
                <c:pt idx="4">
                  <c:v>1134.5532636399998</c:v>
                </c:pt>
                <c:pt idx="5">
                  <c:v>1277.5685709000002</c:v>
                </c:pt>
                <c:pt idx="6">
                  <c:v>1325.2822727999999</c:v>
                </c:pt>
                <c:pt idx="7">
                  <c:v>1385.4606170999998</c:v>
                </c:pt>
                <c:pt idx="8">
                  <c:v>1327.8432724000002</c:v>
                </c:pt>
                <c:pt idx="9">
                  <c:v>1262.2795122999999</c:v>
                </c:pt>
                <c:pt idx="10">
                  <c:v>1527.4552772</c:v>
                </c:pt>
                <c:pt idx="11">
                  <c:v>1481.4284741000001</c:v>
                </c:pt>
                <c:pt idx="12">
                  <c:v>1611.3058854000001</c:v>
                </c:pt>
                <c:pt idx="13">
                  <c:v>1703.9121759000002</c:v>
                </c:pt>
                <c:pt idx="14">
                  <c:v>1822.7169199</c:v>
                </c:pt>
                <c:pt idx="15">
                  <c:v>1863.1389874000001</c:v>
                </c:pt>
                <c:pt idx="16">
                  <c:v>1934.9471940999999</c:v>
                </c:pt>
              </c:numCache>
            </c:numRef>
          </c:xVal>
          <c:yVal>
            <c:numRef>
              <c:f>'Dairy Forecast (Base Case)'!$L$89:$L$105</c:f>
              <c:numCache>
                <c:formatCode>_(* #,##0_);_(* \(#,##0\);_(* "-"??_);_(@_)</c:formatCode>
                <c:ptCount val="17"/>
                <c:pt idx="0">
                  <c:v>1610</c:v>
                </c:pt>
                <c:pt idx="1">
                  <c:v>1583</c:v>
                </c:pt>
                <c:pt idx="2">
                  <c:v>1665</c:v>
                </c:pt>
                <c:pt idx="3">
                  <c:v>1640</c:v>
                </c:pt>
                <c:pt idx="4">
                  <c:v>1717</c:v>
                </c:pt>
                <c:pt idx="5">
                  <c:v>2093</c:v>
                </c:pt>
                <c:pt idx="6">
                  <c:v>2177</c:v>
                </c:pt>
                <c:pt idx="7">
                  <c:v>2270</c:v>
                </c:pt>
                <c:pt idx="8">
                  <c:v>2284</c:v>
                </c:pt>
                <c:pt idx="9">
                  <c:v>2242</c:v>
                </c:pt>
                <c:pt idx="10">
                  <c:v>2233</c:v>
                </c:pt>
                <c:pt idx="11">
                  <c:v>2254</c:v>
                </c:pt>
                <c:pt idx="12">
                  <c:v>2248</c:v>
                </c:pt>
                <c:pt idx="13">
                  <c:v>2379</c:v>
                </c:pt>
                <c:pt idx="14">
                  <c:v>2479</c:v>
                </c:pt>
                <c:pt idx="15">
                  <c:v>2513</c:v>
                </c:pt>
                <c:pt idx="16">
                  <c:v>2514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09-4E4E-92EB-B7E66C40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294456"/>
        <c:axId val="648294848"/>
      </c:scatterChart>
      <c:valAx>
        <c:axId val="648294456"/>
        <c:scaling>
          <c:orientation val="minMax"/>
          <c:min val="400"/>
        </c:scaling>
        <c:delete val="0"/>
        <c:axPos val="b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4848"/>
        <c:crosses val="autoZero"/>
        <c:crossBetween val="midCat"/>
      </c:valAx>
      <c:valAx>
        <c:axId val="64829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44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760107816721"/>
          <c:y val="0.75601628280807964"/>
          <c:w val="0.31805929919137482"/>
          <c:h val="0.13402106831597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Washington - Inflation Adjusted Sales vs Annual Milk Production</a:t>
            </a:r>
          </a:p>
        </c:rich>
      </c:tx>
      <c:layout>
        <c:manualLayout>
          <c:xMode val="edge"/>
          <c:yMode val="edge"/>
          <c:x val="0.24831341767013912"/>
          <c:y val="3.7542662116041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8472738582722E-2"/>
          <c:y val="0.20477815699658702"/>
          <c:w val="0.87044649128934093"/>
          <c:h val="0.641638225255979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'Dairy Forecast (Base Case)'!$P$88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Mode val="edge"/>
                  <c:yMode val="edge"/>
                  <c:x val="0.40215977427011412"/>
                  <c:y val="0.836177474402730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'Dairy Forecast (Base Case)'!$O$89:$O$99</c:f>
              <c:numCache>
                <c:formatCode>_("$"* #,##0_);_("$"* \(#,##0\);_("$"* "-"??_);_(@_)</c:formatCode>
                <c:ptCount val="11"/>
                <c:pt idx="0">
                  <c:v>1273.4383057999999</c:v>
                </c:pt>
                <c:pt idx="1">
                  <c:v>1241.5095497</c:v>
                </c:pt>
                <c:pt idx="2">
                  <c:v>1106.3392904000002</c:v>
                </c:pt>
                <c:pt idx="3">
                  <c:v>1131.1751904</c:v>
                </c:pt>
                <c:pt idx="4">
                  <c:v>972.92047739999998</c:v>
                </c:pt>
                <c:pt idx="5">
                  <c:v>1033.088739</c:v>
                </c:pt>
                <c:pt idx="6">
                  <c:v>855.70943899999997</c:v>
                </c:pt>
                <c:pt idx="7">
                  <c:v>854.66668200000004</c:v>
                </c:pt>
                <c:pt idx="8">
                  <c:v>802.09294550000004</c:v>
                </c:pt>
                <c:pt idx="9">
                  <c:v>821.69325489999994</c:v>
                </c:pt>
                <c:pt idx="10">
                  <c:v>979.96983</c:v>
                </c:pt>
              </c:numCache>
            </c:numRef>
          </c:xVal>
          <c:yVal>
            <c:numRef>
              <c:f>'Dairy Forecast (Base Case)'!$P$89:$P$99</c:f>
              <c:numCache>
                <c:formatCode>_(* #,##0_);_(* \(#,##0\);_(* "-"??_);_(@_)</c:formatCode>
                <c:ptCount val="11"/>
                <c:pt idx="0">
                  <c:v>5305</c:v>
                </c:pt>
                <c:pt idx="1">
                  <c:v>5326</c:v>
                </c:pt>
                <c:pt idx="2">
                  <c:v>5535</c:v>
                </c:pt>
                <c:pt idx="3">
                  <c:v>5593</c:v>
                </c:pt>
                <c:pt idx="4">
                  <c:v>5514</c:v>
                </c:pt>
                <c:pt idx="5">
                  <c:v>5620</c:v>
                </c:pt>
                <c:pt idx="6">
                  <c:v>5581</c:v>
                </c:pt>
                <c:pt idx="7">
                  <c:v>5416</c:v>
                </c:pt>
                <c:pt idx="8">
                  <c:v>5608</c:v>
                </c:pt>
                <c:pt idx="9">
                  <c:v>5464</c:v>
                </c:pt>
                <c:pt idx="10">
                  <c:v>5531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B-4F7A-95D2-8C9E03F8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295632"/>
        <c:axId val="648296024"/>
      </c:scatterChart>
      <c:valAx>
        <c:axId val="648295632"/>
        <c:scaling>
          <c:orientation val="minMax"/>
          <c:min val="320"/>
        </c:scaling>
        <c:delete val="0"/>
        <c:axPos val="b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6024"/>
        <c:crosses val="autoZero"/>
        <c:crossBetween val="midCat"/>
      </c:valAx>
      <c:valAx>
        <c:axId val="648296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5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53600436488429"/>
          <c:y val="0.27645051194539288"/>
          <c:w val="0.18893412214032515"/>
          <c:h val="0.146757679180887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Washington- Inflation Adjusted Sales vs Annual Milk Production</a:t>
            </a:r>
          </a:p>
        </c:rich>
      </c:tx>
      <c:layout>
        <c:manualLayout>
          <c:xMode val="edge"/>
          <c:yMode val="edge"/>
          <c:x val="0.20689693878887341"/>
          <c:y val="3.8062348045435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27437715972"/>
          <c:y val="0.12456768451233462"/>
          <c:w val="0.83333489234408165"/>
          <c:h val="0.737025466697988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'Dairy Forecast (Base Case)'!$P$88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trendlineType val="log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'Dairy Forecast (Base Case)'!$O$91:$O$105</c:f>
              <c:numCache>
                <c:formatCode>_("$"* #,##0_);_("$"* \(#,##0\);_("$"* "-"??_);_(@_)</c:formatCode>
                <c:ptCount val="15"/>
                <c:pt idx="0">
                  <c:v>1106.3392904000002</c:v>
                </c:pt>
                <c:pt idx="1">
                  <c:v>1131.1751904</c:v>
                </c:pt>
                <c:pt idx="2">
                  <c:v>972.92047739999998</c:v>
                </c:pt>
                <c:pt idx="3">
                  <c:v>1033.088739</c:v>
                </c:pt>
                <c:pt idx="4">
                  <c:v>855.70943899999997</c:v>
                </c:pt>
                <c:pt idx="5">
                  <c:v>854.66668200000004</c:v>
                </c:pt>
                <c:pt idx="6">
                  <c:v>802.09294550000004</c:v>
                </c:pt>
                <c:pt idx="7">
                  <c:v>821.69325489999994</c:v>
                </c:pt>
                <c:pt idx="8">
                  <c:v>979.96983</c:v>
                </c:pt>
                <c:pt idx="9">
                  <c:v>938.82120689999999</c:v>
                </c:pt>
                <c:pt idx="10">
                  <c:v>1005.2103202000001</c:v>
                </c:pt>
                <c:pt idx="11">
                  <c:v>1020.2624165</c:v>
                </c:pt>
                <c:pt idx="12">
                  <c:v>1129.759628</c:v>
                </c:pt>
                <c:pt idx="13">
                  <c:v>1167.4528800000001</c:v>
                </c:pt>
                <c:pt idx="14">
                  <c:v>1221.862862</c:v>
                </c:pt>
              </c:numCache>
            </c:numRef>
          </c:xVal>
          <c:yVal>
            <c:numRef>
              <c:f>'Dairy Forecast (Base Case)'!$P$91:$P$105</c:f>
              <c:numCache>
                <c:formatCode>_(* #,##0_);_(* \(#,##0\);_(* "-"??_);_(@_)</c:formatCode>
                <c:ptCount val="15"/>
                <c:pt idx="0">
                  <c:v>5535</c:v>
                </c:pt>
                <c:pt idx="1">
                  <c:v>5593</c:v>
                </c:pt>
                <c:pt idx="2">
                  <c:v>5514</c:v>
                </c:pt>
                <c:pt idx="3">
                  <c:v>5620</c:v>
                </c:pt>
                <c:pt idx="4">
                  <c:v>5581</c:v>
                </c:pt>
                <c:pt idx="5">
                  <c:v>5416</c:v>
                </c:pt>
                <c:pt idx="6">
                  <c:v>5608</c:v>
                </c:pt>
                <c:pt idx="7">
                  <c:v>5464</c:v>
                </c:pt>
                <c:pt idx="8">
                  <c:v>5531</c:v>
                </c:pt>
                <c:pt idx="9">
                  <c:v>5696</c:v>
                </c:pt>
                <c:pt idx="10">
                  <c:v>5561</c:v>
                </c:pt>
                <c:pt idx="11">
                  <c:v>5885</c:v>
                </c:pt>
                <c:pt idx="12">
                  <c:v>6169</c:v>
                </c:pt>
                <c:pt idx="13">
                  <c:v>6234</c:v>
                </c:pt>
                <c:pt idx="14">
                  <c:v>6336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CE-4A17-8D34-965DC545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8291712"/>
        <c:axId val="648291320"/>
      </c:scatterChart>
      <c:valAx>
        <c:axId val="648291712"/>
        <c:scaling>
          <c:orientation val="minMax"/>
          <c:min val="1000"/>
        </c:scaling>
        <c:delete val="0"/>
        <c:axPos val="b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1320"/>
        <c:crosses val="autoZero"/>
        <c:crossBetween val="midCat"/>
      </c:valAx>
      <c:valAx>
        <c:axId val="648291320"/>
        <c:scaling>
          <c:orientation val="minMax"/>
          <c:max val="6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8291712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55940962357512"/>
          <c:y val="0.64200306409662589"/>
          <c:w val="0.13218415533733571"/>
          <c:h val="6.9204269173519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Lighting Load</a:t>
            </a:r>
          </a:p>
          <a:p>
            <a:pPr>
              <a:defRPr/>
            </a:pPr>
            <a:r>
              <a:rPr lang="en-US"/>
              <a:t>aMW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Load_Climate1_XGO_Base_Freeze!$I$21:$AL$21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Load_Climate1_XGO_Base_Freeze!$I$22:$AL$22</c:f>
              <c:numCache>
                <c:formatCode>_(* #,##0_);_(* \(#,##0\);_(* "-"??_);_(@_)</c:formatCode>
                <c:ptCount val="30"/>
                <c:pt idx="0">
                  <c:v>1260.5740000000001</c:v>
                </c:pt>
                <c:pt idx="1">
                  <c:v>1216.961</c:v>
                </c:pt>
                <c:pt idx="2">
                  <c:v>1179.096</c:v>
                </c:pt>
                <c:pt idx="3">
                  <c:v>1144.8499999999999</c:v>
                </c:pt>
                <c:pt idx="4">
                  <c:v>1114.597</c:v>
                </c:pt>
                <c:pt idx="5">
                  <c:v>1087.8789999999999</c:v>
                </c:pt>
                <c:pt idx="6">
                  <c:v>1065.489</c:v>
                </c:pt>
                <c:pt idx="7">
                  <c:v>1045.4090000000001</c:v>
                </c:pt>
                <c:pt idx="8">
                  <c:v>1026.46</c:v>
                </c:pt>
                <c:pt idx="9">
                  <c:v>1011.562</c:v>
                </c:pt>
                <c:pt idx="10">
                  <c:v>997.94550000000004</c:v>
                </c:pt>
                <c:pt idx="11">
                  <c:v>986.03</c:v>
                </c:pt>
                <c:pt idx="12">
                  <c:v>974.70899999999995</c:v>
                </c:pt>
                <c:pt idx="13">
                  <c:v>964.51930000000004</c:v>
                </c:pt>
                <c:pt idx="14">
                  <c:v>955.29849999999999</c:v>
                </c:pt>
                <c:pt idx="15">
                  <c:v>947.17060000000004</c:v>
                </c:pt>
                <c:pt idx="16">
                  <c:v>940.20960000000002</c:v>
                </c:pt>
                <c:pt idx="17">
                  <c:v>934.08640000000003</c:v>
                </c:pt>
                <c:pt idx="18">
                  <c:v>928.51969999999994</c:v>
                </c:pt>
                <c:pt idx="19">
                  <c:v>922.98850000000004</c:v>
                </c:pt>
                <c:pt idx="20">
                  <c:v>919.15120000000002</c:v>
                </c:pt>
                <c:pt idx="21">
                  <c:v>917.34469999999999</c:v>
                </c:pt>
                <c:pt idx="22">
                  <c:v>916.72360000000003</c:v>
                </c:pt>
                <c:pt idx="23">
                  <c:v>917.40940000000001</c:v>
                </c:pt>
                <c:pt idx="24">
                  <c:v>919.26670000000001</c:v>
                </c:pt>
                <c:pt idx="25">
                  <c:v>922.18589999999995</c:v>
                </c:pt>
                <c:pt idx="26">
                  <c:v>926.09159999999997</c:v>
                </c:pt>
                <c:pt idx="27">
                  <c:v>930.90419999999995</c:v>
                </c:pt>
                <c:pt idx="28">
                  <c:v>936.5376</c:v>
                </c:pt>
                <c:pt idx="29">
                  <c:v>940.86210000000005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3-4682-B445-F3ED4AB11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1582208"/>
        <c:axId val="921582536"/>
      </c:barChart>
      <c:catAx>
        <c:axId val="9215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582536"/>
        <c:crosses val="autoZero"/>
        <c:auto val="1"/>
        <c:lblAlgn val="ctr"/>
        <c:lblOffset val="100"/>
        <c:noMultiLvlLbl val="0"/>
      </c:catAx>
      <c:valAx>
        <c:axId val="92158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58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68580</xdr:colOff>
      <xdr:row>47</xdr:row>
      <xdr:rowOff>83820</xdr:rowOff>
    </xdr:from>
    <xdr:to>
      <xdr:col>65</xdr:col>
      <xdr:colOff>15240</xdr:colOff>
      <xdr:row>50</xdr:row>
      <xdr:rowOff>22860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645102B6-C02C-43A4-A0AE-8BD26C82FAA0}"/>
            </a:ext>
          </a:extLst>
        </xdr:cNvPr>
        <xdr:cNvSpPr/>
      </xdr:nvSpPr>
      <xdr:spPr>
        <a:xfrm>
          <a:off x="51023520" y="9090660"/>
          <a:ext cx="1821180" cy="617220"/>
        </a:xfrm>
        <a:prstGeom prst="wedgeRectCallout">
          <a:avLst>
            <a:gd name="adj1" fmla="val -54724"/>
            <a:gd name="adj2" fmla="val 12546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THESE ARE PLACEHOLDERS UNTIL FINAL NUMBERS COME IN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342900</xdr:colOff>
      <xdr:row>189</xdr:row>
      <xdr:rowOff>123825</xdr:rowOff>
    </xdr:from>
    <xdr:to>
      <xdr:col>30</xdr:col>
      <xdr:colOff>381000</xdr:colOff>
      <xdr:row>197</xdr:row>
      <xdr:rowOff>0</xdr:rowOff>
    </xdr:to>
    <xdr:sp macro="" textlink="">
      <xdr:nvSpPr>
        <xdr:cNvPr id="2" name="Rounded Rectangular Callou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8364200" y="30727650"/>
          <a:ext cx="1866900" cy="1171575"/>
        </a:xfrm>
        <a:prstGeom prst="wedgeRoundRectCallout">
          <a:avLst>
            <a:gd name="adj1" fmla="val 70494"/>
            <a:gd name="adj2" fmla="val -1717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From CBSA 2014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25</xdr:row>
      <xdr:rowOff>161925</xdr:rowOff>
    </xdr:from>
    <xdr:to>
      <xdr:col>23</xdr:col>
      <xdr:colOff>466725</xdr:colOff>
      <xdr:row>314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3810000"/>
          <a:ext cx="7762875" cy="4019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131</xdr:row>
      <xdr:rowOff>28575</xdr:rowOff>
    </xdr:from>
    <xdr:to>
      <xdr:col>4</xdr:col>
      <xdr:colOff>161925</xdr:colOff>
      <xdr:row>148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409575</xdr:colOff>
      <xdr:row>131</xdr:row>
      <xdr:rowOff>47625</xdr:rowOff>
    </xdr:from>
    <xdr:to>
      <xdr:col>8</xdr:col>
      <xdr:colOff>876300</xdr:colOff>
      <xdr:row>148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1114425</xdr:colOff>
      <xdr:row>131</xdr:row>
      <xdr:rowOff>0</xdr:rowOff>
    </xdr:from>
    <xdr:to>
      <xdr:col>12</xdr:col>
      <xdr:colOff>819150</xdr:colOff>
      <xdr:row>148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210</xdr:col>
      <xdr:colOff>571500</xdr:colOff>
      <xdr:row>134</xdr:row>
      <xdr:rowOff>142875</xdr:rowOff>
    </xdr:from>
    <xdr:to>
      <xdr:col>222</xdr:col>
      <xdr:colOff>314325</xdr:colOff>
      <xdr:row>154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485775</xdr:colOff>
      <xdr:row>131</xdr:row>
      <xdr:rowOff>47625</xdr:rowOff>
    </xdr:from>
    <xdr:to>
      <xdr:col>17</xdr:col>
      <xdr:colOff>1009650</xdr:colOff>
      <xdr:row>148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584835</xdr:colOff>
      <xdr:row>60</xdr:row>
      <xdr:rowOff>24765</xdr:rowOff>
    </xdr:from>
    <xdr:to>
      <xdr:col>27</xdr:col>
      <xdr:colOff>499110</xdr:colOff>
      <xdr:row>74</xdr:row>
      <xdr:rowOff>150495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664315" y="2767965"/>
          <a:ext cx="6619875" cy="34785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From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Massoud 17 March 2015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Correct,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These are not loads. they are also not frozen efficiency. They are Price effect  forecast.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 imputed the FE2010 for the 6</a:t>
          </a:r>
          <a:r>
            <a:rPr lang="en-US" sz="110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th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Plan (with adjustment for DSI and Conservation achievements in 2008 and 2009, the years prior to the plan)</a:t>
          </a: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revised graph looks as follows.  I have modified the table behind this chart in the attached PPTX file.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There is still a further adjustment that I need to make that would lower the 7P draft by a few hundred MWa.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reduction for 2014 conservation achievements. Long-term model is calibrated to history from 1986-2013.  So model does not know about  2014 conservation achievements.  </a:t>
          </a:r>
        </a:p>
        <a:p>
          <a:endParaRPr lang="en-US" sz="1100"/>
        </a:p>
      </xdr:txBody>
    </xdr:sp>
    <xdr:clientData/>
  </xdr:twoCellAnchor>
  <xdr:twoCellAnchor>
    <xdr:from>
      <xdr:col>0</xdr:col>
      <xdr:colOff>259080</xdr:colOff>
      <xdr:row>12</xdr:row>
      <xdr:rowOff>7620</xdr:rowOff>
    </xdr:from>
    <xdr:to>
      <xdr:col>14</xdr:col>
      <xdr:colOff>7620</xdr:colOff>
      <xdr:row>18</xdr:row>
      <xdr:rowOff>45720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7A7767B-9E2E-4815-BCCA-B8FB31F0A8C2}"/>
            </a:ext>
          </a:extLst>
        </xdr:cNvPr>
        <xdr:cNvSpPr txBox="1"/>
      </xdr:nvSpPr>
      <xdr:spPr>
        <a:xfrm>
          <a:off x="259080" y="2392680"/>
          <a:ext cx="10789920" cy="1043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Updated April 14, 2020</a:t>
          </a:r>
        </a:p>
        <a:p>
          <a:endParaRPr lang="en-US" sz="1100"/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Scenario Name: Climate1_XGO_Base_Freeze | Date: Mon 04/13/2020 | Time: 15:03:35.62 | Path: Q:\MJ\Energy2020\2020Model | Version: * | 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Engine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is the Loadshape Review for Northwest</a:t>
          </a:r>
          <a:r>
            <a:rPr lang="en-US"/>
            <a:t> </a:t>
          </a:r>
          <a:r>
            <a:rPr lang="en-US" sz="1100"/>
            <a:t>evised load forecast from Massoud. 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624840</xdr:colOff>
      <xdr:row>31</xdr:row>
      <xdr:rowOff>19050</xdr:rowOff>
    </xdr:from>
    <xdr:to>
      <xdr:col>25</xdr:col>
      <xdr:colOff>99060</xdr:colOff>
      <xdr:row>50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0C5C59-F7C4-450E-B4E6-A2951BE0A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2\q\DOCUME~1\Jeff\LOCALS~1\Temp\Temporary%20Directory%202%20for%20Commercial%20Inputs%20to%202020-2.zip\HVACMeasureMatri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G/Main/Data/Dodge/dodgePop2001-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J/Demand%20Forecasting%20Model/Residential%20characterisitics/RBSA%202012/NPCC_MH_Tables_2013-08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venthPlan/Conservation%20Analysis/Ag/Ag-Dairy-7P_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G/Main/Plan%205/Commercial/Assessment/FinalPlan/InteractionsBldgType0108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nits%20file%20Froze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eventhPlan/Conservation%20Analysis/Com/Embedded%20Data%20Centers/DataCenters_Model_Final_17Nov2014%20(Final%20with%207P%20adjustments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dependencies"/>
      <sheetName val="Com"/>
      <sheetName val="Economic Scalers"/>
      <sheetName val="Population forecast"/>
      <sheetName val="Com Forecast Med"/>
      <sheetName val="Com Forecast Low1"/>
      <sheetName val="Com Forecast Low"/>
      <sheetName val="Com Forecast High"/>
      <sheetName val="Com Forecast High1"/>
      <sheetName val="Commercial Lighting for Charlie"/>
      <sheetName val="ID RES Saturation rates"/>
      <sheetName val="MT RES Saturation rates "/>
      <sheetName val="OR RES Saturation rates"/>
      <sheetName val="WA Res Saturation Rates"/>
      <sheetName val="SQF per Unit"/>
      <sheetName val="Res Unit Forecast (base) "/>
      <sheetName val="Res unit Forecast (low)"/>
      <sheetName val="Res unit Forecast (high)"/>
      <sheetName val="Res EUI Forecast (Base)"/>
      <sheetName val="Res EUI Forecast (Low)"/>
      <sheetName val="Res EUI Forecast (High)"/>
      <sheetName val="Residential MELS"/>
      <sheetName val="Load Forecasts ----&gt;"/>
      <sheetName val="NW Industrial Demand Base"/>
      <sheetName val="NW Industrial Demand LOW"/>
      <sheetName val="NW Industrial Demand High "/>
      <sheetName val="industrial GCM1_XGO_base_FE"/>
      <sheetName val="Industrial GCM1_XGO_Low_FE"/>
      <sheetName val="Industrial GCM1_XGO_High_FE"/>
      <sheetName val="Cannabis Demand"/>
      <sheetName val="Large Data Centers demand"/>
      <sheetName val="Irrigation demand"/>
      <sheetName val="vehiclecounts-nw-climate1_xgo_b"/>
      <sheetName val="vehiclecounts-nw-climate1 High"/>
      <sheetName val="vehiclecounts-nw-climate1 Low"/>
      <sheetName val="ADDITIONAL SUPPORTING DATA----&gt;"/>
      <sheetName val="XGO Climate change elasticities"/>
      <sheetName val="RES allocation and size"/>
      <sheetName val="Economic Drivers modifiers"/>
      <sheetName val="commercialvariables-id-freezede"/>
      <sheetName val="commercialvariables-mt-freezede"/>
      <sheetName val="commercialvariables-nw-freezede"/>
      <sheetName val="commercialvariables-or-freezede"/>
      <sheetName val="commercialvariables-wa-freezede"/>
      <sheetName val="industrialvariables-id-freezede"/>
      <sheetName val="industrialvariables-mt-freezede"/>
      <sheetName val="industrialvariables-or-freezede"/>
      <sheetName val="industrialvariables-wa-freezede"/>
      <sheetName val="industrialvariables-nw-freezede"/>
      <sheetName val="residentialvariables-id-freezed"/>
      <sheetName val="residentialvariables-mt-freezed"/>
      <sheetName val="residentialvariables-or-freezed"/>
      <sheetName val="residentialvariables-wa-freezed"/>
      <sheetName val="residentialvariables-nw-freezed"/>
      <sheetName val="electricityreview-nw-freezedee"/>
    </sheetNames>
    <sheetDataSet>
      <sheetData sheetId="0"/>
      <sheetData sheetId="1"/>
      <sheetData sheetId="2"/>
      <sheetData sheetId="3"/>
      <sheetData sheetId="4"/>
      <sheetData sheetId="5">
        <row r="29">
          <cell r="D29" t="str">
            <v>New- based on Retired stock and brand new stock for new employments</v>
          </cell>
          <cell r="E29"/>
          <cell r="G29">
            <v>0.38546750000000002</v>
          </cell>
          <cell r="H29">
            <v>0.54627000000000003</v>
          </cell>
          <cell r="I29">
            <v>0.59768750000000004</v>
          </cell>
          <cell r="J29">
            <v>0.66325300000000009</v>
          </cell>
          <cell r="K29">
            <v>0.37099200000000004</v>
          </cell>
          <cell r="L29">
            <v>0.638625</v>
          </cell>
          <cell r="M29">
            <v>0.26062450000000004</v>
          </cell>
          <cell r="N29">
            <v>0.67340549999999999</v>
          </cell>
          <cell r="O29">
            <v>0.47520250000000003</v>
          </cell>
          <cell r="P29">
            <v>0.37380850000000004</v>
          </cell>
          <cell r="Q29">
            <v>0.82117350000000011</v>
          </cell>
          <cell r="R29">
            <v>1.0407950000000001</v>
          </cell>
          <cell r="S29">
            <v>1.855353</v>
          </cell>
          <cell r="T29">
            <v>1.6091385</v>
          </cell>
          <cell r="U29">
            <v>1.2272080000000001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dgePopInModelCats"/>
      <sheetName val="Sector Assignment Dodge"/>
      <sheetName val="DodgePopByBld"/>
      <sheetName val="Dodge by State&amp;Bld"/>
      <sheetName val="RawDataValue"/>
      <sheetName val="RawDataArea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state</v>
          </cell>
          <cell r="B4" t="str">
            <v>constype</v>
          </cell>
          <cell r="C4" t="str">
            <v>bldtype</v>
          </cell>
          <cell r="D4" t="str">
            <v>da2001</v>
          </cell>
          <cell r="E4" t="str">
            <v>da2002</v>
          </cell>
          <cell r="F4" t="str">
            <v>da2003</v>
          </cell>
          <cell r="G4" t="str">
            <v>da2004</v>
          </cell>
        </row>
        <row r="5">
          <cell r="A5" t="str">
            <v>Idaho</v>
          </cell>
          <cell r="B5" t="str">
            <v>ADD</v>
          </cell>
          <cell r="C5" t="str">
            <v>Amusement, Social and Recreational Bldgs-ADD</v>
          </cell>
          <cell r="D5">
            <v>14.6</v>
          </cell>
          <cell r="E5">
            <v>35.6</v>
          </cell>
          <cell r="F5">
            <v>37.1</v>
          </cell>
          <cell r="G5">
            <v>31.8</v>
          </cell>
        </row>
        <row r="6">
          <cell r="A6" t="str">
            <v>Idaho</v>
          </cell>
          <cell r="B6" t="str">
            <v>ALT</v>
          </cell>
          <cell r="C6" t="str">
            <v>Amusement, Social and Recreational Bldgs-ALT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Idaho</v>
          </cell>
          <cell r="B7" t="str">
            <v>NEW</v>
          </cell>
          <cell r="C7" t="str">
            <v>Amusement, Social and Recreational Bldgs-NEW</v>
          </cell>
          <cell r="D7">
            <v>111.2</v>
          </cell>
          <cell r="E7">
            <v>98.3</v>
          </cell>
          <cell r="F7">
            <v>343.5</v>
          </cell>
          <cell r="G7">
            <v>655.7</v>
          </cell>
        </row>
        <row r="8">
          <cell r="A8" t="str">
            <v>Idaho</v>
          </cell>
          <cell r="B8" t="str">
            <v>ADD</v>
          </cell>
          <cell r="C8" t="str">
            <v>Capitols/Court Houses/City Halls-ADD</v>
          </cell>
          <cell r="E8">
            <v>1.2</v>
          </cell>
          <cell r="F8">
            <v>10.3</v>
          </cell>
          <cell r="G8">
            <v>15</v>
          </cell>
        </row>
        <row r="9">
          <cell r="A9" t="str">
            <v>Idaho</v>
          </cell>
          <cell r="B9" t="str">
            <v>ALT</v>
          </cell>
          <cell r="C9" t="str">
            <v>Capitols/Court Houses/City Halls-ALT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Idaho</v>
          </cell>
          <cell r="B10" t="str">
            <v>NEW</v>
          </cell>
          <cell r="C10" t="str">
            <v>Capitols/Court Houses/City Halls-NEW</v>
          </cell>
          <cell r="F10">
            <v>30.6</v>
          </cell>
          <cell r="G10">
            <v>24</v>
          </cell>
        </row>
        <row r="11">
          <cell r="A11" t="str">
            <v>Idaho</v>
          </cell>
          <cell r="B11" t="str">
            <v>ADD</v>
          </cell>
          <cell r="C11" t="str">
            <v>Dormitories-ADD</v>
          </cell>
          <cell r="E11">
            <v>3.8</v>
          </cell>
        </row>
        <row r="12">
          <cell r="A12" t="str">
            <v>Idaho</v>
          </cell>
          <cell r="B12" t="str">
            <v>ALT</v>
          </cell>
          <cell r="C12" t="str">
            <v>Dormitories-ALT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Idaho</v>
          </cell>
          <cell r="B13" t="str">
            <v>NEW</v>
          </cell>
          <cell r="C13" t="str">
            <v>Dormitories-NEW</v>
          </cell>
          <cell r="D13">
            <v>105</v>
          </cell>
          <cell r="E13">
            <v>224.4</v>
          </cell>
          <cell r="F13">
            <v>122.1</v>
          </cell>
          <cell r="G13">
            <v>120.1</v>
          </cell>
        </row>
        <row r="14">
          <cell r="A14" t="str">
            <v>Idaho</v>
          </cell>
          <cell r="B14" t="str">
            <v>ADD</v>
          </cell>
          <cell r="C14" t="str">
            <v>Health-Other-ADD</v>
          </cell>
          <cell r="D14">
            <v>21.4</v>
          </cell>
          <cell r="E14">
            <v>62.5</v>
          </cell>
          <cell r="F14">
            <v>51.4</v>
          </cell>
          <cell r="G14">
            <v>4.4000000000000004</v>
          </cell>
        </row>
        <row r="15">
          <cell r="A15" t="str">
            <v>Idaho</v>
          </cell>
          <cell r="B15" t="str">
            <v>ALT</v>
          </cell>
          <cell r="C15" t="str">
            <v>Health-Other-ALT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Idaho</v>
          </cell>
          <cell r="B16" t="str">
            <v>NEW</v>
          </cell>
          <cell r="C16" t="str">
            <v>Health-Other-NEW</v>
          </cell>
          <cell r="D16">
            <v>341.6</v>
          </cell>
          <cell r="E16">
            <v>333.6</v>
          </cell>
          <cell r="F16">
            <v>258.60000000000002</v>
          </cell>
          <cell r="G16">
            <v>498</v>
          </cell>
        </row>
        <row r="17">
          <cell r="A17" t="str">
            <v>Idaho</v>
          </cell>
          <cell r="B17" t="str">
            <v>ADD</v>
          </cell>
          <cell r="C17" t="str">
            <v>Hospitals-ADD</v>
          </cell>
          <cell r="D17">
            <v>14.2</v>
          </cell>
          <cell r="E17">
            <v>7</v>
          </cell>
          <cell r="F17">
            <v>40.1</v>
          </cell>
          <cell r="G17">
            <v>0.5</v>
          </cell>
        </row>
        <row r="18">
          <cell r="A18" t="str">
            <v>Idaho</v>
          </cell>
          <cell r="B18" t="str">
            <v>ALT</v>
          </cell>
          <cell r="C18" t="str">
            <v>Hospitals-ALT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Idaho</v>
          </cell>
          <cell r="B19" t="str">
            <v>NEW</v>
          </cell>
          <cell r="C19" t="str">
            <v>Hospitals-NEW</v>
          </cell>
          <cell r="D19">
            <v>138.19999999999999</v>
          </cell>
          <cell r="E19">
            <v>59.7</v>
          </cell>
          <cell r="F19">
            <v>51</v>
          </cell>
          <cell r="G19">
            <v>400.9</v>
          </cell>
        </row>
        <row r="20">
          <cell r="A20" t="str">
            <v>Idaho</v>
          </cell>
          <cell r="B20" t="str">
            <v>ADD</v>
          </cell>
          <cell r="C20" t="str">
            <v>Hotels and Motels-ADD</v>
          </cell>
          <cell r="E20">
            <v>65.2</v>
          </cell>
        </row>
        <row r="21">
          <cell r="A21" t="str">
            <v>Idaho</v>
          </cell>
          <cell r="B21" t="str">
            <v>ALT</v>
          </cell>
          <cell r="C21" t="str">
            <v>Hotels and Motels-ALT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Idaho</v>
          </cell>
          <cell r="B22" t="str">
            <v>NEW</v>
          </cell>
          <cell r="C22" t="str">
            <v>Hotels and Motels-NEW</v>
          </cell>
          <cell r="D22">
            <v>165.4</v>
          </cell>
          <cell r="E22">
            <v>174.9</v>
          </cell>
          <cell r="F22">
            <v>247</v>
          </cell>
          <cell r="G22">
            <v>362.2</v>
          </cell>
        </row>
        <row r="23">
          <cell r="A23" t="str">
            <v>Idaho</v>
          </cell>
          <cell r="B23" t="str">
            <v>ADD</v>
          </cell>
          <cell r="C23" t="str">
            <v>Houses of Worship-ADD</v>
          </cell>
          <cell r="D23">
            <v>174.3</v>
          </cell>
          <cell r="E23">
            <v>30.3</v>
          </cell>
          <cell r="F23">
            <v>126</v>
          </cell>
          <cell r="G23">
            <v>57.4</v>
          </cell>
        </row>
        <row r="24">
          <cell r="A24" t="str">
            <v>Idaho</v>
          </cell>
          <cell r="B24" t="str">
            <v>ALT</v>
          </cell>
          <cell r="C24" t="str">
            <v>Houses of Worship-ALT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Idaho</v>
          </cell>
          <cell r="B25" t="str">
            <v>NEW</v>
          </cell>
          <cell r="C25" t="str">
            <v>Houses of Worship-NEW</v>
          </cell>
          <cell r="D25">
            <v>225.3</v>
          </cell>
          <cell r="E25">
            <v>180.3</v>
          </cell>
          <cell r="F25">
            <v>157.9</v>
          </cell>
          <cell r="G25">
            <v>246.9</v>
          </cell>
        </row>
        <row r="26">
          <cell r="A26" t="str">
            <v>Idaho</v>
          </cell>
          <cell r="B26" t="str">
            <v>ADD</v>
          </cell>
          <cell r="C26" t="str">
            <v>K-12-ADD</v>
          </cell>
          <cell r="D26">
            <v>172.6</v>
          </cell>
          <cell r="E26">
            <v>144.5</v>
          </cell>
          <cell r="F26">
            <v>421.8</v>
          </cell>
          <cell r="G26">
            <v>73.8</v>
          </cell>
        </row>
        <row r="27">
          <cell r="A27" t="str">
            <v>Idaho</v>
          </cell>
          <cell r="B27" t="str">
            <v>ALT</v>
          </cell>
          <cell r="C27" t="str">
            <v>K-12-ALT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Idaho</v>
          </cell>
          <cell r="B28" t="str">
            <v>NEW</v>
          </cell>
          <cell r="C28" t="str">
            <v>K-12-NEW</v>
          </cell>
          <cell r="D28">
            <v>979</v>
          </cell>
          <cell r="E28">
            <v>788.7</v>
          </cell>
          <cell r="F28">
            <v>753.9</v>
          </cell>
          <cell r="G28">
            <v>530.4</v>
          </cell>
        </row>
        <row r="29">
          <cell r="A29" t="str">
            <v>Idaho</v>
          </cell>
          <cell r="B29" t="str">
            <v>ADD</v>
          </cell>
          <cell r="C29" t="str">
            <v>Laboratories (excl. manufacturer owned)-ADD</v>
          </cell>
          <cell r="D29">
            <v>3.2</v>
          </cell>
          <cell r="E29">
            <v>0.7</v>
          </cell>
        </row>
        <row r="30">
          <cell r="A30" t="str">
            <v>Idaho</v>
          </cell>
          <cell r="B30" t="str">
            <v>ALT</v>
          </cell>
          <cell r="C30" t="str">
            <v>Laboratories (excl. manufacturer owned)-ALT</v>
          </cell>
          <cell r="E30">
            <v>0</v>
          </cell>
          <cell r="F30">
            <v>0</v>
          </cell>
        </row>
        <row r="31">
          <cell r="A31" t="str">
            <v>Idaho</v>
          </cell>
          <cell r="B31" t="str">
            <v>NEW</v>
          </cell>
          <cell r="C31" t="str">
            <v>Laboratories (excl. manufacturer owned)-NEW</v>
          </cell>
          <cell r="D31">
            <v>2</v>
          </cell>
          <cell r="E31">
            <v>46.4</v>
          </cell>
        </row>
        <row r="32">
          <cell r="A32" t="str">
            <v>Idaho</v>
          </cell>
          <cell r="B32" t="str">
            <v>ALT</v>
          </cell>
          <cell r="C32" t="str">
            <v>Laboratories (Manufacturer owned)-ALT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Idaho</v>
          </cell>
          <cell r="B33" t="str">
            <v>NEW</v>
          </cell>
          <cell r="C33" t="str">
            <v>Laboratories (Manufacturer owned)-NEW</v>
          </cell>
          <cell r="D33">
            <v>2.5</v>
          </cell>
        </row>
        <row r="34">
          <cell r="A34" t="str">
            <v>Idaho</v>
          </cell>
          <cell r="B34" t="str">
            <v>ADD</v>
          </cell>
          <cell r="C34" t="str">
            <v>Libraries and Museums-ADD</v>
          </cell>
          <cell r="D34">
            <v>14.1</v>
          </cell>
          <cell r="E34">
            <v>1.4</v>
          </cell>
          <cell r="G34">
            <v>39.799999999999997</v>
          </cell>
        </row>
        <row r="35">
          <cell r="A35" t="str">
            <v>Idaho</v>
          </cell>
          <cell r="B35" t="str">
            <v>ALT</v>
          </cell>
          <cell r="C35" t="str">
            <v>Libraries and Museums-ALT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Idaho</v>
          </cell>
          <cell r="B36" t="str">
            <v>NEW</v>
          </cell>
          <cell r="C36" t="str">
            <v>Libraries and Museums-NEW</v>
          </cell>
          <cell r="D36">
            <v>8.8000000000000007</v>
          </cell>
          <cell r="E36">
            <v>9.9</v>
          </cell>
          <cell r="G36">
            <v>6.4</v>
          </cell>
        </row>
        <row r="37">
          <cell r="A37" t="str">
            <v>Idaho</v>
          </cell>
          <cell r="B37" t="str">
            <v>ADD</v>
          </cell>
          <cell r="C37" t="str">
            <v>Manufacturing and Processing Plants-ADD</v>
          </cell>
          <cell r="D37">
            <v>103.6</v>
          </cell>
          <cell r="E37">
            <v>35.6</v>
          </cell>
          <cell r="F37">
            <v>4.9000000000000004</v>
          </cell>
        </row>
        <row r="38">
          <cell r="A38" t="str">
            <v>Idaho</v>
          </cell>
          <cell r="B38" t="str">
            <v>ALT</v>
          </cell>
          <cell r="C38" t="str">
            <v>Manufacturing and Processing Plants-ALT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Idaho</v>
          </cell>
          <cell r="B39" t="str">
            <v>NEW</v>
          </cell>
          <cell r="C39" t="str">
            <v>Manufacturing and Processing Plants-NEW</v>
          </cell>
          <cell r="D39">
            <v>104.5</v>
          </cell>
          <cell r="E39">
            <v>26.1</v>
          </cell>
          <cell r="F39">
            <v>36.700000000000003</v>
          </cell>
          <cell r="G39">
            <v>197.6</v>
          </cell>
        </row>
        <row r="40">
          <cell r="A40" t="str">
            <v>Idaho</v>
          </cell>
          <cell r="B40" t="str">
            <v>ADD</v>
          </cell>
          <cell r="C40" t="str">
            <v>Miscellaneous Nonresidential Buildings-ADD</v>
          </cell>
          <cell r="D40">
            <v>1.4</v>
          </cell>
          <cell r="E40">
            <v>31</v>
          </cell>
          <cell r="F40">
            <v>9.8000000000000007</v>
          </cell>
          <cell r="G40">
            <v>4.0999999999999996</v>
          </cell>
        </row>
        <row r="41">
          <cell r="A41" t="str">
            <v>Idaho</v>
          </cell>
          <cell r="B41" t="str">
            <v>ALT</v>
          </cell>
          <cell r="C41" t="str">
            <v>Miscellaneous Nonresidential Buildings-ALT</v>
          </cell>
          <cell r="D41">
            <v>0</v>
          </cell>
          <cell r="G41">
            <v>0</v>
          </cell>
        </row>
        <row r="42">
          <cell r="A42" t="str">
            <v>Idaho</v>
          </cell>
          <cell r="B42" t="str">
            <v>NEW</v>
          </cell>
          <cell r="C42" t="str">
            <v>Miscellaneous Nonresidential Buildings-NEW</v>
          </cell>
          <cell r="D42">
            <v>22.8</v>
          </cell>
          <cell r="E42">
            <v>12.2</v>
          </cell>
          <cell r="F42">
            <v>25.4</v>
          </cell>
          <cell r="G42">
            <v>21.6</v>
          </cell>
        </row>
        <row r="43">
          <cell r="A43" t="str">
            <v>Idaho</v>
          </cell>
          <cell r="B43" t="str">
            <v>ADD</v>
          </cell>
          <cell r="C43" t="str">
            <v>Office and Bank Buildings-ADD</v>
          </cell>
          <cell r="D43">
            <v>55</v>
          </cell>
          <cell r="E43">
            <v>102.9</v>
          </cell>
          <cell r="F43">
            <v>53.8</v>
          </cell>
          <cell r="G43">
            <v>65.3</v>
          </cell>
        </row>
        <row r="44">
          <cell r="A44" t="str">
            <v>Idaho</v>
          </cell>
          <cell r="B44" t="str">
            <v>ALT</v>
          </cell>
          <cell r="C44" t="str">
            <v>Office and Bank Buildings-ALT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Idaho</v>
          </cell>
          <cell r="B45" t="str">
            <v>NEW</v>
          </cell>
          <cell r="C45" t="str">
            <v>Office and Bank Buildings-NEW</v>
          </cell>
          <cell r="D45">
            <v>1126.3</v>
          </cell>
          <cell r="E45">
            <v>719.6</v>
          </cell>
          <cell r="F45">
            <v>842.2</v>
          </cell>
          <cell r="G45">
            <v>1427.8</v>
          </cell>
        </row>
        <row r="46">
          <cell r="A46" t="str">
            <v>Idaho</v>
          </cell>
          <cell r="B46" t="str">
            <v>ADD</v>
          </cell>
          <cell r="C46" t="str">
            <v>Other Government Service Buildings-ADD</v>
          </cell>
          <cell r="D46">
            <v>31.3</v>
          </cell>
          <cell r="E46">
            <v>0.6</v>
          </cell>
          <cell r="F46">
            <v>86.3</v>
          </cell>
        </row>
        <row r="47">
          <cell r="A47" t="str">
            <v>Idaho</v>
          </cell>
          <cell r="B47" t="str">
            <v>ALT</v>
          </cell>
          <cell r="C47" t="str">
            <v>Other Government Service Buildings-ALT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Idaho</v>
          </cell>
          <cell r="B48" t="str">
            <v>NEW</v>
          </cell>
          <cell r="C48" t="str">
            <v>Other Government Service Buildings-NEW</v>
          </cell>
          <cell r="D48">
            <v>128.1</v>
          </cell>
          <cell r="E48">
            <v>144.69999999999999</v>
          </cell>
          <cell r="F48">
            <v>89.4</v>
          </cell>
          <cell r="G48">
            <v>63.7</v>
          </cell>
        </row>
        <row r="49">
          <cell r="A49" t="str">
            <v>Idaho</v>
          </cell>
          <cell r="B49" t="str">
            <v>ADD</v>
          </cell>
          <cell r="C49" t="str">
            <v>Other Religious Buildings-ADD</v>
          </cell>
          <cell r="E49">
            <v>30.4</v>
          </cell>
          <cell r="F49">
            <v>27.6</v>
          </cell>
        </row>
        <row r="50">
          <cell r="A50" t="str">
            <v>Idaho</v>
          </cell>
          <cell r="B50" t="str">
            <v>NEW</v>
          </cell>
          <cell r="C50" t="str">
            <v>Other Religious Buildings-NEW</v>
          </cell>
          <cell r="D50">
            <v>18.3</v>
          </cell>
          <cell r="E50">
            <v>49.9</v>
          </cell>
          <cell r="F50">
            <v>32.1</v>
          </cell>
          <cell r="G50">
            <v>15.9</v>
          </cell>
        </row>
        <row r="51">
          <cell r="A51" t="str">
            <v>Idaho</v>
          </cell>
          <cell r="B51" t="str">
            <v>ADD</v>
          </cell>
          <cell r="C51" t="str">
            <v>Parking Garages and Automotive Services-ADD</v>
          </cell>
          <cell r="D51">
            <v>127.1</v>
          </cell>
          <cell r="E51">
            <v>54.9</v>
          </cell>
          <cell r="G51">
            <v>11.3</v>
          </cell>
        </row>
        <row r="52">
          <cell r="A52" t="str">
            <v>Idaho</v>
          </cell>
          <cell r="B52" t="str">
            <v>ALT</v>
          </cell>
          <cell r="C52" t="str">
            <v>Parking Garages and Automotive Services-ALT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Idaho</v>
          </cell>
          <cell r="B53" t="str">
            <v>NEW</v>
          </cell>
          <cell r="C53" t="str">
            <v>Parking Garages and Automotive Services-NEW</v>
          </cell>
          <cell r="D53">
            <v>579.70000000000005</v>
          </cell>
          <cell r="E53">
            <v>816.6</v>
          </cell>
          <cell r="F53">
            <v>686.8</v>
          </cell>
          <cell r="G53">
            <v>207.5</v>
          </cell>
        </row>
        <row r="54">
          <cell r="A54" t="str">
            <v>Idaho</v>
          </cell>
          <cell r="B54" t="str">
            <v>ADD</v>
          </cell>
          <cell r="C54" t="str">
            <v>Schools-Other-ADD</v>
          </cell>
          <cell r="D54">
            <v>3.8</v>
          </cell>
          <cell r="E54">
            <v>54.6</v>
          </cell>
          <cell r="F54">
            <v>77.2</v>
          </cell>
          <cell r="G54">
            <v>6.9</v>
          </cell>
        </row>
        <row r="55">
          <cell r="A55" t="str">
            <v>Idaho</v>
          </cell>
          <cell r="B55" t="str">
            <v>ALT</v>
          </cell>
          <cell r="C55" t="str">
            <v>Schools-Other-ALT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Idaho</v>
          </cell>
          <cell r="B56" t="str">
            <v>NEW</v>
          </cell>
          <cell r="C56" t="str">
            <v>Schools-Other-NEW</v>
          </cell>
          <cell r="D56">
            <v>121.9</v>
          </cell>
          <cell r="E56">
            <v>254</v>
          </cell>
          <cell r="F56">
            <v>388</v>
          </cell>
          <cell r="G56">
            <v>175.9</v>
          </cell>
        </row>
        <row r="57">
          <cell r="A57" t="str">
            <v>Idaho</v>
          </cell>
          <cell r="B57" t="str">
            <v>ADD</v>
          </cell>
          <cell r="C57" t="str">
            <v>Service-ADD</v>
          </cell>
          <cell r="F57">
            <v>6.5</v>
          </cell>
        </row>
        <row r="58">
          <cell r="A58" t="str">
            <v>Idaho</v>
          </cell>
          <cell r="B58" t="str">
            <v>ALT</v>
          </cell>
          <cell r="C58" t="str">
            <v>Service-ALT</v>
          </cell>
          <cell r="E58">
            <v>0</v>
          </cell>
        </row>
        <row r="59">
          <cell r="A59" t="str">
            <v>Idaho</v>
          </cell>
          <cell r="B59" t="str">
            <v>NEW</v>
          </cell>
          <cell r="C59" t="str">
            <v>Service-NEW</v>
          </cell>
          <cell r="D59">
            <v>3.3</v>
          </cell>
          <cell r="E59">
            <v>26</v>
          </cell>
          <cell r="F59">
            <v>109.5</v>
          </cell>
          <cell r="G59">
            <v>68.099999999999994</v>
          </cell>
        </row>
        <row r="60">
          <cell r="A60" t="str">
            <v>Idaho</v>
          </cell>
          <cell r="B60" t="str">
            <v>ADD</v>
          </cell>
          <cell r="C60" t="str">
            <v>Stores and Restaurants-ADD</v>
          </cell>
          <cell r="D60">
            <v>32.5</v>
          </cell>
          <cell r="E60">
            <v>80.3</v>
          </cell>
          <cell r="F60">
            <v>20.100000000000001</v>
          </cell>
          <cell r="G60">
            <v>68.2</v>
          </cell>
        </row>
        <row r="61">
          <cell r="A61" t="str">
            <v>Idaho</v>
          </cell>
          <cell r="B61" t="str">
            <v>ALT</v>
          </cell>
          <cell r="C61" t="str">
            <v>Stores and Restaurants-ALT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Idaho</v>
          </cell>
          <cell r="B62" t="str">
            <v>NEW</v>
          </cell>
          <cell r="C62" t="str">
            <v>Stores and Restaurants-NEW</v>
          </cell>
          <cell r="D62">
            <v>1573</v>
          </cell>
          <cell r="E62">
            <v>1015</v>
          </cell>
          <cell r="F62">
            <v>1470.8</v>
          </cell>
          <cell r="G62">
            <v>1466.4</v>
          </cell>
        </row>
        <row r="63">
          <cell r="A63" t="str">
            <v>Idaho</v>
          </cell>
          <cell r="B63" t="str">
            <v>ALT</v>
          </cell>
          <cell r="C63" t="str">
            <v>Terminals-ALT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Idaho</v>
          </cell>
          <cell r="B64" t="str">
            <v>NEW</v>
          </cell>
          <cell r="C64" t="str">
            <v>Terminals-NEW</v>
          </cell>
          <cell r="D64">
            <v>364.3</v>
          </cell>
          <cell r="G64">
            <v>4.4000000000000004</v>
          </cell>
        </row>
        <row r="65">
          <cell r="A65" t="str">
            <v>Idaho</v>
          </cell>
          <cell r="B65" t="str">
            <v>ADD</v>
          </cell>
          <cell r="C65" t="str">
            <v>Warehouses (excl. manufacturer owned)-ADD</v>
          </cell>
          <cell r="D65">
            <v>72.7</v>
          </cell>
          <cell r="E65">
            <v>32.799999999999997</v>
          </cell>
          <cell r="F65">
            <v>41.1</v>
          </cell>
          <cell r="G65">
            <v>23.8</v>
          </cell>
        </row>
        <row r="66">
          <cell r="A66" t="str">
            <v>Idaho</v>
          </cell>
          <cell r="B66" t="str">
            <v>ALT</v>
          </cell>
          <cell r="C66" t="str">
            <v>Warehouses (excl. manufacturer owned)-ALT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Idaho</v>
          </cell>
          <cell r="B67" t="str">
            <v>NEW</v>
          </cell>
          <cell r="C67" t="str">
            <v>Warehouses (excl. manufacturer owned)-NEW</v>
          </cell>
          <cell r="D67">
            <v>873.9</v>
          </cell>
          <cell r="E67">
            <v>758.6</v>
          </cell>
          <cell r="F67">
            <v>371.9</v>
          </cell>
          <cell r="G67">
            <v>722.5</v>
          </cell>
        </row>
        <row r="68">
          <cell r="A68" t="str">
            <v>Idaho</v>
          </cell>
          <cell r="B68" t="str">
            <v>ADD</v>
          </cell>
          <cell r="C68" t="str">
            <v>Warehouses (Manufacturer owned)-ADD</v>
          </cell>
          <cell r="D68">
            <v>2.6</v>
          </cell>
          <cell r="E68">
            <v>3.6</v>
          </cell>
          <cell r="F68">
            <v>10.6</v>
          </cell>
        </row>
        <row r="69">
          <cell r="A69" t="str">
            <v>Idaho</v>
          </cell>
          <cell r="B69" t="str">
            <v>ALT</v>
          </cell>
          <cell r="C69" t="str">
            <v>Warehouses (Manufacturer owned)-ALT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Idaho</v>
          </cell>
          <cell r="B70" t="str">
            <v>NEW</v>
          </cell>
          <cell r="C70" t="str">
            <v>Warehouses (Manufacturer owned)-NEW</v>
          </cell>
          <cell r="D70">
            <v>141.19999999999999</v>
          </cell>
          <cell r="E70">
            <v>25.8</v>
          </cell>
          <cell r="F70">
            <v>35.5</v>
          </cell>
          <cell r="G70">
            <v>96</v>
          </cell>
        </row>
        <row r="71">
          <cell r="A71" t="str">
            <v>Montana</v>
          </cell>
          <cell r="B71" t="str">
            <v>ADD</v>
          </cell>
          <cell r="C71" t="str">
            <v>Amusement, Social and Recreational Bldgs-ADD</v>
          </cell>
          <cell r="D71">
            <v>14.2</v>
          </cell>
          <cell r="E71">
            <v>13.3</v>
          </cell>
          <cell r="F71">
            <v>9.4</v>
          </cell>
          <cell r="G71">
            <v>1.6</v>
          </cell>
        </row>
        <row r="72">
          <cell r="A72" t="str">
            <v>Montana</v>
          </cell>
          <cell r="B72" t="str">
            <v>ALT</v>
          </cell>
          <cell r="C72" t="str">
            <v>Amusement, Social and Recreational Bldgs-ALT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Montana</v>
          </cell>
          <cell r="B73" t="str">
            <v>NEW</v>
          </cell>
          <cell r="C73" t="str">
            <v>Amusement, Social and Recreational Bldgs-NEW</v>
          </cell>
          <cell r="D73">
            <v>52.6</v>
          </cell>
          <cell r="E73">
            <v>55.9</v>
          </cell>
          <cell r="F73">
            <v>108.7</v>
          </cell>
          <cell r="G73">
            <v>93.8</v>
          </cell>
        </row>
        <row r="74">
          <cell r="A74" t="str">
            <v>Montana</v>
          </cell>
          <cell r="B74" t="str">
            <v>ADD</v>
          </cell>
          <cell r="C74" t="str">
            <v>Capitols/Court Houses/City Halls-ADD</v>
          </cell>
          <cell r="D74">
            <v>6.9</v>
          </cell>
        </row>
        <row r="75">
          <cell r="A75" t="str">
            <v>Montana</v>
          </cell>
          <cell r="B75" t="str">
            <v>ALT</v>
          </cell>
          <cell r="C75" t="str">
            <v>Capitols/Court Houses/City Halls-ALT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Montana</v>
          </cell>
          <cell r="B76" t="str">
            <v>NEW</v>
          </cell>
          <cell r="C76" t="str">
            <v>Capitols/Court Houses/City Halls-NEW</v>
          </cell>
          <cell r="E76">
            <v>2.8</v>
          </cell>
        </row>
        <row r="77">
          <cell r="A77" t="str">
            <v>Montana</v>
          </cell>
          <cell r="B77" t="str">
            <v>ALT</v>
          </cell>
          <cell r="C77" t="str">
            <v>Dormitories-ALT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Montana</v>
          </cell>
          <cell r="B78" t="str">
            <v>NEW</v>
          </cell>
          <cell r="C78" t="str">
            <v>Dormitories-NEW</v>
          </cell>
          <cell r="D78">
            <v>12</v>
          </cell>
          <cell r="E78">
            <v>66.8</v>
          </cell>
          <cell r="F78">
            <v>209.9</v>
          </cell>
          <cell r="G78">
            <v>13.4</v>
          </cell>
        </row>
        <row r="79">
          <cell r="A79" t="str">
            <v>Montana</v>
          </cell>
          <cell r="B79" t="str">
            <v>ADD</v>
          </cell>
          <cell r="C79" t="str">
            <v>Health-Other-ADD</v>
          </cell>
          <cell r="D79">
            <v>38.200000000000003</v>
          </cell>
          <cell r="E79">
            <v>113.8</v>
          </cell>
          <cell r="F79">
            <v>0.6</v>
          </cell>
          <cell r="G79">
            <v>50.4</v>
          </cell>
        </row>
        <row r="80">
          <cell r="A80" t="str">
            <v>Montana</v>
          </cell>
          <cell r="B80" t="str">
            <v>ALT</v>
          </cell>
          <cell r="C80" t="str">
            <v>Health-Other-ALT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Montana</v>
          </cell>
          <cell r="B81" t="str">
            <v>NEW</v>
          </cell>
          <cell r="C81" t="str">
            <v>Health-Other-NEW</v>
          </cell>
          <cell r="D81">
            <v>222.7</v>
          </cell>
          <cell r="E81">
            <v>130.5</v>
          </cell>
          <cell r="F81">
            <v>226.3</v>
          </cell>
          <cell r="G81">
            <v>202</v>
          </cell>
        </row>
        <row r="82">
          <cell r="A82" t="str">
            <v>Montana</v>
          </cell>
          <cell r="B82" t="str">
            <v>ADD</v>
          </cell>
          <cell r="C82" t="str">
            <v>Hospitals-ADD</v>
          </cell>
          <cell r="D82">
            <v>222.2</v>
          </cell>
          <cell r="E82">
            <v>118</v>
          </cell>
          <cell r="F82">
            <v>6</v>
          </cell>
        </row>
        <row r="83">
          <cell r="A83" t="str">
            <v>Montana</v>
          </cell>
          <cell r="B83" t="str">
            <v>ALT</v>
          </cell>
          <cell r="C83" t="str">
            <v>Hospitals-ALT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Montana</v>
          </cell>
          <cell r="B84" t="str">
            <v>NEW</v>
          </cell>
          <cell r="C84" t="str">
            <v>Hospitals-NEW</v>
          </cell>
          <cell r="D84">
            <v>4</v>
          </cell>
          <cell r="E84">
            <v>39.5</v>
          </cell>
        </row>
        <row r="85">
          <cell r="A85" t="str">
            <v>Montana</v>
          </cell>
          <cell r="B85" t="str">
            <v>ADD</v>
          </cell>
          <cell r="C85" t="str">
            <v>Hotels and Motels-ADD</v>
          </cell>
          <cell r="D85">
            <v>30.3</v>
          </cell>
          <cell r="F85">
            <v>25.7</v>
          </cell>
          <cell r="G85">
            <v>17.899999999999999</v>
          </cell>
        </row>
        <row r="86">
          <cell r="A86" t="str">
            <v>Montana</v>
          </cell>
          <cell r="B86" t="str">
            <v>ALT</v>
          </cell>
          <cell r="C86" t="str">
            <v>Hotels and Motels-ALT</v>
          </cell>
          <cell r="D86">
            <v>0</v>
          </cell>
          <cell r="F86">
            <v>0</v>
          </cell>
        </row>
        <row r="87">
          <cell r="A87" t="str">
            <v>Montana</v>
          </cell>
          <cell r="B87" t="str">
            <v>NEW</v>
          </cell>
          <cell r="C87" t="str">
            <v>Hotels and Motels-NEW</v>
          </cell>
          <cell r="D87">
            <v>286.10000000000002</v>
          </cell>
          <cell r="E87">
            <v>285.3</v>
          </cell>
          <cell r="F87">
            <v>58.6</v>
          </cell>
          <cell r="G87">
            <v>114</v>
          </cell>
        </row>
        <row r="88">
          <cell r="A88" t="str">
            <v>Montana</v>
          </cell>
          <cell r="B88" t="str">
            <v>ADD</v>
          </cell>
          <cell r="C88" t="str">
            <v>Houses of Worship-ADD</v>
          </cell>
          <cell r="D88">
            <v>66.8</v>
          </cell>
          <cell r="F88">
            <v>43.8</v>
          </cell>
          <cell r="G88">
            <v>12.8</v>
          </cell>
        </row>
        <row r="89">
          <cell r="A89" t="str">
            <v>Montana</v>
          </cell>
          <cell r="B89" t="str">
            <v>ALT</v>
          </cell>
          <cell r="C89" t="str">
            <v>Houses of Worship-ALT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Montana</v>
          </cell>
          <cell r="B90" t="str">
            <v>NEW</v>
          </cell>
          <cell r="C90" t="str">
            <v>Houses of Worship-NEW</v>
          </cell>
          <cell r="D90">
            <v>23</v>
          </cell>
          <cell r="F90">
            <v>36</v>
          </cell>
          <cell r="G90">
            <v>14</v>
          </cell>
        </row>
        <row r="91">
          <cell r="A91" t="str">
            <v>Montana</v>
          </cell>
          <cell r="B91" t="str">
            <v>ADD</v>
          </cell>
          <cell r="C91" t="str">
            <v>K-12-ADD</v>
          </cell>
          <cell r="D91">
            <v>141.4</v>
          </cell>
          <cell r="E91">
            <v>122.6</v>
          </cell>
          <cell r="F91">
            <v>90.6</v>
          </cell>
          <cell r="G91">
            <v>107.2</v>
          </cell>
        </row>
        <row r="92">
          <cell r="A92" t="str">
            <v>Montana</v>
          </cell>
          <cell r="B92" t="str">
            <v>ALT</v>
          </cell>
          <cell r="C92" t="str">
            <v>K-12-ALT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Montana</v>
          </cell>
          <cell r="B93" t="str">
            <v>NEW</v>
          </cell>
          <cell r="C93" t="str">
            <v>K-12-NEW</v>
          </cell>
          <cell r="D93">
            <v>75.3</v>
          </cell>
          <cell r="E93">
            <v>150</v>
          </cell>
          <cell r="F93">
            <v>98.4</v>
          </cell>
        </row>
        <row r="94">
          <cell r="A94" t="str">
            <v>Montana</v>
          </cell>
          <cell r="B94" t="str">
            <v>ADD</v>
          </cell>
          <cell r="C94" t="str">
            <v>Laboratories (excl. manufacturer owned)-ADD</v>
          </cell>
          <cell r="F94">
            <v>14.1</v>
          </cell>
        </row>
        <row r="95">
          <cell r="A95" t="str">
            <v>Montana</v>
          </cell>
          <cell r="B95" t="str">
            <v>ALT</v>
          </cell>
          <cell r="C95" t="str">
            <v>Laboratories (excl. manufacturer owned)-ALT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Montana</v>
          </cell>
          <cell r="B96" t="str">
            <v>NEW</v>
          </cell>
          <cell r="C96" t="str">
            <v>Laboratories (excl. manufacturer owned)-NEW</v>
          </cell>
          <cell r="D96">
            <v>28.7</v>
          </cell>
          <cell r="E96">
            <v>34.1</v>
          </cell>
          <cell r="F96">
            <v>27.2</v>
          </cell>
          <cell r="G96">
            <v>116.9</v>
          </cell>
        </row>
        <row r="97">
          <cell r="A97" t="str">
            <v>Montana</v>
          </cell>
          <cell r="B97" t="str">
            <v>ALT</v>
          </cell>
          <cell r="C97" t="str">
            <v>Laboratories (Manufacturer owned)-ALT</v>
          </cell>
          <cell r="G97">
            <v>0</v>
          </cell>
        </row>
        <row r="98">
          <cell r="A98" t="str">
            <v>Montana</v>
          </cell>
          <cell r="B98" t="str">
            <v>NEW</v>
          </cell>
          <cell r="C98" t="str">
            <v>Laboratories (Manufacturer owned)-NEW</v>
          </cell>
          <cell r="F98">
            <v>2</v>
          </cell>
          <cell r="G98">
            <v>5.5</v>
          </cell>
        </row>
        <row r="99">
          <cell r="A99" t="str">
            <v>Montana</v>
          </cell>
          <cell r="B99" t="str">
            <v>ADD</v>
          </cell>
          <cell r="C99" t="str">
            <v>Libraries and Museums-ADD</v>
          </cell>
          <cell r="D99">
            <v>5</v>
          </cell>
          <cell r="E99">
            <v>4.7</v>
          </cell>
          <cell r="G99">
            <v>14.5</v>
          </cell>
        </row>
        <row r="100">
          <cell r="A100" t="str">
            <v>Montana</v>
          </cell>
          <cell r="B100" t="str">
            <v>ALT</v>
          </cell>
          <cell r="C100" t="str">
            <v>Libraries and Museums-ALT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Montana</v>
          </cell>
          <cell r="B101" t="str">
            <v>NEW</v>
          </cell>
          <cell r="C101" t="str">
            <v>Libraries and Museums-NEW</v>
          </cell>
          <cell r="D101">
            <v>24.6</v>
          </cell>
          <cell r="G101">
            <v>53.7</v>
          </cell>
        </row>
        <row r="102">
          <cell r="A102" t="str">
            <v>Montana</v>
          </cell>
          <cell r="B102" t="str">
            <v>ADD</v>
          </cell>
          <cell r="C102" t="str">
            <v>Manufacturing and Processing Plants-ADD</v>
          </cell>
          <cell r="F102">
            <v>93.8</v>
          </cell>
          <cell r="G102">
            <v>14</v>
          </cell>
        </row>
        <row r="103">
          <cell r="A103" t="str">
            <v>Montana</v>
          </cell>
          <cell r="B103" t="str">
            <v>ALT</v>
          </cell>
          <cell r="C103" t="str">
            <v>Manufacturing and Processing Plants-ALT</v>
          </cell>
          <cell r="E103">
            <v>0</v>
          </cell>
        </row>
        <row r="104">
          <cell r="A104" t="str">
            <v>Montana</v>
          </cell>
          <cell r="B104" t="str">
            <v>NEW</v>
          </cell>
          <cell r="C104" t="str">
            <v>Manufacturing and Processing Plants-NEW</v>
          </cell>
          <cell r="D104">
            <v>13.3</v>
          </cell>
          <cell r="E104">
            <v>49.5</v>
          </cell>
          <cell r="F104">
            <v>7.2</v>
          </cell>
          <cell r="G104">
            <v>2.2000000000000002</v>
          </cell>
        </row>
        <row r="105">
          <cell r="A105" t="str">
            <v>Montana</v>
          </cell>
          <cell r="B105" t="str">
            <v>ADD</v>
          </cell>
          <cell r="C105" t="str">
            <v>Miscellaneous Nonresidential Buildings-ADD</v>
          </cell>
          <cell r="G105">
            <v>4.5999999999999996</v>
          </cell>
        </row>
        <row r="106">
          <cell r="A106" t="str">
            <v>Montana</v>
          </cell>
          <cell r="B106" t="str">
            <v>ALT</v>
          </cell>
          <cell r="C106" t="str">
            <v>Miscellaneous Nonresidential Buildings-ALT</v>
          </cell>
          <cell r="E106">
            <v>0</v>
          </cell>
          <cell r="F106">
            <v>0</v>
          </cell>
        </row>
        <row r="107">
          <cell r="A107" t="str">
            <v>Montana</v>
          </cell>
          <cell r="B107" t="str">
            <v>NEW</v>
          </cell>
          <cell r="C107" t="str">
            <v>Miscellaneous Nonresidential Buildings-NEW</v>
          </cell>
          <cell r="D107">
            <v>10.199999999999999</v>
          </cell>
          <cell r="E107">
            <v>15.5</v>
          </cell>
          <cell r="F107">
            <v>44.2</v>
          </cell>
          <cell r="G107">
            <v>5</v>
          </cell>
        </row>
        <row r="108">
          <cell r="A108" t="str">
            <v>Montana</v>
          </cell>
          <cell r="B108" t="str">
            <v>ADD</v>
          </cell>
          <cell r="C108" t="str">
            <v>Office and Bank Buildings-ADD</v>
          </cell>
          <cell r="D108">
            <v>59.6</v>
          </cell>
          <cell r="E108">
            <v>19.399999999999999</v>
          </cell>
          <cell r="F108">
            <v>40.1</v>
          </cell>
          <cell r="G108">
            <v>18</v>
          </cell>
        </row>
        <row r="109">
          <cell r="A109" t="str">
            <v>Montana</v>
          </cell>
          <cell r="B109" t="str">
            <v>ALT</v>
          </cell>
          <cell r="C109" t="str">
            <v>Office and Bank Buildings-ALT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Montana</v>
          </cell>
          <cell r="B110" t="str">
            <v>NEW</v>
          </cell>
          <cell r="C110" t="str">
            <v>Office and Bank Buildings-NEW</v>
          </cell>
          <cell r="D110">
            <v>356.2</v>
          </cell>
          <cell r="E110">
            <v>183.3</v>
          </cell>
          <cell r="F110">
            <v>399.2</v>
          </cell>
          <cell r="G110">
            <v>308.5</v>
          </cell>
        </row>
        <row r="111">
          <cell r="A111" t="str">
            <v>Montana</v>
          </cell>
          <cell r="B111" t="str">
            <v>ADD</v>
          </cell>
          <cell r="C111" t="str">
            <v>Other Government Service Buildings-ADD</v>
          </cell>
          <cell r="D111">
            <v>69.7</v>
          </cell>
          <cell r="E111">
            <v>20</v>
          </cell>
          <cell r="F111">
            <v>18.5</v>
          </cell>
          <cell r="G111">
            <v>20.100000000000001</v>
          </cell>
        </row>
        <row r="112">
          <cell r="A112" t="str">
            <v>Montana</v>
          </cell>
          <cell r="B112" t="str">
            <v>ALT</v>
          </cell>
          <cell r="C112" t="str">
            <v>Other Government Service Buildings-ALT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Montana</v>
          </cell>
          <cell r="B113" t="str">
            <v>NEW</v>
          </cell>
          <cell r="C113" t="str">
            <v>Other Government Service Buildings-NEW</v>
          </cell>
          <cell r="D113">
            <v>168.1</v>
          </cell>
          <cell r="E113">
            <v>147.6</v>
          </cell>
          <cell r="F113">
            <v>46</v>
          </cell>
          <cell r="G113">
            <v>74.7</v>
          </cell>
        </row>
        <row r="114">
          <cell r="A114" t="str">
            <v>Montana</v>
          </cell>
          <cell r="B114" t="str">
            <v>ADD</v>
          </cell>
          <cell r="C114" t="str">
            <v>Other Religious Buildings-ADD</v>
          </cell>
          <cell r="F114">
            <v>2.8</v>
          </cell>
          <cell r="G114">
            <v>1.2</v>
          </cell>
        </row>
        <row r="115">
          <cell r="A115" t="str">
            <v>Montana</v>
          </cell>
          <cell r="B115" t="str">
            <v>ALT</v>
          </cell>
          <cell r="C115" t="str">
            <v>Other Religious Buildings-ALT</v>
          </cell>
          <cell r="E115">
            <v>0</v>
          </cell>
        </row>
        <row r="116">
          <cell r="A116" t="str">
            <v>Montana</v>
          </cell>
          <cell r="B116" t="str">
            <v>ADD</v>
          </cell>
          <cell r="C116" t="str">
            <v>Parking Garages and Automotive Services-ADD</v>
          </cell>
          <cell r="D116">
            <v>7.8</v>
          </cell>
          <cell r="F116">
            <v>2.2000000000000002</v>
          </cell>
          <cell r="G116">
            <v>29.7</v>
          </cell>
        </row>
        <row r="117">
          <cell r="A117" t="str">
            <v>Montana</v>
          </cell>
          <cell r="B117" t="str">
            <v>ALT</v>
          </cell>
          <cell r="C117" t="str">
            <v>Parking Garages and Automotive Services-ALT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Montana</v>
          </cell>
          <cell r="B118" t="str">
            <v>NEW</v>
          </cell>
          <cell r="C118" t="str">
            <v>Parking Garages and Automotive Services-NEW</v>
          </cell>
          <cell r="D118">
            <v>126.6</v>
          </cell>
          <cell r="E118">
            <v>104.1</v>
          </cell>
          <cell r="F118">
            <v>92</v>
          </cell>
          <cell r="G118">
            <v>49.1</v>
          </cell>
        </row>
        <row r="119">
          <cell r="A119" t="str">
            <v>Montana</v>
          </cell>
          <cell r="B119" t="str">
            <v>ADD</v>
          </cell>
          <cell r="C119" t="str">
            <v>Schools-Other-ADD</v>
          </cell>
          <cell r="E119">
            <v>6</v>
          </cell>
          <cell r="F119">
            <v>21.6</v>
          </cell>
          <cell r="G119">
            <v>31.1</v>
          </cell>
        </row>
        <row r="120">
          <cell r="A120" t="str">
            <v>Montana</v>
          </cell>
          <cell r="B120" t="str">
            <v>ALT</v>
          </cell>
          <cell r="C120" t="str">
            <v>Schools-Other-ALT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Montana</v>
          </cell>
          <cell r="B121" t="str">
            <v>NEW</v>
          </cell>
          <cell r="C121" t="str">
            <v>Schools-Other-NEW</v>
          </cell>
          <cell r="D121">
            <v>13.7</v>
          </cell>
          <cell r="E121">
            <v>74</v>
          </cell>
          <cell r="F121">
            <v>12.1</v>
          </cell>
          <cell r="G121">
            <v>58.6</v>
          </cell>
        </row>
        <row r="122">
          <cell r="A122" t="str">
            <v>Montana</v>
          </cell>
          <cell r="B122" t="str">
            <v>ADD</v>
          </cell>
          <cell r="C122" t="str">
            <v>Service-ADD</v>
          </cell>
          <cell r="F122">
            <v>37.9</v>
          </cell>
          <cell r="G122">
            <v>2</v>
          </cell>
        </row>
        <row r="123">
          <cell r="A123" t="str">
            <v>Montana</v>
          </cell>
          <cell r="B123" t="str">
            <v>ALT</v>
          </cell>
          <cell r="C123" t="str">
            <v>Service-ALT</v>
          </cell>
          <cell r="F123">
            <v>0</v>
          </cell>
          <cell r="G123">
            <v>0</v>
          </cell>
        </row>
        <row r="124">
          <cell r="A124" t="str">
            <v>Montana</v>
          </cell>
          <cell r="B124" t="str">
            <v>NEW</v>
          </cell>
          <cell r="C124" t="str">
            <v>Service-NEW</v>
          </cell>
          <cell r="D124">
            <v>62.6</v>
          </cell>
          <cell r="E124">
            <v>17.100000000000001</v>
          </cell>
          <cell r="G124">
            <v>19.7</v>
          </cell>
        </row>
        <row r="125">
          <cell r="A125" t="str">
            <v>Montana</v>
          </cell>
          <cell r="B125" t="str">
            <v>ADD</v>
          </cell>
          <cell r="C125" t="str">
            <v>Stores and Restaurants-ADD</v>
          </cell>
          <cell r="D125">
            <v>24.1</v>
          </cell>
          <cell r="E125">
            <v>6.1</v>
          </cell>
          <cell r="F125">
            <v>109.6</v>
          </cell>
          <cell r="G125">
            <v>35.4</v>
          </cell>
        </row>
        <row r="126">
          <cell r="A126" t="str">
            <v>Montana</v>
          </cell>
          <cell r="B126" t="str">
            <v>ALT</v>
          </cell>
          <cell r="C126" t="str">
            <v>Stores and Restaurants-ALT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Montana</v>
          </cell>
          <cell r="B127" t="str">
            <v>NEW</v>
          </cell>
          <cell r="C127" t="str">
            <v>Stores and Restaurants-NEW</v>
          </cell>
          <cell r="D127">
            <v>424.8</v>
          </cell>
          <cell r="E127">
            <v>466.7</v>
          </cell>
          <cell r="F127">
            <v>702.5</v>
          </cell>
          <cell r="G127">
            <v>338.8</v>
          </cell>
        </row>
        <row r="128">
          <cell r="A128" t="str">
            <v>Montana</v>
          </cell>
          <cell r="B128" t="str">
            <v>ADD</v>
          </cell>
          <cell r="C128" t="str">
            <v>Terminals-ADD</v>
          </cell>
          <cell r="D128">
            <v>6.6</v>
          </cell>
          <cell r="F128">
            <v>31</v>
          </cell>
        </row>
        <row r="129">
          <cell r="A129" t="str">
            <v>Montana</v>
          </cell>
          <cell r="B129" t="str">
            <v>ALT</v>
          </cell>
          <cell r="C129" t="str">
            <v>Terminals-ALT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Montana</v>
          </cell>
          <cell r="B130" t="str">
            <v>NEW</v>
          </cell>
          <cell r="C130" t="str">
            <v>Terminals-NEW</v>
          </cell>
          <cell r="D130">
            <v>4.5999999999999996</v>
          </cell>
        </row>
        <row r="131">
          <cell r="A131" t="str">
            <v>Montana</v>
          </cell>
          <cell r="B131" t="str">
            <v>ADD</v>
          </cell>
          <cell r="C131" t="str">
            <v>Warehouses (excl. manufacturer owned)-ADD</v>
          </cell>
          <cell r="D131">
            <v>6.8</v>
          </cell>
          <cell r="F131">
            <v>5.2</v>
          </cell>
          <cell r="G131">
            <v>13</v>
          </cell>
        </row>
        <row r="132">
          <cell r="A132" t="str">
            <v>Montana</v>
          </cell>
          <cell r="B132" t="str">
            <v>ALT</v>
          </cell>
          <cell r="C132" t="str">
            <v>Warehouses (excl. manufacturer owned)-ALT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Montana</v>
          </cell>
          <cell r="B133" t="str">
            <v>NEW</v>
          </cell>
          <cell r="C133" t="str">
            <v>Warehouses (excl. manufacturer owned)-NEW</v>
          </cell>
          <cell r="D133">
            <v>105.7</v>
          </cell>
          <cell r="E133">
            <v>110.8</v>
          </cell>
          <cell r="F133">
            <v>223.2</v>
          </cell>
          <cell r="G133">
            <v>245.7</v>
          </cell>
        </row>
        <row r="134">
          <cell r="A134" t="str">
            <v>Montana</v>
          </cell>
          <cell r="B134" t="str">
            <v>ADD</v>
          </cell>
          <cell r="C134" t="str">
            <v>Warehouses (Manufacturer owned)-ADD</v>
          </cell>
          <cell r="D134">
            <v>35.1</v>
          </cell>
          <cell r="E134">
            <v>17.8</v>
          </cell>
          <cell r="F134">
            <v>1.4</v>
          </cell>
        </row>
        <row r="135">
          <cell r="A135" t="str">
            <v>Montana</v>
          </cell>
          <cell r="B135" t="str">
            <v>ALT</v>
          </cell>
          <cell r="C135" t="str">
            <v>Warehouses (Manufacturer owned)-ALT</v>
          </cell>
          <cell r="D135">
            <v>0</v>
          </cell>
          <cell r="E135">
            <v>0</v>
          </cell>
        </row>
        <row r="136">
          <cell r="A136" t="str">
            <v>Montana</v>
          </cell>
          <cell r="B136" t="str">
            <v>NEW</v>
          </cell>
          <cell r="C136" t="str">
            <v>Warehouses (Manufacturer owned)-NEW</v>
          </cell>
          <cell r="D136">
            <v>75.7</v>
          </cell>
          <cell r="E136">
            <v>24.2</v>
          </cell>
          <cell r="F136">
            <v>23.6</v>
          </cell>
          <cell r="G136">
            <v>23</v>
          </cell>
        </row>
        <row r="137">
          <cell r="A137" t="str">
            <v>Oregon</v>
          </cell>
          <cell r="B137" t="str">
            <v>ADD</v>
          </cell>
          <cell r="C137" t="str">
            <v>Amusement, Social and Recreational Bldgs-ADD</v>
          </cell>
          <cell r="D137">
            <v>664.7</v>
          </cell>
          <cell r="E137">
            <v>322.3</v>
          </cell>
          <cell r="F137">
            <v>115.7</v>
          </cell>
          <cell r="G137">
            <v>145.4</v>
          </cell>
        </row>
        <row r="138">
          <cell r="A138" t="str">
            <v>Oregon</v>
          </cell>
          <cell r="B138" t="str">
            <v>ALT</v>
          </cell>
          <cell r="C138" t="str">
            <v>Amusement, Social and Recreational Bldgs-ALT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Oregon</v>
          </cell>
          <cell r="B139" t="str">
            <v>NEW</v>
          </cell>
          <cell r="C139" t="str">
            <v>Amusement, Social and Recreational Bldgs-NEW</v>
          </cell>
          <cell r="D139">
            <v>335.7</v>
          </cell>
          <cell r="E139">
            <v>444.3</v>
          </cell>
          <cell r="F139">
            <v>703.4</v>
          </cell>
          <cell r="G139">
            <v>646.70000000000005</v>
          </cell>
        </row>
        <row r="140">
          <cell r="A140" t="str">
            <v>Oregon</v>
          </cell>
          <cell r="B140" t="str">
            <v>ADD</v>
          </cell>
          <cell r="C140" t="str">
            <v>Capitols/Court Houses/City Halls-ADD</v>
          </cell>
          <cell r="D140">
            <v>1</v>
          </cell>
          <cell r="E140">
            <v>0.5</v>
          </cell>
          <cell r="G140">
            <v>43.8</v>
          </cell>
        </row>
        <row r="141">
          <cell r="A141" t="str">
            <v>Oregon</v>
          </cell>
          <cell r="B141" t="str">
            <v>ALT</v>
          </cell>
          <cell r="C141" t="str">
            <v>Capitols/Court Houses/City Halls-ALT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Oregon</v>
          </cell>
          <cell r="B142" t="str">
            <v>NEW</v>
          </cell>
          <cell r="C142" t="str">
            <v>Capitols/Court Houses/City Halls-NEW</v>
          </cell>
          <cell r="D142">
            <v>8.8000000000000007</v>
          </cell>
          <cell r="F142">
            <v>139.80000000000001</v>
          </cell>
          <cell r="G142">
            <v>312.89999999999998</v>
          </cell>
        </row>
        <row r="143">
          <cell r="A143" t="str">
            <v>Oregon</v>
          </cell>
          <cell r="B143" t="str">
            <v>ADD</v>
          </cell>
          <cell r="C143" t="str">
            <v>Dormitories-ADD</v>
          </cell>
          <cell r="D143">
            <v>28.6</v>
          </cell>
          <cell r="E143">
            <v>28.1</v>
          </cell>
          <cell r="F143">
            <v>19.2</v>
          </cell>
          <cell r="G143">
            <v>8.9</v>
          </cell>
        </row>
        <row r="144">
          <cell r="A144" t="str">
            <v>Oregon</v>
          </cell>
          <cell r="B144" t="str">
            <v>ALT</v>
          </cell>
          <cell r="C144" t="str">
            <v>Dormitories-ALT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Oregon</v>
          </cell>
          <cell r="B145" t="str">
            <v>NEW</v>
          </cell>
          <cell r="C145" t="str">
            <v>Dormitories-NEW</v>
          </cell>
          <cell r="D145">
            <v>171.3</v>
          </cell>
          <cell r="E145">
            <v>138.6</v>
          </cell>
          <cell r="F145">
            <v>239.1</v>
          </cell>
          <cell r="G145">
            <v>183.6</v>
          </cell>
        </row>
        <row r="146">
          <cell r="A146" t="str">
            <v>Oregon</v>
          </cell>
          <cell r="B146" t="str">
            <v>ADD</v>
          </cell>
          <cell r="C146" t="str">
            <v>Health-Other-ADD</v>
          </cell>
          <cell r="D146">
            <v>353</v>
          </cell>
          <cell r="E146">
            <v>304.89999999999998</v>
          </cell>
          <cell r="F146">
            <v>18.3</v>
          </cell>
          <cell r="G146">
            <v>83.8</v>
          </cell>
        </row>
        <row r="147">
          <cell r="A147" t="str">
            <v>Oregon</v>
          </cell>
          <cell r="B147" t="str">
            <v>ALT</v>
          </cell>
          <cell r="C147" t="str">
            <v>Health-Other-ALT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Oregon</v>
          </cell>
          <cell r="B148" t="str">
            <v>NEW</v>
          </cell>
          <cell r="C148" t="str">
            <v>Health-Other-NEW</v>
          </cell>
          <cell r="D148">
            <v>980.8</v>
          </cell>
          <cell r="E148">
            <v>1059.9000000000001</v>
          </cell>
          <cell r="F148">
            <v>738.4</v>
          </cell>
          <cell r="G148">
            <v>1027</v>
          </cell>
        </row>
        <row r="149">
          <cell r="A149" t="str">
            <v>Oregon</v>
          </cell>
          <cell r="B149" t="str">
            <v>ADD</v>
          </cell>
          <cell r="C149" t="str">
            <v>Hospitals-ADD</v>
          </cell>
          <cell r="D149">
            <v>319</v>
          </cell>
          <cell r="E149">
            <v>50</v>
          </cell>
          <cell r="F149">
            <v>414.2</v>
          </cell>
          <cell r="G149">
            <v>36.200000000000003</v>
          </cell>
        </row>
        <row r="150">
          <cell r="A150" t="str">
            <v>Oregon</v>
          </cell>
          <cell r="B150" t="str">
            <v>ALT</v>
          </cell>
          <cell r="C150" t="str">
            <v>Hospitals-ALT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Oregon</v>
          </cell>
          <cell r="B151" t="str">
            <v>NEW</v>
          </cell>
          <cell r="C151" t="str">
            <v>Hospitals-NEW</v>
          </cell>
          <cell r="D151">
            <v>136.30000000000001</v>
          </cell>
          <cell r="E151">
            <v>26.2</v>
          </cell>
          <cell r="F151">
            <v>499.5</v>
          </cell>
          <cell r="G151">
            <v>158.9</v>
          </cell>
        </row>
        <row r="152">
          <cell r="A152" t="str">
            <v>Oregon</v>
          </cell>
          <cell r="B152" t="str">
            <v>ADD</v>
          </cell>
          <cell r="C152" t="str">
            <v>Hotels and Motels-ADD</v>
          </cell>
          <cell r="G152">
            <v>194.2</v>
          </cell>
        </row>
        <row r="153">
          <cell r="A153" t="str">
            <v>Oregon</v>
          </cell>
          <cell r="B153" t="str">
            <v>ALT</v>
          </cell>
          <cell r="C153" t="str">
            <v>Hotels and Motels-ALT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Oregon</v>
          </cell>
          <cell r="B154" t="str">
            <v>NEW</v>
          </cell>
          <cell r="C154" t="str">
            <v>Hotels and Motels-NEW</v>
          </cell>
          <cell r="D154">
            <v>314.7</v>
          </cell>
          <cell r="E154">
            <v>175.7</v>
          </cell>
          <cell r="F154">
            <v>442.3</v>
          </cell>
          <cell r="G154">
            <v>105.9</v>
          </cell>
        </row>
        <row r="155">
          <cell r="A155" t="str">
            <v>Oregon</v>
          </cell>
          <cell r="B155" t="str">
            <v>ADD</v>
          </cell>
          <cell r="C155" t="str">
            <v>Houses of Worship-ADD</v>
          </cell>
          <cell r="D155">
            <v>122.9</v>
          </cell>
          <cell r="E155">
            <v>148.80000000000001</v>
          </cell>
          <cell r="F155">
            <v>230.6</v>
          </cell>
          <cell r="G155">
            <v>100.6</v>
          </cell>
        </row>
        <row r="156">
          <cell r="A156" t="str">
            <v>Oregon</v>
          </cell>
          <cell r="B156" t="str">
            <v>ALT</v>
          </cell>
          <cell r="C156" t="str">
            <v>Houses of Worship-ALT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Oregon</v>
          </cell>
          <cell r="B157" t="str">
            <v>NEW</v>
          </cell>
          <cell r="C157" t="str">
            <v>Houses of Worship-NEW</v>
          </cell>
          <cell r="D157">
            <v>350</v>
          </cell>
          <cell r="E157">
            <v>333.2</v>
          </cell>
          <cell r="F157">
            <v>169.2</v>
          </cell>
          <cell r="G157">
            <v>236.8</v>
          </cell>
        </row>
        <row r="158">
          <cell r="A158" t="str">
            <v>Oregon</v>
          </cell>
          <cell r="B158" t="str">
            <v>ADD</v>
          </cell>
          <cell r="C158" t="str">
            <v>K-12-ADD</v>
          </cell>
          <cell r="D158">
            <v>587.20000000000005</v>
          </cell>
          <cell r="E158">
            <v>697.7</v>
          </cell>
          <cell r="F158">
            <v>453.3</v>
          </cell>
          <cell r="G158">
            <v>751.8</v>
          </cell>
        </row>
        <row r="159">
          <cell r="A159" t="str">
            <v>Oregon</v>
          </cell>
          <cell r="B159" t="str">
            <v>ALT</v>
          </cell>
          <cell r="C159" t="str">
            <v>K-12-ALT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Oregon</v>
          </cell>
          <cell r="B160" t="str">
            <v>NEW</v>
          </cell>
          <cell r="C160" t="str">
            <v>K-12-NEW</v>
          </cell>
          <cell r="D160">
            <v>1367.1</v>
          </cell>
          <cell r="E160">
            <v>1372.1</v>
          </cell>
          <cell r="F160">
            <v>961.7</v>
          </cell>
          <cell r="G160">
            <v>351.3</v>
          </cell>
        </row>
        <row r="161">
          <cell r="A161" t="str">
            <v>Oregon</v>
          </cell>
          <cell r="B161" t="str">
            <v>ADD</v>
          </cell>
          <cell r="C161" t="str">
            <v>Laboratories (excl. manufacturer owned)-ADD</v>
          </cell>
          <cell r="E161">
            <v>12.5</v>
          </cell>
          <cell r="F161">
            <v>9.3000000000000007</v>
          </cell>
        </row>
        <row r="162">
          <cell r="A162" t="str">
            <v>Oregon</v>
          </cell>
          <cell r="B162" t="str">
            <v>ALT</v>
          </cell>
          <cell r="C162" t="str">
            <v>Laboratories (excl. manufacturer owned)-ALT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Oregon</v>
          </cell>
          <cell r="B163" t="str">
            <v>NEW</v>
          </cell>
          <cell r="C163" t="str">
            <v>Laboratories (excl. manufacturer owned)-NEW</v>
          </cell>
          <cell r="D163">
            <v>10.5</v>
          </cell>
          <cell r="E163">
            <v>35.1</v>
          </cell>
          <cell r="F163">
            <v>273.7</v>
          </cell>
          <cell r="G163">
            <v>78.400000000000006</v>
          </cell>
        </row>
        <row r="164">
          <cell r="A164" t="str">
            <v>Oregon</v>
          </cell>
          <cell r="B164" t="str">
            <v>ADD</v>
          </cell>
          <cell r="C164" t="str">
            <v>Laboratories (Manufacturer owned)-ADD</v>
          </cell>
          <cell r="F164">
            <v>3.6</v>
          </cell>
          <cell r="G164">
            <v>1.9</v>
          </cell>
        </row>
        <row r="165">
          <cell r="A165" t="str">
            <v>Oregon</v>
          </cell>
          <cell r="B165" t="str">
            <v>ALT</v>
          </cell>
          <cell r="C165" t="str">
            <v>Laboratories (Manufacturer owned)-ALT</v>
          </cell>
          <cell r="E165">
            <v>0</v>
          </cell>
          <cell r="G165">
            <v>0</v>
          </cell>
        </row>
        <row r="166">
          <cell r="A166" t="str">
            <v>Oregon</v>
          </cell>
          <cell r="B166" t="str">
            <v>NEW</v>
          </cell>
          <cell r="C166" t="str">
            <v>Laboratories (Manufacturer owned)-NEW</v>
          </cell>
          <cell r="D166">
            <v>105</v>
          </cell>
        </row>
        <row r="167">
          <cell r="A167" t="str">
            <v>Oregon</v>
          </cell>
          <cell r="B167" t="str">
            <v>ADD</v>
          </cell>
          <cell r="C167" t="str">
            <v>Libraries and Museums-ADD</v>
          </cell>
          <cell r="D167">
            <v>110.4</v>
          </cell>
          <cell r="E167">
            <v>38.299999999999997</v>
          </cell>
          <cell r="F167">
            <v>57</v>
          </cell>
          <cell r="G167">
            <v>27.6</v>
          </cell>
        </row>
        <row r="168">
          <cell r="A168" t="str">
            <v>Oregon</v>
          </cell>
          <cell r="B168" t="str">
            <v>ALT</v>
          </cell>
          <cell r="C168" t="str">
            <v>Libraries and Museums-ALT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Oregon</v>
          </cell>
          <cell r="B169" t="str">
            <v>NEW</v>
          </cell>
          <cell r="C169" t="str">
            <v>Libraries and Museums-NEW</v>
          </cell>
          <cell r="D169">
            <v>124.1</v>
          </cell>
          <cell r="E169">
            <v>156.1</v>
          </cell>
          <cell r="F169">
            <v>79.2</v>
          </cell>
          <cell r="G169">
            <v>90.9</v>
          </cell>
        </row>
        <row r="170">
          <cell r="A170" t="str">
            <v>Oregon</v>
          </cell>
          <cell r="B170" t="str">
            <v>ADD</v>
          </cell>
          <cell r="C170" t="str">
            <v>Manufacturing and Processing Plants-ADD</v>
          </cell>
          <cell r="D170">
            <v>178.7</v>
          </cell>
          <cell r="E170">
            <v>137.1</v>
          </cell>
          <cell r="F170">
            <v>48.5</v>
          </cell>
          <cell r="G170">
            <v>54.8</v>
          </cell>
        </row>
        <row r="171">
          <cell r="A171" t="str">
            <v>Oregon</v>
          </cell>
          <cell r="B171" t="str">
            <v>ALT</v>
          </cell>
          <cell r="C171" t="str">
            <v>Manufacturing and Processing Plants-ALT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Oregon</v>
          </cell>
          <cell r="B172" t="str">
            <v>NEW</v>
          </cell>
          <cell r="C172" t="str">
            <v>Manufacturing and Processing Plants-NEW</v>
          </cell>
          <cell r="D172">
            <v>1345.2</v>
          </cell>
          <cell r="E172">
            <v>671</v>
          </cell>
          <cell r="F172">
            <v>511.1</v>
          </cell>
          <cell r="G172">
            <v>832.7</v>
          </cell>
        </row>
        <row r="173">
          <cell r="A173" t="str">
            <v>Oregon</v>
          </cell>
          <cell r="B173" t="str">
            <v>ADD</v>
          </cell>
          <cell r="C173" t="str">
            <v>Miscellaneous Nonresidential Buildings-ADD</v>
          </cell>
          <cell r="D173">
            <v>6.1</v>
          </cell>
          <cell r="E173">
            <v>6.4</v>
          </cell>
          <cell r="F173">
            <v>54.6</v>
          </cell>
          <cell r="G173">
            <v>2.4</v>
          </cell>
        </row>
        <row r="174">
          <cell r="A174" t="str">
            <v>Oregon</v>
          </cell>
          <cell r="B174" t="str">
            <v>ALT</v>
          </cell>
          <cell r="C174" t="str">
            <v>Miscellaneous Nonresidential Buildings-ALT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Oregon</v>
          </cell>
          <cell r="B175" t="str">
            <v>NEW</v>
          </cell>
          <cell r="C175" t="str">
            <v>Miscellaneous Nonresidential Buildings-NEW</v>
          </cell>
          <cell r="D175">
            <v>65.900000000000006</v>
          </cell>
          <cell r="E175">
            <v>35</v>
          </cell>
          <cell r="F175">
            <v>97.6</v>
          </cell>
          <cell r="G175">
            <v>94.7</v>
          </cell>
        </row>
        <row r="176">
          <cell r="A176" t="str">
            <v>Oregon</v>
          </cell>
          <cell r="B176" t="str">
            <v>ADD</v>
          </cell>
          <cell r="C176" t="str">
            <v>Office and Bank Buildings-ADD</v>
          </cell>
          <cell r="D176">
            <v>195.5</v>
          </cell>
          <cell r="E176">
            <v>158.30000000000001</v>
          </cell>
          <cell r="F176">
            <v>108.6</v>
          </cell>
          <cell r="G176">
            <v>76.2</v>
          </cell>
        </row>
        <row r="177">
          <cell r="A177" t="str">
            <v>Oregon</v>
          </cell>
          <cell r="B177" t="str">
            <v>ALT</v>
          </cell>
          <cell r="C177" t="str">
            <v>Office and Bank Buildings-ALT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Oregon</v>
          </cell>
          <cell r="B178" t="str">
            <v>NEW</v>
          </cell>
          <cell r="C178" t="str">
            <v>Office and Bank Buildings-NEW</v>
          </cell>
          <cell r="D178">
            <v>2730.4</v>
          </cell>
          <cell r="E178">
            <v>1476.9</v>
          </cell>
          <cell r="F178">
            <v>1139.9000000000001</v>
          </cell>
          <cell r="G178">
            <v>1396.6</v>
          </cell>
        </row>
        <row r="179">
          <cell r="A179" t="str">
            <v>Oregon</v>
          </cell>
          <cell r="B179" t="str">
            <v>ADD</v>
          </cell>
          <cell r="C179" t="str">
            <v>Other Government Service Buildings-ADD</v>
          </cell>
          <cell r="D179">
            <v>34.6</v>
          </cell>
          <cell r="E179">
            <v>49.9</v>
          </cell>
          <cell r="F179">
            <v>34.9</v>
          </cell>
          <cell r="G179">
            <v>42.6</v>
          </cell>
        </row>
        <row r="180">
          <cell r="A180" t="str">
            <v>Oregon</v>
          </cell>
          <cell r="B180" t="str">
            <v>ALT</v>
          </cell>
          <cell r="C180" t="str">
            <v>Other Government Service Buildings-ALT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Oregon</v>
          </cell>
          <cell r="B181" t="str">
            <v>NEW</v>
          </cell>
          <cell r="C181" t="str">
            <v>Other Government Service Buildings-NEW</v>
          </cell>
          <cell r="D181">
            <v>258</v>
          </cell>
          <cell r="E181">
            <v>114.3</v>
          </cell>
          <cell r="F181">
            <v>107.3</v>
          </cell>
          <cell r="G181">
            <v>235.1</v>
          </cell>
        </row>
        <row r="182">
          <cell r="A182" t="str">
            <v>Oregon</v>
          </cell>
          <cell r="B182" t="str">
            <v>ADD</v>
          </cell>
          <cell r="C182" t="str">
            <v>Other Religious Buildings-ADD</v>
          </cell>
          <cell r="D182">
            <v>3.4</v>
          </cell>
          <cell r="E182">
            <v>18</v>
          </cell>
          <cell r="F182">
            <v>2.2000000000000002</v>
          </cell>
        </row>
        <row r="183">
          <cell r="A183" t="str">
            <v>Oregon</v>
          </cell>
          <cell r="B183" t="str">
            <v>ALT</v>
          </cell>
          <cell r="C183" t="str">
            <v>Other Religious Buildings-ALT</v>
          </cell>
          <cell r="D183">
            <v>0</v>
          </cell>
        </row>
        <row r="184">
          <cell r="A184" t="str">
            <v>Oregon</v>
          </cell>
          <cell r="B184" t="str">
            <v>NEW</v>
          </cell>
          <cell r="C184" t="str">
            <v>Other Religious Buildings-NEW</v>
          </cell>
          <cell r="E184">
            <v>15.6</v>
          </cell>
          <cell r="F184">
            <v>10.7</v>
          </cell>
          <cell r="G184">
            <v>0.8</v>
          </cell>
        </row>
        <row r="185">
          <cell r="A185" t="str">
            <v>Oregon</v>
          </cell>
          <cell r="B185" t="str">
            <v>ADD</v>
          </cell>
          <cell r="C185" t="str">
            <v>Parking Garages and Automotive Services-ADD</v>
          </cell>
          <cell r="D185">
            <v>477</v>
          </cell>
          <cell r="E185">
            <v>130.30000000000001</v>
          </cell>
          <cell r="F185">
            <v>93.1</v>
          </cell>
          <cell r="G185">
            <v>78.099999999999994</v>
          </cell>
        </row>
        <row r="186">
          <cell r="A186" t="str">
            <v>Oregon</v>
          </cell>
          <cell r="B186" t="str">
            <v>ALT</v>
          </cell>
          <cell r="C186" t="str">
            <v>Parking Garages and Automotive Services-ALT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Oregon</v>
          </cell>
          <cell r="B187" t="str">
            <v>NEW</v>
          </cell>
          <cell r="C187" t="str">
            <v>Parking Garages and Automotive Services-NEW</v>
          </cell>
          <cell r="D187">
            <v>1204.2</v>
          </cell>
          <cell r="E187">
            <v>1263.4000000000001</v>
          </cell>
          <cell r="F187">
            <v>2518.3000000000002</v>
          </cell>
          <cell r="G187">
            <v>2716.1</v>
          </cell>
        </row>
        <row r="188">
          <cell r="A188" t="str">
            <v>Oregon</v>
          </cell>
          <cell r="B188" t="str">
            <v>ADD</v>
          </cell>
          <cell r="C188" t="str">
            <v>Schools-Other-ADD</v>
          </cell>
          <cell r="D188">
            <v>186.2</v>
          </cell>
          <cell r="E188">
            <v>415.3</v>
          </cell>
          <cell r="F188">
            <v>196.5</v>
          </cell>
          <cell r="G188">
            <v>29.5</v>
          </cell>
        </row>
        <row r="189">
          <cell r="A189" t="str">
            <v>Oregon</v>
          </cell>
          <cell r="B189" t="str">
            <v>ALT</v>
          </cell>
          <cell r="C189" t="str">
            <v>Schools-Other-ALT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Oregon</v>
          </cell>
          <cell r="B190" t="str">
            <v>NEW</v>
          </cell>
          <cell r="C190" t="str">
            <v>Schools-Other-NEW</v>
          </cell>
          <cell r="D190">
            <v>313.7</v>
          </cell>
          <cell r="E190">
            <v>356.2</v>
          </cell>
          <cell r="F190">
            <v>488.8</v>
          </cell>
          <cell r="G190">
            <v>311.2</v>
          </cell>
        </row>
        <row r="191">
          <cell r="A191" t="str">
            <v>Oregon</v>
          </cell>
          <cell r="B191" t="str">
            <v>ADD</v>
          </cell>
          <cell r="C191" t="str">
            <v>Service-ADD</v>
          </cell>
          <cell r="D191">
            <v>21</v>
          </cell>
          <cell r="F191">
            <v>4.7</v>
          </cell>
          <cell r="G191">
            <v>9.9</v>
          </cell>
        </row>
        <row r="192">
          <cell r="A192" t="str">
            <v>Oregon</v>
          </cell>
          <cell r="B192" t="str">
            <v>ALT</v>
          </cell>
          <cell r="C192" t="str">
            <v>Service-ALT</v>
          </cell>
          <cell r="D192">
            <v>0</v>
          </cell>
          <cell r="E192">
            <v>0</v>
          </cell>
        </row>
        <row r="193">
          <cell r="A193" t="str">
            <v>Oregon</v>
          </cell>
          <cell r="B193" t="str">
            <v>NEW</v>
          </cell>
          <cell r="C193" t="str">
            <v>Service-NEW</v>
          </cell>
          <cell r="D193">
            <v>196.1</v>
          </cell>
          <cell r="E193">
            <v>25.4</v>
          </cell>
          <cell r="F193">
            <v>43.9</v>
          </cell>
          <cell r="G193">
            <v>220.9</v>
          </cell>
        </row>
        <row r="194">
          <cell r="A194" t="str">
            <v>Oregon</v>
          </cell>
          <cell r="B194" t="str">
            <v>ADD</v>
          </cell>
          <cell r="C194" t="str">
            <v>Stores and Restaurants-ADD</v>
          </cell>
          <cell r="D194">
            <v>331.4</v>
          </cell>
          <cell r="E194">
            <v>343.1</v>
          </cell>
          <cell r="F194">
            <v>203.7</v>
          </cell>
          <cell r="G194">
            <v>394.1</v>
          </cell>
        </row>
        <row r="195">
          <cell r="A195" t="str">
            <v>Oregon</v>
          </cell>
          <cell r="B195" t="str">
            <v>ALT</v>
          </cell>
          <cell r="C195" t="str">
            <v>Stores and Restaurants-ALT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Oregon</v>
          </cell>
          <cell r="B196" t="str">
            <v>NEW</v>
          </cell>
          <cell r="C196" t="str">
            <v>Stores and Restaurants-NEW</v>
          </cell>
          <cell r="D196">
            <v>2535.6</v>
          </cell>
          <cell r="E196">
            <v>2028</v>
          </cell>
          <cell r="F196">
            <v>2851.7</v>
          </cell>
          <cell r="G196">
            <v>2377.6999999999998</v>
          </cell>
        </row>
        <row r="197">
          <cell r="A197" t="str">
            <v>Oregon</v>
          </cell>
          <cell r="B197" t="str">
            <v>ADD</v>
          </cell>
          <cell r="C197" t="str">
            <v>Terminals-ADD</v>
          </cell>
          <cell r="D197">
            <v>0.8</v>
          </cell>
          <cell r="E197">
            <v>31.8</v>
          </cell>
          <cell r="F197">
            <v>10</v>
          </cell>
          <cell r="G197">
            <v>5.4</v>
          </cell>
        </row>
        <row r="198">
          <cell r="A198" t="str">
            <v>Oregon</v>
          </cell>
          <cell r="B198" t="str">
            <v>ALT</v>
          </cell>
          <cell r="C198" t="str">
            <v>Terminals-ALT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Oregon</v>
          </cell>
          <cell r="B199" t="str">
            <v>NEW</v>
          </cell>
          <cell r="C199" t="str">
            <v>Terminals-NEW</v>
          </cell>
          <cell r="D199">
            <v>17.899999999999999</v>
          </cell>
          <cell r="E199">
            <v>1.3</v>
          </cell>
          <cell r="F199">
            <v>35.4</v>
          </cell>
          <cell r="G199">
            <v>87.7</v>
          </cell>
        </row>
        <row r="200">
          <cell r="A200" t="str">
            <v>Oregon</v>
          </cell>
          <cell r="B200" t="str">
            <v>ADD</v>
          </cell>
          <cell r="C200" t="str">
            <v>Warehouses (excl. manufacturer owned)-ADD</v>
          </cell>
          <cell r="D200">
            <v>356.5</v>
          </cell>
          <cell r="E200">
            <v>190</v>
          </cell>
          <cell r="F200">
            <v>169.8</v>
          </cell>
          <cell r="G200">
            <v>382.2</v>
          </cell>
        </row>
        <row r="201">
          <cell r="A201" t="str">
            <v>Oregon</v>
          </cell>
          <cell r="B201" t="str">
            <v>ALT</v>
          </cell>
          <cell r="C201" t="str">
            <v>Warehouses (excl. manufacturer owned)-ALT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Oregon</v>
          </cell>
          <cell r="B202" t="str">
            <v>NEW</v>
          </cell>
          <cell r="C202" t="str">
            <v>Warehouses (excl. manufacturer owned)-NEW</v>
          </cell>
          <cell r="D202">
            <v>2624.9</v>
          </cell>
          <cell r="E202">
            <v>2113.1</v>
          </cell>
          <cell r="F202">
            <v>1278.9000000000001</v>
          </cell>
          <cell r="G202">
            <v>1678.4</v>
          </cell>
        </row>
        <row r="203">
          <cell r="A203" t="str">
            <v>Oregon</v>
          </cell>
          <cell r="B203" t="str">
            <v>ADD</v>
          </cell>
          <cell r="C203" t="str">
            <v>Warehouses (Manufacturer owned)-ADD</v>
          </cell>
          <cell r="D203">
            <v>47.8</v>
          </cell>
          <cell r="E203">
            <v>15.9</v>
          </cell>
          <cell r="F203">
            <v>4.5999999999999996</v>
          </cell>
        </row>
        <row r="204">
          <cell r="A204" t="str">
            <v>Oregon</v>
          </cell>
          <cell r="B204" t="str">
            <v>ALT</v>
          </cell>
          <cell r="C204" t="str">
            <v>Warehouses (Manufacturer owned)-ALT</v>
          </cell>
          <cell r="D204">
            <v>0</v>
          </cell>
          <cell r="E204">
            <v>0</v>
          </cell>
          <cell r="F204">
            <v>0</v>
          </cell>
        </row>
        <row r="205">
          <cell r="A205" t="str">
            <v>Oregon</v>
          </cell>
          <cell r="B205" t="str">
            <v>NEW</v>
          </cell>
          <cell r="C205" t="str">
            <v>Warehouses (Manufacturer owned)-NEW</v>
          </cell>
          <cell r="D205">
            <v>74.099999999999994</v>
          </cell>
          <cell r="E205">
            <v>35.6</v>
          </cell>
          <cell r="F205">
            <v>245</v>
          </cell>
        </row>
        <row r="206">
          <cell r="A206" t="str">
            <v>Washington</v>
          </cell>
          <cell r="B206" t="str">
            <v>ADD</v>
          </cell>
          <cell r="C206" t="str">
            <v>Amusement, Social and Recreational Bldgs-ADD</v>
          </cell>
          <cell r="D206">
            <v>653.29999999999995</v>
          </cell>
          <cell r="E206">
            <v>199</v>
          </cell>
          <cell r="F206">
            <v>199.9</v>
          </cell>
          <cell r="G206">
            <v>542.5</v>
          </cell>
        </row>
        <row r="207">
          <cell r="A207" t="str">
            <v>Washington</v>
          </cell>
          <cell r="B207" t="str">
            <v>ALT</v>
          </cell>
          <cell r="C207" t="str">
            <v>Amusement, Social and Recreational Bldgs-ALT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Washington</v>
          </cell>
          <cell r="B208" t="str">
            <v>NEW</v>
          </cell>
          <cell r="C208" t="str">
            <v>Amusement, Social and Recreational Bldgs-NEW</v>
          </cell>
          <cell r="D208">
            <v>890.9</v>
          </cell>
          <cell r="E208">
            <v>1308.7</v>
          </cell>
          <cell r="F208">
            <v>872.6</v>
          </cell>
          <cell r="G208">
            <v>1629.1</v>
          </cell>
        </row>
        <row r="209">
          <cell r="A209" t="str">
            <v>Washington</v>
          </cell>
          <cell r="B209" t="str">
            <v>ADD</v>
          </cell>
          <cell r="C209" t="str">
            <v>Capitols/Court Houses/City Halls-ADD</v>
          </cell>
          <cell r="D209">
            <v>7</v>
          </cell>
          <cell r="F209">
            <v>5</v>
          </cell>
          <cell r="G209">
            <v>2.7</v>
          </cell>
        </row>
        <row r="210">
          <cell r="A210" t="str">
            <v>Washington</v>
          </cell>
          <cell r="B210" t="str">
            <v>ALT</v>
          </cell>
          <cell r="C210" t="str">
            <v>Capitols/Court Houses/City Halls-ALT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Washington</v>
          </cell>
          <cell r="B211" t="str">
            <v>NEW</v>
          </cell>
          <cell r="C211" t="str">
            <v>Capitols/Court Houses/City Halls-NEW</v>
          </cell>
          <cell r="D211">
            <v>773.1</v>
          </cell>
          <cell r="F211">
            <v>27.4</v>
          </cell>
          <cell r="G211">
            <v>37.299999999999997</v>
          </cell>
        </row>
        <row r="212">
          <cell r="A212" t="str">
            <v>Washington</v>
          </cell>
          <cell r="B212" t="str">
            <v>ADD</v>
          </cell>
          <cell r="C212" t="str">
            <v>Dormitories-ADD</v>
          </cell>
          <cell r="E212">
            <v>235.9</v>
          </cell>
          <cell r="G212">
            <v>78.5</v>
          </cell>
        </row>
        <row r="213">
          <cell r="A213" t="str">
            <v>Washington</v>
          </cell>
          <cell r="B213" t="str">
            <v>ALT</v>
          </cell>
          <cell r="C213" t="str">
            <v>Dormitories-ALT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Washington</v>
          </cell>
          <cell r="B214" t="str">
            <v>NEW</v>
          </cell>
          <cell r="C214" t="str">
            <v>Dormitories-NEW</v>
          </cell>
          <cell r="D214">
            <v>192</v>
          </cell>
          <cell r="E214">
            <v>182.4</v>
          </cell>
          <cell r="F214">
            <v>247.6</v>
          </cell>
          <cell r="G214">
            <v>175.2</v>
          </cell>
        </row>
        <row r="215">
          <cell r="A215" t="str">
            <v>Washington</v>
          </cell>
          <cell r="B215" t="str">
            <v>ADD</v>
          </cell>
          <cell r="C215" t="str">
            <v>Health-Other-ADD</v>
          </cell>
          <cell r="D215">
            <v>281.89999999999998</v>
          </cell>
          <cell r="E215">
            <v>179</v>
          </cell>
          <cell r="F215">
            <v>123.8</v>
          </cell>
          <cell r="G215">
            <v>203</v>
          </cell>
        </row>
        <row r="216">
          <cell r="A216" t="str">
            <v>Washington</v>
          </cell>
          <cell r="B216" t="str">
            <v>ALT</v>
          </cell>
          <cell r="C216" t="str">
            <v>Health-Other-ALT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Washington</v>
          </cell>
          <cell r="B217" t="str">
            <v>NEW</v>
          </cell>
          <cell r="C217" t="str">
            <v>Health-Other-NEW</v>
          </cell>
          <cell r="D217">
            <v>1249.2</v>
          </cell>
          <cell r="E217">
            <v>1000.3</v>
          </cell>
          <cell r="F217">
            <v>1046.9000000000001</v>
          </cell>
          <cell r="G217">
            <v>1530.9</v>
          </cell>
        </row>
        <row r="218">
          <cell r="A218" t="str">
            <v>Washington</v>
          </cell>
          <cell r="B218" t="str">
            <v>ADD</v>
          </cell>
          <cell r="C218" t="str">
            <v>Hospitals-ADD</v>
          </cell>
          <cell r="D218">
            <v>324.60000000000002</v>
          </cell>
          <cell r="E218">
            <v>828.9</v>
          </cell>
          <cell r="F218">
            <v>276.60000000000002</v>
          </cell>
          <cell r="G218">
            <v>251.6</v>
          </cell>
        </row>
        <row r="219">
          <cell r="A219" t="str">
            <v>Washington</v>
          </cell>
          <cell r="B219" t="str">
            <v>ALT</v>
          </cell>
          <cell r="C219" t="str">
            <v>Hospitals-ALT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Washington</v>
          </cell>
          <cell r="B220" t="str">
            <v>NEW</v>
          </cell>
          <cell r="C220" t="str">
            <v>Hospitals-NEW</v>
          </cell>
          <cell r="D220">
            <v>237.3</v>
          </cell>
          <cell r="E220">
            <v>15.1</v>
          </cell>
          <cell r="F220">
            <v>616.9</v>
          </cell>
          <cell r="G220">
            <v>61.8</v>
          </cell>
        </row>
        <row r="221">
          <cell r="A221" t="str">
            <v>Washington</v>
          </cell>
          <cell r="B221" t="str">
            <v>ADD</v>
          </cell>
          <cell r="C221" t="str">
            <v>Hotels and Motels-ADD</v>
          </cell>
          <cell r="D221">
            <v>211.1</v>
          </cell>
          <cell r="E221">
            <v>3.1</v>
          </cell>
          <cell r="F221">
            <v>24</v>
          </cell>
          <cell r="G221">
            <v>3.4</v>
          </cell>
        </row>
        <row r="222">
          <cell r="A222" t="str">
            <v>Washington</v>
          </cell>
          <cell r="B222" t="str">
            <v>ALT</v>
          </cell>
          <cell r="C222" t="str">
            <v>Hotels and Motels-ALT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Washington</v>
          </cell>
          <cell r="B223" t="str">
            <v>NEW</v>
          </cell>
          <cell r="C223" t="str">
            <v>Hotels and Motels-NEW</v>
          </cell>
          <cell r="D223">
            <v>713</v>
          </cell>
          <cell r="E223">
            <v>378.4</v>
          </cell>
          <cell r="F223">
            <v>901.5</v>
          </cell>
          <cell r="G223">
            <v>1138.9000000000001</v>
          </cell>
        </row>
        <row r="224">
          <cell r="A224" t="str">
            <v>Washington</v>
          </cell>
          <cell r="B224" t="str">
            <v>ADD</v>
          </cell>
          <cell r="C224" t="str">
            <v>Houses of Worship-ADD</v>
          </cell>
          <cell r="D224">
            <v>401.3</v>
          </cell>
          <cell r="E224">
            <v>207</v>
          </cell>
          <cell r="F224">
            <v>277</v>
          </cell>
          <cell r="G224">
            <v>320.3</v>
          </cell>
        </row>
        <row r="225">
          <cell r="A225" t="str">
            <v>Washington</v>
          </cell>
          <cell r="B225" t="str">
            <v>ALT</v>
          </cell>
          <cell r="C225" t="str">
            <v>Houses of Worship-ALT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Washington</v>
          </cell>
          <cell r="B226" t="str">
            <v>NEW</v>
          </cell>
          <cell r="C226" t="str">
            <v>Houses of Worship-NEW</v>
          </cell>
          <cell r="D226">
            <v>407.6</v>
          </cell>
          <cell r="E226">
            <v>512.1</v>
          </cell>
          <cell r="F226">
            <v>378.3</v>
          </cell>
          <cell r="G226">
            <v>368.6</v>
          </cell>
        </row>
        <row r="227">
          <cell r="A227" t="str">
            <v>Washington</v>
          </cell>
          <cell r="B227" t="str">
            <v>ADD</v>
          </cell>
          <cell r="C227" t="str">
            <v>K-12-ADD</v>
          </cell>
          <cell r="D227">
            <v>552.70000000000005</v>
          </cell>
          <cell r="E227">
            <v>599.6</v>
          </cell>
          <cell r="F227">
            <v>1063.3</v>
          </cell>
          <cell r="G227">
            <v>1098.4000000000001</v>
          </cell>
        </row>
        <row r="228">
          <cell r="A228" t="str">
            <v>Washington</v>
          </cell>
          <cell r="B228" t="str">
            <v>ALT</v>
          </cell>
          <cell r="C228" t="str">
            <v>K-12-ALT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Washington</v>
          </cell>
          <cell r="B229" t="str">
            <v>NEW</v>
          </cell>
          <cell r="C229" t="str">
            <v>K-12-NEW</v>
          </cell>
          <cell r="D229">
            <v>1515.4</v>
          </cell>
          <cell r="E229">
            <v>2024.7</v>
          </cell>
          <cell r="F229">
            <v>2712.8</v>
          </cell>
          <cell r="G229">
            <v>1463.8</v>
          </cell>
        </row>
        <row r="230">
          <cell r="A230" t="str">
            <v>Washington</v>
          </cell>
          <cell r="B230" t="str">
            <v>ADD</v>
          </cell>
          <cell r="C230" t="str">
            <v>Laboratories (excl. manufacturer owned)-ADD</v>
          </cell>
          <cell r="D230">
            <v>28.5</v>
          </cell>
          <cell r="E230">
            <v>9</v>
          </cell>
          <cell r="F230">
            <v>57</v>
          </cell>
          <cell r="G230">
            <v>21.6</v>
          </cell>
        </row>
        <row r="231">
          <cell r="A231" t="str">
            <v>Washington</v>
          </cell>
          <cell r="B231" t="str">
            <v>ALT</v>
          </cell>
          <cell r="C231" t="str">
            <v>Laboratories (excl. manufacturer owned)-ALT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Washington</v>
          </cell>
          <cell r="B232" t="str">
            <v>NEW</v>
          </cell>
          <cell r="C232" t="str">
            <v>Laboratories (excl. manufacturer owned)-NEW</v>
          </cell>
          <cell r="D232">
            <v>740.2</v>
          </cell>
          <cell r="E232">
            <v>264.60000000000002</v>
          </cell>
          <cell r="F232">
            <v>167.7</v>
          </cell>
          <cell r="G232">
            <v>268</v>
          </cell>
        </row>
        <row r="233">
          <cell r="A233" t="str">
            <v>Washington</v>
          </cell>
          <cell r="B233" t="str">
            <v>ADD</v>
          </cell>
          <cell r="C233" t="str">
            <v>Laboratories (Manufacturer owned)-ADD</v>
          </cell>
          <cell r="E233">
            <v>6.2</v>
          </cell>
          <cell r="F233">
            <v>9.6</v>
          </cell>
        </row>
        <row r="234">
          <cell r="A234" t="str">
            <v>Washington</v>
          </cell>
          <cell r="B234" t="str">
            <v>ALT</v>
          </cell>
          <cell r="C234" t="str">
            <v>Laboratories (Manufacturer owned)-ALT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Washington</v>
          </cell>
          <cell r="B235" t="str">
            <v>NEW</v>
          </cell>
          <cell r="C235" t="str">
            <v>Laboratories (Manufacturer owned)-NEW</v>
          </cell>
          <cell r="E235">
            <v>2.9</v>
          </cell>
          <cell r="F235">
            <v>57.8</v>
          </cell>
          <cell r="G235">
            <v>87.5</v>
          </cell>
        </row>
        <row r="236">
          <cell r="A236" t="str">
            <v>Washington</v>
          </cell>
          <cell r="B236" t="str">
            <v>ADD</v>
          </cell>
          <cell r="C236" t="str">
            <v>Libraries and Museums-ADD</v>
          </cell>
          <cell r="D236">
            <v>82.3</v>
          </cell>
          <cell r="E236">
            <v>110.5</v>
          </cell>
          <cell r="F236">
            <v>21.4</v>
          </cell>
          <cell r="G236">
            <v>44.5</v>
          </cell>
        </row>
        <row r="237">
          <cell r="A237" t="str">
            <v>Washington</v>
          </cell>
          <cell r="B237" t="str">
            <v>ALT</v>
          </cell>
          <cell r="C237" t="str">
            <v>Libraries and Museums-ALT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Washington</v>
          </cell>
          <cell r="B238" t="str">
            <v>NEW</v>
          </cell>
          <cell r="C238" t="str">
            <v>Libraries and Museums-NEW</v>
          </cell>
          <cell r="D238">
            <v>169.5</v>
          </cell>
          <cell r="E238">
            <v>528</v>
          </cell>
          <cell r="F238">
            <v>197.9</v>
          </cell>
          <cell r="G238">
            <v>337.5</v>
          </cell>
        </row>
        <row r="239">
          <cell r="A239" t="str">
            <v>Washington</v>
          </cell>
          <cell r="B239" t="str">
            <v>ADD</v>
          </cell>
          <cell r="C239" t="str">
            <v>Manufacturing and Processing Plants-ADD</v>
          </cell>
          <cell r="D239">
            <v>279.7</v>
          </cell>
          <cell r="E239">
            <v>148.4</v>
          </cell>
          <cell r="F239">
            <v>322.5</v>
          </cell>
          <cell r="G239">
            <v>47.9</v>
          </cell>
        </row>
        <row r="240">
          <cell r="A240" t="str">
            <v>Washington</v>
          </cell>
          <cell r="B240" t="str">
            <v>ALT</v>
          </cell>
          <cell r="C240" t="str">
            <v>Manufacturing and Processing Plants-ALT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Washington</v>
          </cell>
          <cell r="B241" t="str">
            <v>NEW</v>
          </cell>
          <cell r="C241" t="str">
            <v>Manufacturing and Processing Plants-NEW</v>
          </cell>
          <cell r="D241">
            <v>633.4</v>
          </cell>
          <cell r="E241">
            <v>842.9</v>
          </cell>
          <cell r="F241">
            <v>879.4</v>
          </cell>
          <cell r="G241">
            <v>1779</v>
          </cell>
        </row>
        <row r="242">
          <cell r="A242" t="str">
            <v>Washington</v>
          </cell>
          <cell r="B242" t="str">
            <v>ADD</v>
          </cell>
          <cell r="C242" t="str">
            <v>Miscellaneous Nonresidential Buildings-ADD</v>
          </cell>
          <cell r="D242">
            <v>13.5</v>
          </cell>
          <cell r="E242">
            <v>4.9000000000000004</v>
          </cell>
          <cell r="F242">
            <v>22.8</v>
          </cell>
          <cell r="G242">
            <v>104</v>
          </cell>
        </row>
        <row r="243">
          <cell r="A243" t="str">
            <v>Washington</v>
          </cell>
          <cell r="B243" t="str">
            <v>ALT</v>
          </cell>
          <cell r="C243" t="str">
            <v>Miscellaneous Nonresidential Buildings-ALT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Washington</v>
          </cell>
          <cell r="B244" t="str">
            <v>NEW</v>
          </cell>
          <cell r="C244" t="str">
            <v>Miscellaneous Nonresidential Buildings-NEW</v>
          </cell>
          <cell r="D244">
            <v>141.19999999999999</v>
          </cell>
          <cell r="E244">
            <v>156.6</v>
          </cell>
          <cell r="F244">
            <v>88.5</v>
          </cell>
          <cell r="G244">
            <v>260.8</v>
          </cell>
        </row>
        <row r="245">
          <cell r="A245" t="str">
            <v>Washington</v>
          </cell>
          <cell r="B245" t="str">
            <v>ADD</v>
          </cell>
          <cell r="C245" t="str">
            <v>Office and Bank Buildings-ADD</v>
          </cell>
          <cell r="D245">
            <v>408.4</v>
          </cell>
          <cell r="E245">
            <v>188.7</v>
          </cell>
          <cell r="F245">
            <v>154</v>
          </cell>
          <cell r="G245">
            <v>189.9</v>
          </cell>
        </row>
        <row r="246">
          <cell r="A246" t="str">
            <v>Washington</v>
          </cell>
          <cell r="B246" t="str">
            <v>ALT</v>
          </cell>
          <cell r="C246" t="str">
            <v>Office and Bank Buildings-ALT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Washington</v>
          </cell>
          <cell r="B247" t="str">
            <v>NEW</v>
          </cell>
          <cell r="C247" t="str">
            <v>Office and Bank Buildings-NEW</v>
          </cell>
          <cell r="D247">
            <v>5837.3</v>
          </cell>
          <cell r="E247">
            <v>3877.3</v>
          </cell>
          <cell r="F247">
            <v>2924.8</v>
          </cell>
          <cell r="G247">
            <v>3586.2</v>
          </cell>
        </row>
        <row r="248">
          <cell r="A248" t="str">
            <v>Washington</v>
          </cell>
          <cell r="B248" t="str">
            <v>ADD</v>
          </cell>
          <cell r="C248" t="str">
            <v>Other Government Service Buildings-ADD</v>
          </cell>
          <cell r="D248">
            <v>206</v>
          </cell>
          <cell r="E248">
            <v>27.7</v>
          </cell>
          <cell r="F248">
            <v>306.10000000000002</v>
          </cell>
          <cell r="G248">
            <v>16.2</v>
          </cell>
        </row>
        <row r="249">
          <cell r="A249" t="str">
            <v>Washington</v>
          </cell>
          <cell r="B249" t="str">
            <v>ALT</v>
          </cell>
          <cell r="C249" t="str">
            <v>Other Government Service Buildings-ALT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Washington</v>
          </cell>
          <cell r="B250" t="str">
            <v>NEW</v>
          </cell>
          <cell r="C250" t="str">
            <v>Other Government Service Buildings-NEW</v>
          </cell>
          <cell r="D250">
            <v>507</v>
          </cell>
          <cell r="E250">
            <v>378</v>
          </cell>
          <cell r="F250">
            <v>690.3</v>
          </cell>
          <cell r="G250">
            <v>622.5</v>
          </cell>
        </row>
        <row r="251">
          <cell r="A251" t="str">
            <v>Washington</v>
          </cell>
          <cell r="B251" t="str">
            <v>ADD</v>
          </cell>
          <cell r="C251" t="str">
            <v>Other Religious Buildings-ADD</v>
          </cell>
          <cell r="D251">
            <v>22</v>
          </cell>
          <cell r="E251">
            <v>10</v>
          </cell>
          <cell r="G251">
            <v>2</v>
          </cell>
        </row>
        <row r="252">
          <cell r="A252" t="str">
            <v>Washington</v>
          </cell>
          <cell r="B252" t="str">
            <v>NEW</v>
          </cell>
          <cell r="C252" t="str">
            <v>Other Religious Buildings-NEW</v>
          </cell>
          <cell r="D252">
            <v>7</v>
          </cell>
          <cell r="E252">
            <v>64.8</v>
          </cell>
          <cell r="F252">
            <v>59.4</v>
          </cell>
        </row>
        <row r="253">
          <cell r="A253" t="str">
            <v>Washington</v>
          </cell>
          <cell r="B253" t="str">
            <v>ADD</v>
          </cell>
          <cell r="C253" t="str">
            <v>Parking Garages and Automotive Services-ADD</v>
          </cell>
          <cell r="D253">
            <v>307.7</v>
          </cell>
          <cell r="E253">
            <v>104.5</v>
          </cell>
          <cell r="F253">
            <v>112.8</v>
          </cell>
          <cell r="G253">
            <v>495.7</v>
          </cell>
        </row>
        <row r="254">
          <cell r="A254" t="str">
            <v>Washington</v>
          </cell>
          <cell r="B254" t="str">
            <v>ALT</v>
          </cell>
          <cell r="C254" t="str">
            <v>Parking Garages and Automotive Services-ALT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Washington</v>
          </cell>
          <cell r="B255" t="str">
            <v>NEW</v>
          </cell>
          <cell r="C255" t="str">
            <v>Parking Garages and Automotive Services-NEW</v>
          </cell>
          <cell r="D255">
            <v>5501.3</v>
          </cell>
          <cell r="E255">
            <v>3760.1</v>
          </cell>
          <cell r="F255">
            <v>4730.8999999999996</v>
          </cell>
          <cell r="G255">
            <v>3783.5</v>
          </cell>
        </row>
        <row r="256">
          <cell r="A256" t="str">
            <v>Washington</v>
          </cell>
          <cell r="B256" t="str">
            <v>ADD</v>
          </cell>
          <cell r="C256" t="str">
            <v>Schools-Other-ADD</v>
          </cell>
          <cell r="D256">
            <v>74</v>
          </cell>
          <cell r="E256">
            <v>159.9</v>
          </cell>
          <cell r="F256">
            <v>125.3</v>
          </cell>
          <cell r="G256">
            <v>142.4</v>
          </cell>
        </row>
        <row r="257">
          <cell r="A257" t="str">
            <v>Washington</v>
          </cell>
          <cell r="B257" t="str">
            <v>ALT</v>
          </cell>
          <cell r="C257" t="str">
            <v>Schools-Other-ALT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Washington</v>
          </cell>
          <cell r="B258" t="str">
            <v>NEW</v>
          </cell>
          <cell r="C258" t="str">
            <v>Schools-Other-NEW</v>
          </cell>
          <cell r="D258">
            <v>1156</v>
          </cell>
          <cell r="E258">
            <v>623</v>
          </cell>
          <cell r="F258">
            <v>1180.5</v>
          </cell>
          <cell r="G258">
            <v>421</v>
          </cell>
        </row>
        <row r="259">
          <cell r="A259" t="str">
            <v>Washington</v>
          </cell>
          <cell r="B259" t="str">
            <v>ADD</v>
          </cell>
          <cell r="C259" t="str">
            <v>Service-ADD</v>
          </cell>
          <cell r="D259">
            <v>23.3</v>
          </cell>
          <cell r="E259">
            <v>177.5</v>
          </cell>
          <cell r="G259">
            <v>116.3</v>
          </cell>
        </row>
        <row r="260">
          <cell r="A260" t="str">
            <v>Washington</v>
          </cell>
          <cell r="B260" t="str">
            <v>ALT</v>
          </cell>
          <cell r="C260" t="str">
            <v>Service-ALT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Washington</v>
          </cell>
          <cell r="B261" t="str">
            <v>NEW</v>
          </cell>
          <cell r="C261" t="str">
            <v>Service-NEW</v>
          </cell>
          <cell r="D261">
            <v>346.2</v>
          </cell>
          <cell r="E261">
            <v>692.6</v>
          </cell>
          <cell r="F261">
            <v>367.3</v>
          </cell>
          <cell r="G261">
            <v>189.7</v>
          </cell>
        </row>
        <row r="262">
          <cell r="A262" t="str">
            <v>Washington</v>
          </cell>
          <cell r="B262" t="str">
            <v>ADD</v>
          </cell>
          <cell r="C262" t="str">
            <v>Stores and Restaurants-ADD</v>
          </cell>
          <cell r="D262">
            <v>576.1</v>
          </cell>
          <cell r="E262">
            <v>858.2</v>
          </cell>
          <cell r="F262">
            <v>582.4</v>
          </cell>
          <cell r="G262">
            <v>370.4</v>
          </cell>
        </row>
        <row r="263">
          <cell r="A263" t="str">
            <v>Washington</v>
          </cell>
          <cell r="B263" t="str">
            <v>ALT</v>
          </cell>
          <cell r="C263" t="str">
            <v>Stores and Restaurants-ALT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Washington</v>
          </cell>
          <cell r="B264" t="str">
            <v>NEW</v>
          </cell>
          <cell r="C264" t="str">
            <v>Stores and Restaurants-NEW</v>
          </cell>
          <cell r="D264">
            <v>5324.9</v>
          </cell>
          <cell r="E264">
            <v>4367.3999999999996</v>
          </cell>
          <cell r="F264">
            <v>3205</v>
          </cell>
          <cell r="G264">
            <v>4544.5</v>
          </cell>
        </row>
        <row r="265">
          <cell r="A265" t="str">
            <v>Washington</v>
          </cell>
          <cell r="B265" t="str">
            <v>ADD</v>
          </cell>
          <cell r="C265" t="str">
            <v>Terminals-ADD</v>
          </cell>
          <cell r="D265">
            <v>909.2</v>
          </cell>
          <cell r="E265">
            <v>131</v>
          </cell>
          <cell r="F265">
            <v>30.6</v>
          </cell>
          <cell r="G265">
            <v>35.799999999999997</v>
          </cell>
        </row>
        <row r="266">
          <cell r="A266" t="str">
            <v>Washington</v>
          </cell>
          <cell r="B266" t="str">
            <v>ALT</v>
          </cell>
          <cell r="C266" t="str">
            <v>Terminals-ALT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Washington</v>
          </cell>
          <cell r="B267" t="str">
            <v>NEW</v>
          </cell>
          <cell r="C267" t="str">
            <v>Terminals-NEW</v>
          </cell>
          <cell r="D267">
            <v>8.1999999999999993</v>
          </cell>
          <cell r="E267">
            <v>40.6</v>
          </cell>
          <cell r="F267">
            <v>56.1</v>
          </cell>
          <cell r="G267">
            <v>39.700000000000003</v>
          </cell>
        </row>
        <row r="268">
          <cell r="A268" t="str">
            <v>Washington</v>
          </cell>
          <cell r="B268" t="str">
            <v>ADD</v>
          </cell>
          <cell r="C268" t="str">
            <v>Warehouses (excl. manufacturer owned)-ADD</v>
          </cell>
          <cell r="D268">
            <v>504.3</v>
          </cell>
          <cell r="E268">
            <v>225.4</v>
          </cell>
          <cell r="F268">
            <v>175.6</v>
          </cell>
          <cell r="G268">
            <v>296.89999999999998</v>
          </cell>
        </row>
        <row r="269">
          <cell r="A269" t="str">
            <v>Washington</v>
          </cell>
          <cell r="B269" t="str">
            <v>ALT</v>
          </cell>
          <cell r="C269" t="str">
            <v>Warehouses (excl. manufacturer owned)-ALT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Washington</v>
          </cell>
          <cell r="B270" t="str">
            <v>NEW</v>
          </cell>
          <cell r="C270" t="str">
            <v>Warehouses (excl. manufacturer owned)-NEW</v>
          </cell>
          <cell r="D270">
            <v>5274.2</v>
          </cell>
          <cell r="E270">
            <v>2517.5</v>
          </cell>
          <cell r="F270">
            <v>4644.8999999999996</v>
          </cell>
          <cell r="G270">
            <v>2861.1</v>
          </cell>
        </row>
        <row r="271">
          <cell r="A271" t="str">
            <v>Washington</v>
          </cell>
          <cell r="B271" t="str">
            <v>ADD</v>
          </cell>
          <cell r="C271" t="str">
            <v>Warehouses (Manufacturer owned)-ADD</v>
          </cell>
          <cell r="D271">
            <v>15.4</v>
          </cell>
          <cell r="E271">
            <v>58.4</v>
          </cell>
          <cell r="F271">
            <v>7.6</v>
          </cell>
          <cell r="G271">
            <v>129.19999999999999</v>
          </cell>
        </row>
        <row r="272">
          <cell r="A272" t="str">
            <v>Washington</v>
          </cell>
          <cell r="B272" t="str">
            <v>ALT</v>
          </cell>
          <cell r="C272" t="str">
            <v>Warehouses (Manufacturer owned)-ALT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Washington</v>
          </cell>
          <cell r="B273" t="str">
            <v>NEW</v>
          </cell>
          <cell r="C273" t="str">
            <v>Warehouses (Manufacturer owned)-NEW</v>
          </cell>
          <cell r="D273">
            <v>362.3</v>
          </cell>
          <cell r="E273">
            <v>608.20000000000005</v>
          </cell>
          <cell r="F273">
            <v>556</v>
          </cell>
          <cell r="G273">
            <v>1569.5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"/>
      <sheetName val="ID"/>
      <sheetName val="MT"/>
      <sheetName val="OR"/>
      <sheetName val="WA"/>
      <sheetName val="Sheet1"/>
      <sheetName val="Data"/>
      <sheetName val="Zone Pivot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Pre 1980</v>
          </cell>
          <cell r="C9" t="str">
            <v>OR</v>
          </cell>
          <cell r="D9" t="str">
            <v>OR</v>
          </cell>
          <cell r="GI9">
            <v>1</v>
          </cell>
          <cell r="GJ9">
            <v>1</v>
          </cell>
          <cell r="GK9" t="str">
            <v>WA</v>
          </cell>
          <cell r="GL9">
            <v>421.61790000000002</v>
          </cell>
          <cell r="GM9" t="str">
            <v>Pre 1980</v>
          </cell>
          <cell r="GN9">
            <v>-1</v>
          </cell>
          <cell r="GQ9">
            <v>1973993.9269050001</v>
          </cell>
          <cell r="GR9">
            <v>48279.465729000003</v>
          </cell>
        </row>
        <row r="10">
          <cell r="A10" t="str">
            <v>1980-1992</v>
          </cell>
          <cell r="C10" t="str">
            <v>WA</v>
          </cell>
          <cell r="D10" t="str">
            <v>WA</v>
          </cell>
          <cell r="GI10">
            <v>1</v>
          </cell>
          <cell r="GJ10">
            <v>2</v>
          </cell>
          <cell r="GK10" t="str">
            <v>OR</v>
          </cell>
          <cell r="GL10">
            <v>236.3005</v>
          </cell>
          <cell r="GM10" t="str">
            <v>Pre 1980</v>
          </cell>
          <cell r="GN10">
            <v>-1</v>
          </cell>
          <cell r="GQ10">
            <v>1135100.1708150001</v>
          </cell>
          <cell r="GR10">
            <v>69699.195479999995</v>
          </cell>
        </row>
        <row r="11">
          <cell r="A11" t="str">
            <v>1993-2006</v>
          </cell>
          <cell r="C11" t="str">
            <v>MT</v>
          </cell>
          <cell r="D11" t="str">
            <v>MT</v>
          </cell>
          <cell r="GI11">
            <v>1</v>
          </cell>
          <cell r="GJ11">
            <v>2</v>
          </cell>
          <cell r="GK11" t="str">
            <v>OR</v>
          </cell>
          <cell r="GL11">
            <v>236.3005</v>
          </cell>
          <cell r="GM11" t="str">
            <v>Pre 1980</v>
          </cell>
          <cell r="GN11">
            <v>-1</v>
          </cell>
          <cell r="GQ11">
            <v>1135100.1708150001</v>
          </cell>
          <cell r="GR11">
            <v>69699.195479999995</v>
          </cell>
        </row>
        <row r="12">
          <cell r="A12" t="str">
            <v>Post 2006</v>
          </cell>
          <cell r="C12" t="str">
            <v>ID</v>
          </cell>
          <cell r="D12" t="str">
            <v>ID</v>
          </cell>
          <cell r="GI12">
            <v>1</v>
          </cell>
          <cell r="GJ12">
            <v>2</v>
          </cell>
          <cell r="GK12" t="str">
            <v>OR</v>
          </cell>
          <cell r="GL12">
            <v>236.3005</v>
          </cell>
          <cell r="GM12" t="str">
            <v>Pre 1980</v>
          </cell>
          <cell r="GN12">
            <v>-1</v>
          </cell>
          <cell r="GQ12">
            <v>1135100.1708150001</v>
          </cell>
          <cell r="GR12">
            <v>69699.195479999995</v>
          </cell>
        </row>
        <row r="13">
          <cell r="C13" t="str">
            <v>Region</v>
          </cell>
          <cell r="D13" t="str">
            <v>&lt;&gt;""</v>
          </cell>
          <cell r="GI13">
            <v>1</v>
          </cell>
          <cell r="GJ13">
            <v>1</v>
          </cell>
          <cell r="GK13" t="str">
            <v>WA</v>
          </cell>
          <cell r="GL13">
            <v>421.61790000000002</v>
          </cell>
          <cell r="GM13" t="str">
            <v>1993-2006</v>
          </cell>
          <cell r="GN13">
            <v>-1</v>
          </cell>
          <cell r="GQ13">
            <v>1973993.9269050001</v>
          </cell>
          <cell r="GR13">
            <v>48279.465729000003</v>
          </cell>
        </row>
        <row r="14">
          <cell r="GI14">
            <v>1</v>
          </cell>
          <cell r="GJ14">
            <v>1</v>
          </cell>
          <cell r="GK14" t="str">
            <v>WA</v>
          </cell>
          <cell r="GL14">
            <v>421.61790000000002</v>
          </cell>
          <cell r="GM14" t="str">
            <v>Pre 1980</v>
          </cell>
          <cell r="GN14">
            <v>-1</v>
          </cell>
          <cell r="GQ14">
            <v>1973993.9269050001</v>
          </cell>
          <cell r="GR14">
            <v>48279.465729000003</v>
          </cell>
        </row>
        <row r="15">
          <cell r="GI15">
            <v>1</v>
          </cell>
          <cell r="GJ15">
            <v>2</v>
          </cell>
          <cell r="GK15" t="str">
            <v>OR</v>
          </cell>
          <cell r="GL15">
            <v>2319.0770000000002</v>
          </cell>
          <cell r="GM15" t="str">
            <v>1980-1992</v>
          </cell>
          <cell r="GN15">
            <v>-1</v>
          </cell>
          <cell r="GQ15">
            <v>10015281.886050001</v>
          </cell>
          <cell r="GR15">
            <v>853165.23753000004</v>
          </cell>
        </row>
        <row r="16">
          <cell r="GI16">
            <v>1</v>
          </cell>
          <cell r="GJ16">
            <v>1</v>
          </cell>
          <cell r="GK16" t="str">
            <v>WA</v>
          </cell>
          <cell r="GL16">
            <v>421.61790000000002</v>
          </cell>
          <cell r="GM16" t="str">
            <v>Pre 1980</v>
          </cell>
          <cell r="GN16">
            <v>0</v>
          </cell>
          <cell r="GQ16">
            <v>1973993.9269050001</v>
          </cell>
          <cell r="GR16">
            <v>48279.465729000003</v>
          </cell>
        </row>
        <row r="17">
          <cell r="GI17">
            <v>1</v>
          </cell>
          <cell r="GJ17">
            <v>2</v>
          </cell>
          <cell r="GK17" t="str">
            <v>OR</v>
          </cell>
          <cell r="GL17">
            <v>236.3005</v>
          </cell>
          <cell r="GM17" t="str">
            <v>1980-1992</v>
          </cell>
          <cell r="GN17">
            <v>-1</v>
          </cell>
          <cell r="GQ17">
            <v>1135100.1708150001</v>
          </cell>
          <cell r="GR17">
            <v>69699.195479999995</v>
          </cell>
        </row>
        <row r="18">
          <cell r="GI18">
            <v>1</v>
          </cell>
          <cell r="GJ18">
            <v>1</v>
          </cell>
          <cell r="GK18" t="str">
            <v>WA</v>
          </cell>
          <cell r="GL18">
            <v>421.61790000000002</v>
          </cell>
          <cell r="GM18" t="str">
            <v>1980-1992</v>
          </cell>
          <cell r="GN18">
            <v>-1</v>
          </cell>
          <cell r="GQ18">
            <v>1973993.9269050001</v>
          </cell>
          <cell r="GR18">
            <v>48279.465729000003</v>
          </cell>
        </row>
        <row r="19">
          <cell r="GI19">
            <v>1</v>
          </cell>
          <cell r="GJ19">
            <v>2</v>
          </cell>
          <cell r="GK19" t="str">
            <v>OR</v>
          </cell>
          <cell r="GL19">
            <v>236.3005</v>
          </cell>
          <cell r="GM19" t="str">
            <v>1993-2006</v>
          </cell>
          <cell r="GN19">
            <v>-1</v>
          </cell>
          <cell r="GQ19">
            <v>1135100.1708150001</v>
          </cell>
          <cell r="GR19">
            <v>69699.195479999995</v>
          </cell>
        </row>
        <row r="20">
          <cell r="GI20">
            <v>1</v>
          </cell>
          <cell r="GJ20">
            <v>2</v>
          </cell>
          <cell r="GK20" t="str">
            <v>OR</v>
          </cell>
          <cell r="GL20">
            <v>236.3005</v>
          </cell>
          <cell r="GM20" t="str">
            <v>1993-2006</v>
          </cell>
          <cell r="GN20">
            <v>-1</v>
          </cell>
          <cell r="GQ20">
            <v>1135100.1708150001</v>
          </cell>
          <cell r="GR20">
            <v>69699.195479999995</v>
          </cell>
        </row>
        <row r="21">
          <cell r="GI21">
            <v>1</v>
          </cell>
          <cell r="GJ21">
            <v>2</v>
          </cell>
          <cell r="GK21" t="str">
            <v>OR</v>
          </cell>
          <cell r="GL21">
            <v>236.3005</v>
          </cell>
          <cell r="GM21" t="str">
            <v>1980-1992</v>
          </cell>
          <cell r="GN21">
            <v>0</v>
          </cell>
          <cell r="GQ21">
            <v>1135100.1708150001</v>
          </cell>
          <cell r="GR21">
            <v>69699.195479999995</v>
          </cell>
        </row>
        <row r="22">
          <cell r="GI22">
            <v>1</v>
          </cell>
          <cell r="GJ22">
            <v>2</v>
          </cell>
          <cell r="GK22" t="str">
            <v>OR</v>
          </cell>
          <cell r="GL22">
            <v>236.3005</v>
          </cell>
          <cell r="GM22" t="str">
            <v>1993-2006</v>
          </cell>
          <cell r="GN22">
            <v>-1</v>
          </cell>
          <cell r="GQ22">
            <v>1135100.1708150001</v>
          </cell>
          <cell r="GR22">
            <v>69699.195479999995</v>
          </cell>
        </row>
        <row r="23">
          <cell r="GI23">
            <v>1</v>
          </cell>
          <cell r="GJ23">
            <v>1</v>
          </cell>
          <cell r="GK23" t="str">
            <v>WA</v>
          </cell>
          <cell r="GL23">
            <v>421.61790000000002</v>
          </cell>
          <cell r="GM23" t="str">
            <v>Pre 1980</v>
          </cell>
          <cell r="GN23">
            <v>-1</v>
          </cell>
          <cell r="GQ23">
            <v>1973993.9269050001</v>
          </cell>
          <cell r="GR23">
            <v>48279.465729000003</v>
          </cell>
        </row>
        <row r="24">
          <cell r="GI24">
            <v>1</v>
          </cell>
          <cell r="GJ24">
            <v>1</v>
          </cell>
          <cell r="GK24" t="str">
            <v>WA</v>
          </cell>
          <cell r="GL24">
            <v>3065.65</v>
          </cell>
          <cell r="GM24" t="str">
            <v>1993-2006</v>
          </cell>
          <cell r="GN24">
            <v>0</v>
          </cell>
          <cell r="GQ24">
            <v>17080115.692499999</v>
          </cell>
          <cell r="GR24">
            <v>323824.60950000002</v>
          </cell>
        </row>
        <row r="25">
          <cell r="GI25">
            <v>1</v>
          </cell>
          <cell r="GJ25">
            <v>2</v>
          </cell>
          <cell r="GK25" t="str">
            <v>OR</v>
          </cell>
          <cell r="GL25">
            <v>236.3005</v>
          </cell>
          <cell r="GM25" t="str">
            <v>1980-1992</v>
          </cell>
          <cell r="GN25">
            <v>-1</v>
          </cell>
          <cell r="GQ25">
            <v>1135100.1708150001</v>
          </cell>
          <cell r="GR25">
            <v>69699.195479999995</v>
          </cell>
        </row>
        <row r="26">
          <cell r="GI26">
            <v>1</v>
          </cell>
          <cell r="GJ26">
            <v>1</v>
          </cell>
          <cell r="GK26" t="str">
            <v>WA</v>
          </cell>
          <cell r="GL26">
            <v>3065.65</v>
          </cell>
          <cell r="GM26" t="str">
            <v>Pre 1980</v>
          </cell>
          <cell r="GN26">
            <v>-1</v>
          </cell>
          <cell r="GQ26">
            <v>16900131.381000001</v>
          </cell>
          <cell r="GR26">
            <v>919.70450351500006</v>
          </cell>
        </row>
        <row r="27">
          <cell r="GI27">
            <v>1</v>
          </cell>
          <cell r="GJ27">
            <v>1</v>
          </cell>
          <cell r="GK27" t="str">
            <v>WA</v>
          </cell>
          <cell r="GL27">
            <v>3065.65</v>
          </cell>
          <cell r="GM27" t="str">
            <v>1980-1992</v>
          </cell>
          <cell r="GN27">
            <v>-1</v>
          </cell>
          <cell r="GQ27">
            <v>17673043.059</v>
          </cell>
          <cell r="GR27">
            <v>69437.00315650001</v>
          </cell>
        </row>
        <row r="28">
          <cell r="GI28">
            <v>1</v>
          </cell>
          <cell r="GJ28">
            <v>2</v>
          </cell>
          <cell r="GK28" t="str">
            <v>OR</v>
          </cell>
          <cell r="GL28">
            <v>236.3005</v>
          </cell>
          <cell r="GM28" t="str">
            <v>1993-2006</v>
          </cell>
          <cell r="GN28">
            <v>-1</v>
          </cell>
          <cell r="GQ28">
            <v>1135100.1708150001</v>
          </cell>
          <cell r="GR28">
            <v>69699.195479999995</v>
          </cell>
        </row>
        <row r="29">
          <cell r="GI29">
            <v>1</v>
          </cell>
          <cell r="GJ29">
            <v>1</v>
          </cell>
          <cell r="GK29" t="str">
            <v>WA</v>
          </cell>
          <cell r="GL29">
            <v>421.61790000000002</v>
          </cell>
          <cell r="GM29" t="str">
            <v>1993-2006</v>
          </cell>
          <cell r="GN29">
            <v>-1</v>
          </cell>
          <cell r="GQ29">
            <v>1973993.9269050001</v>
          </cell>
          <cell r="GR29">
            <v>48279.465729000003</v>
          </cell>
        </row>
        <row r="30">
          <cell r="GI30">
            <v>1</v>
          </cell>
          <cell r="GJ30">
            <v>2</v>
          </cell>
          <cell r="GK30" t="str">
            <v>OR</v>
          </cell>
          <cell r="GL30">
            <v>236.3005</v>
          </cell>
          <cell r="GM30" t="str">
            <v>1993-2006</v>
          </cell>
          <cell r="GN30">
            <v>-1</v>
          </cell>
          <cell r="GQ30">
            <v>1135100.1708150001</v>
          </cell>
          <cell r="GR30">
            <v>69699.195479999995</v>
          </cell>
        </row>
        <row r="31">
          <cell r="GI31">
            <v>1</v>
          </cell>
          <cell r="GJ31">
            <v>2</v>
          </cell>
          <cell r="GK31" t="str">
            <v>OR</v>
          </cell>
          <cell r="GL31">
            <v>236.3005</v>
          </cell>
          <cell r="GM31" t="str">
            <v>Pre 1980</v>
          </cell>
          <cell r="GN31">
            <v>-1</v>
          </cell>
          <cell r="GQ31">
            <v>1135100.1708150001</v>
          </cell>
          <cell r="GR31">
            <v>69699.195479999995</v>
          </cell>
        </row>
        <row r="32">
          <cell r="GI32">
            <v>1</v>
          </cell>
          <cell r="GJ32">
            <v>2</v>
          </cell>
          <cell r="GK32" t="str">
            <v>OR</v>
          </cell>
          <cell r="GL32">
            <v>236.3005</v>
          </cell>
          <cell r="GM32" t="str">
            <v>1993-2006</v>
          </cell>
          <cell r="GN32">
            <v>-1</v>
          </cell>
          <cell r="GQ32">
            <v>1135100.1708150001</v>
          </cell>
          <cell r="GR32">
            <v>69699.195479999995</v>
          </cell>
        </row>
        <row r="33">
          <cell r="GI33">
            <v>1</v>
          </cell>
          <cell r="GJ33">
            <v>2</v>
          </cell>
          <cell r="GK33" t="str">
            <v>OR</v>
          </cell>
          <cell r="GL33">
            <v>236.3005</v>
          </cell>
          <cell r="GM33" t="str">
            <v>Pre 1980</v>
          </cell>
          <cell r="GN33">
            <v>-1</v>
          </cell>
          <cell r="GQ33">
            <v>1135100.1708150001</v>
          </cell>
          <cell r="GR33">
            <v>69699.195479999995</v>
          </cell>
        </row>
        <row r="34">
          <cell r="GI34">
            <v>1</v>
          </cell>
          <cell r="GJ34">
            <v>2</v>
          </cell>
          <cell r="GK34" t="str">
            <v>OR</v>
          </cell>
          <cell r="GL34">
            <v>236.3005</v>
          </cell>
          <cell r="GM34" t="str">
            <v>Pre 1980</v>
          </cell>
          <cell r="GN34">
            <v>-1</v>
          </cell>
          <cell r="GQ34">
            <v>1135100.1708150001</v>
          </cell>
          <cell r="GR34">
            <v>69699.195479999995</v>
          </cell>
        </row>
        <row r="35">
          <cell r="GI35">
            <v>1</v>
          </cell>
          <cell r="GJ35">
            <v>1</v>
          </cell>
          <cell r="GK35" t="str">
            <v>WA</v>
          </cell>
          <cell r="GL35">
            <v>421.61790000000002</v>
          </cell>
          <cell r="GM35" t="str">
            <v>1993-2006</v>
          </cell>
          <cell r="GN35">
            <v>-1</v>
          </cell>
          <cell r="GQ35">
            <v>1973993.9269050001</v>
          </cell>
          <cell r="GR35">
            <v>48279.465729000003</v>
          </cell>
        </row>
        <row r="36">
          <cell r="GI36">
            <v>1</v>
          </cell>
          <cell r="GJ36">
            <v>2</v>
          </cell>
          <cell r="GK36" t="str">
            <v>OR</v>
          </cell>
          <cell r="GL36">
            <v>236.3005</v>
          </cell>
          <cell r="GM36" t="str">
            <v>Pre 1980</v>
          </cell>
          <cell r="GN36">
            <v>0</v>
          </cell>
          <cell r="GQ36">
            <v>1135100.1708150001</v>
          </cell>
          <cell r="GR36">
            <v>69699.195479999995</v>
          </cell>
        </row>
        <row r="37">
          <cell r="GI37">
            <v>1</v>
          </cell>
          <cell r="GJ37">
            <v>1</v>
          </cell>
          <cell r="GK37" t="str">
            <v>WA</v>
          </cell>
          <cell r="GL37">
            <v>3065.65</v>
          </cell>
          <cell r="GM37" t="str">
            <v>1980-1992</v>
          </cell>
          <cell r="GN37">
            <v>-1</v>
          </cell>
          <cell r="GQ37">
            <v>17386466.096999999</v>
          </cell>
          <cell r="GR37">
            <v>430969.07700000005</v>
          </cell>
        </row>
        <row r="38">
          <cell r="GI38">
            <v>1</v>
          </cell>
          <cell r="GJ38">
            <v>2</v>
          </cell>
          <cell r="GK38" t="str">
            <v>OR</v>
          </cell>
          <cell r="GL38">
            <v>236.3005</v>
          </cell>
          <cell r="GM38" t="str">
            <v>1993-2006</v>
          </cell>
          <cell r="GN38">
            <v>-1</v>
          </cell>
          <cell r="GQ38">
            <v>1135100.1708150001</v>
          </cell>
          <cell r="GR38">
            <v>69699.195479999995</v>
          </cell>
        </row>
        <row r="39">
          <cell r="GI39">
            <v>1</v>
          </cell>
          <cell r="GJ39">
            <v>2</v>
          </cell>
          <cell r="GK39" t="str">
            <v>OR</v>
          </cell>
          <cell r="GL39">
            <v>236.3005</v>
          </cell>
          <cell r="GM39" t="str">
            <v>Pre 1980</v>
          </cell>
          <cell r="GN39">
            <v>-1</v>
          </cell>
          <cell r="GQ39">
            <v>1135100.1708150001</v>
          </cell>
          <cell r="GR39">
            <v>69699.195479999995</v>
          </cell>
        </row>
        <row r="40">
          <cell r="GI40">
            <v>1</v>
          </cell>
          <cell r="GJ40">
            <v>1</v>
          </cell>
          <cell r="GK40" t="str">
            <v>WA</v>
          </cell>
          <cell r="GL40">
            <v>421.61790000000002</v>
          </cell>
          <cell r="GM40" t="str">
            <v>Pre 1980</v>
          </cell>
          <cell r="GN40">
            <v>0</v>
          </cell>
          <cell r="GQ40">
            <v>1973993.9269050001</v>
          </cell>
          <cell r="GR40">
            <v>48279.465729000003</v>
          </cell>
        </row>
        <row r="41">
          <cell r="GI41">
            <v>1</v>
          </cell>
          <cell r="GJ41">
            <v>2</v>
          </cell>
          <cell r="GK41" t="str">
            <v>OR</v>
          </cell>
          <cell r="GL41">
            <v>236.3005</v>
          </cell>
          <cell r="GM41" t="str">
            <v>Pre 1980</v>
          </cell>
          <cell r="GN41">
            <v>-1</v>
          </cell>
          <cell r="GQ41">
            <v>1135100.1708150001</v>
          </cell>
          <cell r="GR41">
            <v>69699.195479999995</v>
          </cell>
        </row>
        <row r="42">
          <cell r="GI42">
            <v>1</v>
          </cell>
          <cell r="GJ42">
            <v>2</v>
          </cell>
          <cell r="GK42" t="str">
            <v>OR</v>
          </cell>
          <cell r="GL42">
            <v>236.3005</v>
          </cell>
          <cell r="GM42" t="str">
            <v>Pre 1980</v>
          </cell>
          <cell r="GN42">
            <v>-1</v>
          </cell>
          <cell r="GQ42">
            <v>1135100.1708150001</v>
          </cell>
          <cell r="GR42">
            <v>69699.195479999995</v>
          </cell>
        </row>
        <row r="43">
          <cell r="GI43">
            <v>1</v>
          </cell>
          <cell r="GJ43">
            <v>2</v>
          </cell>
          <cell r="GK43" t="str">
            <v>OR</v>
          </cell>
          <cell r="GL43">
            <v>236.3005</v>
          </cell>
          <cell r="GM43" t="str">
            <v>1980-1992</v>
          </cell>
          <cell r="GN43">
            <v>-1</v>
          </cell>
          <cell r="GQ43">
            <v>1135100.1708150001</v>
          </cell>
          <cell r="GR43">
            <v>69699.195479999995</v>
          </cell>
        </row>
        <row r="44">
          <cell r="GI44">
            <v>1</v>
          </cell>
          <cell r="GJ44">
            <v>1</v>
          </cell>
          <cell r="GK44" t="str">
            <v>WA</v>
          </cell>
          <cell r="GL44">
            <v>421.61790000000002</v>
          </cell>
          <cell r="GM44" t="str">
            <v>1993-2006</v>
          </cell>
          <cell r="GN44">
            <v>-1</v>
          </cell>
          <cell r="GQ44">
            <v>1973993.9269050001</v>
          </cell>
          <cell r="GR44">
            <v>48279.465729000003</v>
          </cell>
        </row>
        <row r="45">
          <cell r="GI45">
            <v>1</v>
          </cell>
          <cell r="GJ45">
            <v>1</v>
          </cell>
          <cell r="GK45" t="str">
            <v>WA</v>
          </cell>
          <cell r="GL45">
            <v>421.61790000000002</v>
          </cell>
          <cell r="GM45" t="str">
            <v>1980-1992</v>
          </cell>
          <cell r="GN45">
            <v>-1</v>
          </cell>
          <cell r="GQ45">
            <v>1973993.9269050001</v>
          </cell>
          <cell r="GR45">
            <v>48279.465729000003</v>
          </cell>
        </row>
        <row r="46">
          <cell r="GI46">
            <v>1</v>
          </cell>
          <cell r="GJ46">
            <v>1</v>
          </cell>
          <cell r="GK46" t="str">
            <v>WA</v>
          </cell>
          <cell r="GL46">
            <v>421.61790000000002</v>
          </cell>
          <cell r="GM46" t="str">
            <v>Pre 1980</v>
          </cell>
          <cell r="GN46">
            <v>-1</v>
          </cell>
          <cell r="GQ46">
            <v>1973993.9269050001</v>
          </cell>
          <cell r="GR46">
            <v>48279.465729000003</v>
          </cell>
        </row>
        <row r="47">
          <cell r="GI47">
            <v>1</v>
          </cell>
          <cell r="GJ47">
            <v>1</v>
          </cell>
          <cell r="GK47" t="str">
            <v>WA</v>
          </cell>
          <cell r="GL47">
            <v>421.61790000000002</v>
          </cell>
          <cell r="GM47" t="str">
            <v>1993-2006</v>
          </cell>
          <cell r="GN47">
            <v>-1</v>
          </cell>
          <cell r="GQ47">
            <v>1973993.9269050001</v>
          </cell>
          <cell r="GR47">
            <v>48279.465729000003</v>
          </cell>
        </row>
        <row r="48">
          <cell r="GI48">
            <v>1</v>
          </cell>
          <cell r="GJ48">
            <v>2</v>
          </cell>
          <cell r="GK48" t="str">
            <v>OR</v>
          </cell>
          <cell r="GL48">
            <v>236.3005</v>
          </cell>
          <cell r="GM48" t="str">
            <v>Pre 1980</v>
          </cell>
          <cell r="GN48">
            <v>-1</v>
          </cell>
          <cell r="GQ48">
            <v>1135100.1708150001</v>
          </cell>
          <cell r="GR48">
            <v>69699.195479999995</v>
          </cell>
        </row>
        <row r="49">
          <cell r="GI49">
            <v>1</v>
          </cell>
          <cell r="GJ49">
            <v>2</v>
          </cell>
          <cell r="GK49" t="str">
            <v>OR</v>
          </cell>
          <cell r="GL49">
            <v>236.3005</v>
          </cell>
          <cell r="GM49" t="str">
            <v>1993-2006</v>
          </cell>
          <cell r="GN49">
            <v>-1</v>
          </cell>
          <cell r="GQ49">
            <v>1135100.1708150001</v>
          </cell>
          <cell r="GR49">
            <v>69699.195479999995</v>
          </cell>
        </row>
        <row r="50">
          <cell r="GI50">
            <v>1</v>
          </cell>
          <cell r="GJ50">
            <v>2</v>
          </cell>
          <cell r="GK50" t="str">
            <v>OR</v>
          </cell>
          <cell r="GL50">
            <v>236.3005</v>
          </cell>
          <cell r="GM50" t="str">
            <v>1993-2006</v>
          </cell>
          <cell r="GN50">
            <v>-1</v>
          </cell>
          <cell r="GQ50">
            <v>1135100.1708150001</v>
          </cell>
          <cell r="GR50">
            <v>69699.195479999995</v>
          </cell>
        </row>
        <row r="51">
          <cell r="GI51">
            <v>2</v>
          </cell>
          <cell r="GJ51">
            <v>3</v>
          </cell>
          <cell r="GK51" t="str">
            <v>WA</v>
          </cell>
          <cell r="GL51">
            <v>2914.5650000000001</v>
          </cell>
          <cell r="GM51" t="str">
            <v>1980-1992</v>
          </cell>
          <cell r="GN51">
            <v>-1</v>
          </cell>
          <cell r="GQ51">
            <v>21482733.993299998</v>
          </cell>
          <cell r="GR51">
            <v>1149358.7077500001</v>
          </cell>
        </row>
        <row r="52">
          <cell r="GI52">
            <v>2</v>
          </cell>
          <cell r="GJ52">
            <v>2</v>
          </cell>
          <cell r="GK52" t="str">
            <v>ID</v>
          </cell>
          <cell r="GL52">
            <v>1211.2819999999999</v>
          </cell>
          <cell r="GM52" t="str">
            <v>1993-2006</v>
          </cell>
          <cell r="GN52">
            <v>-1</v>
          </cell>
          <cell r="GQ52">
            <v>7539140.2961999997</v>
          </cell>
          <cell r="GR52">
            <v>759873.53706</v>
          </cell>
        </row>
        <row r="53">
          <cell r="GI53">
            <v>3</v>
          </cell>
          <cell r="GJ53">
            <v>1</v>
          </cell>
          <cell r="GK53" t="str">
            <v>MT</v>
          </cell>
          <cell r="GL53">
            <v>868.42899999999997</v>
          </cell>
          <cell r="GM53" t="str">
            <v>1993-2006</v>
          </cell>
          <cell r="GN53">
            <v>-1</v>
          </cell>
          <cell r="GQ53">
            <v>7893394.34112</v>
          </cell>
          <cell r="GR53">
            <v>87042.63867</v>
          </cell>
        </row>
        <row r="54">
          <cell r="GI54">
            <v>2</v>
          </cell>
          <cell r="GJ54">
            <v>3</v>
          </cell>
          <cell r="GK54" t="str">
            <v>WA</v>
          </cell>
          <cell r="GL54">
            <v>2914.5650000000001</v>
          </cell>
          <cell r="GM54" t="str">
            <v>Pre 1980</v>
          </cell>
          <cell r="GN54">
            <v>-1</v>
          </cell>
          <cell r="GQ54">
            <v>21482733.993299998</v>
          </cell>
          <cell r="GR54">
            <v>1149358.7077500001</v>
          </cell>
        </row>
        <row r="55">
          <cell r="GI55">
            <v>2</v>
          </cell>
          <cell r="GJ55">
            <v>2</v>
          </cell>
          <cell r="GK55" t="str">
            <v>ID</v>
          </cell>
          <cell r="GL55">
            <v>1211.2819999999999</v>
          </cell>
          <cell r="GM55" t="str">
            <v>1980-1992</v>
          </cell>
          <cell r="GN55">
            <v>-1</v>
          </cell>
          <cell r="GQ55">
            <v>8353957.5847799992</v>
          </cell>
          <cell r="GR55">
            <v>415094.22858</v>
          </cell>
        </row>
        <row r="56">
          <cell r="GI56">
            <v>3</v>
          </cell>
          <cell r="GJ56">
            <v>1</v>
          </cell>
          <cell r="GK56" t="str">
            <v>MT</v>
          </cell>
          <cell r="GL56">
            <v>868.42899999999997</v>
          </cell>
          <cell r="GM56" t="str">
            <v>1993-2006</v>
          </cell>
          <cell r="GN56">
            <v>0</v>
          </cell>
          <cell r="GQ56">
            <v>7893394.34112</v>
          </cell>
          <cell r="GR56">
            <v>87042.63867</v>
          </cell>
        </row>
        <row r="57">
          <cell r="GI57">
            <v>1</v>
          </cell>
          <cell r="GJ57">
            <v>3</v>
          </cell>
          <cell r="GK57" t="str">
            <v>ID</v>
          </cell>
          <cell r="GL57">
            <v>1211.2819999999999</v>
          </cell>
          <cell r="GM57" t="str">
            <v>Pre 1980</v>
          </cell>
          <cell r="GN57">
            <v>0</v>
          </cell>
          <cell r="GQ57">
            <v>6610583.6278200001</v>
          </cell>
          <cell r="GR57">
            <v>1071475.8315600001</v>
          </cell>
        </row>
        <row r="58">
          <cell r="GI58">
            <v>1</v>
          </cell>
          <cell r="GJ58">
            <v>1</v>
          </cell>
          <cell r="GK58" t="str">
            <v>WA</v>
          </cell>
          <cell r="GL58">
            <v>3065.65</v>
          </cell>
          <cell r="GM58" t="str">
            <v>Pre 1980</v>
          </cell>
          <cell r="GN58">
            <v>-1</v>
          </cell>
          <cell r="GQ58">
            <v>17386466.096999999</v>
          </cell>
          <cell r="GR58">
            <v>430969.07700000005</v>
          </cell>
        </row>
        <row r="59">
          <cell r="GI59">
            <v>3</v>
          </cell>
          <cell r="GJ59">
            <v>2</v>
          </cell>
          <cell r="GK59" t="str">
            <v>MT</v>
          </cell>
          <cell r="GL59">
            <v>868.42899999999997</v>
          </cell>
          <cell r="GM59" t="str">
            <v>Pre 1980</v>
          </cell>
          <cell r="GN59">
            <v>0</v>
          </cell>
          <cell r="GQ59">
            <v>6589161.6160499994</v>
          </cell>
          <cell r="GR59">
            <v>276811.74374999997</v>
          </cell>
        </row>
        <row r="60">
          <cell r="GI60">
            <v>2</v>
          </cell>
          <cell r="GJ60">
            <v>2</v>
          </cell>
          <cell r="GK60" t="str">
            <v>OR</v>
          </cell>
          <cell r="GL60">
            <v>2128.9459999999999</v>
          </cell>
          <cell r="GM60" t="str">
            <v>Post 2006</v>
          </cell>
          <cell r="GN60">
            <v>0</v>
          </cell>
          <cell r="GQ60">
            <v>14397465.693119999</v>
          </cell>
          <cell r="GR60">
            <v>404670.05567999999</v>
          </cell>
        </row>
        <row r="61">
          <cell r="GI61">
            <v>1</v>
          </cell>
          <cell r="GJ61">
            <v>1</v>
          </cell>
          <cell r="GK61" t="str">
            <v>WA</v>
          </cell>
          <cell r="GL61">
            <v>2128.8850000000002</v>
          </cell>
          <cell r="GM61" t="str">
            <v>Post 2006</v>
          </cell>
          <cell r="GN61">
            <v>-1</v>
          </cell>
          <cell r="GQ61">
            <v>11160807.345600002</v>
          </cell>
          <cell r="GR61">
            <v>44323.385700000006</v>
          </cell>
        </row>
        <row r="62">
          <cell r="GI62">
            <v>1</v>
          </cell>
          <cell r="GJ62">
            <v>1</v>
          </cell>
          <cell r="GK62" t="str">
            <v>OR</v>
          </cell>
          <cell r="GL62">
            <v>2319.0770000000002</v>
          </cell>
          <cell r="GM62" t="str">
            <v>Post 2006</v>
          </cell>
          <cell r="GN62">
            <v>0</v>
          </cell>
          <cell r="GQ62">
            <v>11124542.796690002</v>
          </cell>
          <cell r="GR62">
            <v>492432.81018000003</v>
          </cell>
        </row>
        <row r="63">
          <cell r="GI63">
            <v>1</v>
          </cell>
          <cell r="GJ63">
            <v>1</v>
          </cell>
          <cell r="GK63" t="str">
            <v>WA</v>
          </cell>
          <cell r="GL63">
            <v>2128.8850000000002</v>
          </cell>
          <cell r="GM63" t="str">
            <v>1980-1992</v>
          </cell>
          <cell r="GN63">
            <v>-1</v>
          </cell>
          <cell r="GQ63">
            <v>10212197.478450002</v>
          </cell>
          <cell r="GR63">
            <v>452047.44090000005</v>
          </cell>
        </row>
        <row r="64">
          <cell r="GI64">
            <v>2</v>
          </cell>
          <cell r="GJ64">
            <v>1</v>
          </cell>
          <cell r="GK64" t="str">
            <v>ID</v>
          </cell>
          <cell r="GL64">
            <v>1211.2819999999999</v>
          </cell>
          <cell r="GM64" t="str">
            <v>Pre 1980</v>
          </cell>
          <cell r="GN64">
            <v>0</v>
          </cell>
          <cell r="GQ64">
            <v>8656438.9258200005</v>
          </cell>
          <cell r="GR64">
            <v>277916.54207999998</v>
          </cell>
        </row>
        <row r="65">
          <cell r="GI65">
            <v>1</v>
          </cell>
          <cell r="GJ65">
            <v>1</v>
          </cell>
          <cell r="GK65" t="str">
            <v>OR</v>
          </cell>
          <cell r="GL65">
            <v>2319.0770000000002</v>
          </cell>
          <cell r="GM65" t="str">
            <v>1993-2006</v>
          </cell>
          <cell r="GN65">
            <v>-1</v>
          </cell>
          <cell r="GQ65">
            <v>9881146.4723700024</v>
          </cell>
          <cell r="GR65">
            <v>942565.65588000009</v>
          </cell>
        </row>
        <row r="66">
          <cell r="GI66">
            <v>2</v>
          </cell>
          <cell r="GJ66">
            <v>2</v>
          </cell>
          <cell r="GK66" t="str">
            <v>OR</v>
          </cell>
          <cell r="GL66">
            <v>2128.9459999999999</v>
          </cell>
          <cell r="GM66" t="str">
            <v>1993-2006</v>
          </cell>
          <cell r="GN66">
            <v>-1</v>
          </cell>
          <cell r="GQ66">
            <v>14397465.693119999</v>
          </cell>
          <cell r="GR66">
            <v>404670.05567999999</v>
          </cell>
        </row>
        <row r="67">
          <cell r="GI67">
            <v>1</v>
          </cell>
          <cell r="GJ67">
            <v>3</v>
          </cell>
          <cell r="GK67" t="str">
            <v>ID</v>
          </cell>
          <cell r="GL67">
            <v>1211.2819999999999</v>
          </cell>
          <cell r="GM67" t="str">
            <v>Post 2006</v>
          </cell>
          <cell r="GN67">
            <v>-1</v>
          </cell>
          <cell r="GQ67">
            <v>7036143.3328799997</v>
          </cell>
          <cell r="GR67">
            <v>763253.13496819988</v>
          </cell>
        </row>
        <row r="68">
          <cell r="GI68">
            <v>1</v>
          </cell>
          <cell r="GJ68">
            <v>1</v>
          </cell>
          <cell r="GK68" t="str">
            <v>OR</v>
          </cell>
          <cell r="GL68">
            <v>2319.0770000000002</v>
          </cell>
          <cell r="GM68" t="str">
            <v>1980-1992</v>
          </cell>
          <cell r="GN68">
            <v>-1</v>
          </cell>
          <cell r="GQ68">
            <v>10494148.095780002</v>
          </cell>
          <cell r="GR68">
            <v>0</v>
          </cell>
        </row>
        <row r="69">
          <cell r="GI69">
            <v>2</v>
          </cell>
          <cell r="GJ69">
            <v>3</v>
          </cell>
          <cell r="GK69" t="str">
            <v>WA</v>
          </cell>
          <cell r="GL69">
            <v>2914.5650000000001</v>
          </cell>
          <cell r="GM69" t="str">
            <v>1980-1992</v>
          </cell>
          <cell r="GN69">
            <v>-1</v>
          </cell>
          <cell r="GQ69">
            <v>18071119.078200001</v>
          </cell>
          <cell r="GR69">
            <v>1443933.7923000001</v>
          </cell>
        </row>
        <row r="70">
          <cell r="GI70">
            <v>1</v>
          </cell>
          <cell r="GJ70">
            <v>2</v>
          </cell>
          <cell r="GK70" t="str">
            <v>WA</v>
          </cell>
          <cell r="GL70">
            <v>3065.65</v>
          </cell>
          <cell r="GN70">
            <v>-1</v>
          </cell>
          <cell r="GQ70">
            <v>16344819.540000001</v>
          </cell>
          <cell r="GR70">
            <v>360520.44</v>
          </cell>
        </row>
        <row r="71">
          <cell r="GI71">
            <v>2</v>
          </cell>
          <cell r="GJ71">
            <v>1</v>
          </cell>
          <cell r="GK71" t="str">
            <v>ID</v>
          </cell>
          <cell r="GL71">
            <v>1211.2819999999999</v>
          </cell>
          <cell r="GM71" t="str">
            <v>1993-2006</v>
          </cell>
          <cell r="GN71">
            <v>-1</v>
          </cell>
          <cell r="GQ71">
            <v>6610583.6278200001</v>
          </cell>
          <cell r="GR71">
            <v>1071475.8315600001</v>
          </cell>
        </row>
        <row r="72">
          <cell r="GI72">
            <v>3</v>
          </cell>
          <cell r="GJ72">
            <v>2</v>
          </cell>
          <cell r="GK72" t="str">
            <v>MT</v>
          </cell>
          <cell r="GL72">
            <v>868.42899999999997</v>
          </cell>
          <cell r="GM72" t="str">
            <v>1993-2006</v>
          </cell>
          <cell r="GN72">
            <v>-1</v>
          </cell>
          <cell r="GQ72">
            <v>6359245.0382999992</v>
          </cell>
          <cell r="GR72">
            <v>233537.92668</v>
          </cell>
        </row>
        <row r="73">
          <cell r="GI73">
            <v>1</v>
          </cell>
          <cell r="GJ73">
            <v>3</v>
          </cell>
          <cell r="GK73" t="str">
            <v>OR</v>
          </cell>
          <cell r="GL73">
            <v>2128.9459999999999</v>
          </cell>
          <cell r="GM73" t="str">
            <v>Pre 1980</v>
          </cell>
          <cell r="GN73">
            <v>-1</v>
          </cell>
          <cell r="GQ73">
            <v>12366706.682639999</v>
          </cell>
          <cell r="GR73">
            <v>1341491.6664145999</v>
          </cell>
        </row>
        <row r="74">
          <cell r="GI74">
            <v>1</v>
          </cell>
          <cell r="GJ74">
            <v>1</v>
          </cell>
          <cell r="GK74" t="str">
            <v>OR</v>
          </cell>
          <cell r="GL74">
            <v>2319.0770000000002</v>
          </cell>
          <cell r="GM74" t="str">
            <v>1980-1992</v>
          </cell>
          <cell r="GN74">
            <v>0</v>
          </cell>
          <cell r="GQ74">
            <v>9881146.4723700024</v>
          </cell>
          <cell r="GR74">
            <v>942565.65588000009</v>
          </cell>
        </row>
        <row r="75">
          <cell r="GI75">
            <v>1</v>
          </cell>
          <cell r="GJ75">
            <v>3</v>
          </cell>
          <cell r="GK75" t="str">
            <v>OR</v>
          </cell>
          <cell r="GL75">
            <v>2319.0770000000002</v>
          </cell>
          <cell r="GM75" t="str">
            <v>1993-2006</v>
          </cell>
          <cell r="GN75">
            <v>-1</v>
          </cell>
          <cell r="GQ75">
            <v>10505349.237690002</v>
          </cell>
          <cell r="GR75">
            <v>1394368.2370200001</v>
          </cell>
        </row>
        <row r="76">
          <cell r="GI76">
            <v>1</v>
          </cell>
          <cell r="GJ76">
            <v>1</v>
          </cell>
          <cell r="GK76" t="str">
            <v>WA</v>
          </cell>
          <cell r="GL76">
            <v>3065.65</v>
          </cell>
          <cell r="GM76" t="str">
            <v>Pre 1980</v>
          </cell>
          <cell r="GN76">
            <v>-1</v>
          </cell>
          <cell r="GQ76">
            <v>15623226.843</v>
          </cell>
          <cell r="GR76">
            <v>216128.38631300002</v>
          </cell>
        </row>
        <row r="77">
          <cell r="GI77">
            <v>1</v>
          </cell>
          <cell r="GJ77">
            <v>1</v>
          </cell>
          <cell r="GK77" t="str">
            <v>WA</v>
          </cell>
          <cell r="GL77">
            <v>2128.8850000000002</v>
          </cell>
          <cell r="GM77" t="str">
            <v>Pre 1980</v>
          </cell>
          <cell r="GN77">
            <v>-1</v>
          </cell>
          <cell r="GQ77">
            <v>11160807.345600002</v>
          </cell>
          <cell r="GR77">
            <v>44323.385700000006</v>
          </cell>
        </row>
        <row r="78">
          <cell r="GI78">
            <v>2</v>
          </cell>
          <cell r="GJ78">
            <v>3</v>
          </cell>
          <cell r="GK78" t="str">
            <v>ID</v>
          </cell>
          <cell r="GL78">
            <v>1211.2819999999999</v>
          </cell>
          <cell r="GM78" t="str">
            <v>Pre 1980</v>
          </cell>
          <cell r="GN78">
            <v>-1</v>
          </cell>
          <cell r="GQ78">
            <v>8599387.5436199997</v>
          </cell>
          <cell r="GR78">
            <v>476288.19521999994</v>
          </cell>
        </row>
        <row r="79">
          <cell r="GI79">
            <v>2</v>
          </cell>
          <cell r="GJ79">
            <v>1</v>
          </cell>
          <cell r="GK79" t="str">
            <v>WA</v>
          </cell>
          <cell r="GL79">
            <v>2914.5650000000001</v>
          </cell>
          <cell r="GM79" t="str">
            <v>Post 2006</v>
          </cell>
          <cell r="GN79">
            <v>0</v>
          </cell>
          <cell r="GQ79">
            <v>19575646.676849999</v>
          </cell>
          <cell r="GR79">
            <v>993983.24760000012</v>
          </cell>
        </row>
        <row r="80">
          <cell r="GI80">
            <v>3</v>
          </cell>
          <cell r="GJ80">
            <v>1</v>
          </cell>
          <cell r="GK80" t="str">
            <v>ID</v>
          </cell>
          <cell r="GL80">
            <v>1211.2819999999999</v>
          </cell>
          <cell r="GM80" t="str">
            <v>Pre 1980</v>
          </cell>
          <cell r="GN80">
            <v>-1</v>
          </cell>
          <cell r="GQ80">
            <v>6535762.7386799995</v>
          </cell>
          <cell r="GR80">
            <v>915656.51508000004</v>
          </cell>
        </row>
        <row r="81">
          <cell r="GI81">
            <v>1</v>
          </cell>
          <cell r="GJ81">
            <v>3</v>
          </cell>
          <cell r="GK81" t="str">
            <v>ID</v>
          </cell>
          <cell r="GL81">
            <v>1211.2819999999999</v>
          </cell>
          <cell r="GM81" t="str">
            <v>1993-2006</v>
          </cell>
          <cell r="GN81">
            <v>0</v>
          </cell>
          <cell r="GQ81">
            <v>7036143.3328799997</v>
          </cell>
          <cell r="GR81">
            <v>763253.13496819988</v>
          </cell>
        </row>
        <row r="82">
          <cell r="GI82">
            <v>3</v>
          </cell>
          <cell r="GJ82">
            <v>2</v>
          </cell>
          <cell r="GK82" t="str">
            <v>MT</v>
          </cell>
          <cell r="GL82">
            <v>868.42899999999997</v>
          </cell>
          <cell r="GM82" t="str">
            <v>1993-2006</v>
          </cell>
          <cell r="GN82">
            <v>-1</v>
          </cell>
          <cell r="GQ82">
            <v>6884470.8975</v>
          </cell>
          <cell r="GR82">
            <v>109969.16426999999</v>
          </cell>
        </row>
        <row r="83">
          <cell r="GI83">
            <v>2</v>
          </cell>
          <cell r="GJ83">
            <v>3</v>
          </cell>
          <cell r="GK83" t="str">
            <v>ID</v>
          </cell>
          <cell r="GL83">
            <v>1211.2819999999999</v>
          </cell>
          <cell r="GM83" t="str">
            <v>1993-2006</v>
          </cell>
          <cell r="GN83">
            <v>-1</v>
          </cell>
          <cell r="GQ83">
            <v>8672064.4636199996</v>
          </cell>
          <cell r="GR83">
            <v>822048.64211999986</v>
          </cell>
        </row>
        <row r="84">
          <cell r="GI84">
            <v>2</v>
          </cell>
          <cell r="GJ84">
            <v>1</v>
          </cell>
          <cell r="GK84" t="str">
            <v>WA</v>
          </cell>
          <cell r="GL84">
            <v>2914.5650000000001</v>
          </cell>
          <cell r="GM84" t="str">
            <v>Pre 1980</v>
          </cell>
          <cell r="GN84">
            <v>0</v>
          </cell>
          <cell r="GQ84">
            <v>12418407.697650002</v>
          </cell>
          <cell r="GR84">
            <v>1184595.7986000001</v>
          </cell>
        </row>
        <row r="85">
          <cell r="GI85">
            <v>1</v>
          </cell>
          <cell r="GJ85">
            <v>2</v>
          </cell>
          <cell r="GK85" t="str">
            <v>OR</v>
          </cell>
          <cell r="GL85">
            <v>2319.0770000000002</v>
          </cell>
          <cell r="GM85" t="str">
            <v>Pre 1980</v>
          </cell>
          <cell r="GN85">
            <v>-1</v>
          </cell>
          <cell r="GQ85">
            <v>11139987.849510001</v>
          </cell>
          <cell r="GR85">
            <v>684034.95192000002</v>
          </cell>
        </row>
        <row r="86">
          <cell r="GI86">
            <v>2</v>
          </cell>
          <cell r="GJ86">
            <v>1</v>
          </cell>
          <cell r="GK86" t="str">
            <v>MT</v>
          </cell>
          <cell r="GL86">
            <v>868.42899999999997</v>
          </cell>
          <cell r="GM86" t="str">
            <v>Pre 1980</v>
          </cell>
          <cell r="GN86">
            <v>0</v>
          </cell>
          <cell r="GQ86">
            <v>6359245.0382999992</v>
          </cell>
          <cell r="GR86">
            <v>233537.92668</v>
          </cell>
        </row>
        <row r="87">
          <cell r="GI87">
            <v>2</v>
          </cell>
          <cell r="GJ87">
            <v>1</v>
          </cell>
          <cell r="GK87" t="str">
            <v>MT</v>
          </cell>
          <cell r="GL87">
            <v>868.42899999999997</v>
          </cell>
          <cell r="GM87" t="str">
            <v>1993-2006</v>
          </cell>
          <cell r="GN87">
            <v>-1</v>
          </cell>
          <cell r="GQ87">
            <v>6359245.0382999992</v>
          </cell>
          <cell r="GR87">
            <v>233537.92668</v>
          </cell>
        </row>
        <row r="88">
          <cell r="GI88">
            <v>2</v>
          </cell>
          <cell r="GJ88">
            <v>2</v>
          </cell>
          <cell r="GK88" t="str">
            <v>MT</v>
          </cell>
          <cell r="GL88">
            <v>868.42899999999997</v>
          </cell>
          <cell r="GM88" t="str">
            <v>Pre 1980</v>
          </cell>
          <cell r="GN88">
            <v>0</v>
          </cell>
          <cell r="GQ88">
            <v>6884470.8975</v>
          </cell>
          <cell r="GR88">
            <v>109969.16426999999</v>
          </cell>
        </row>
        <row r="89">
          <cell r="GI89">
            <v>2</v>
          </cell>
          <cell r="GJ89">
            <v>1</v>
          </cell>
          <cell r="GK89" t="str">
            <v>MT</v>
          </cell>
          <cell r="GL89">
            <v>868.42899999999997</v>
          </cell>
          <cell r="GM89" t="str">
            <v>Pre 1980</v>
          </cell>
          <cell r="GN89">
            <v>0</v>
          </cell>
          <cell r="GQ89">
            <v>6884470.8975</v>
          </cell>
          <cell r="GR89">
            <v>109969.16426999999</v>
          </cell>
        </row>
        <row r="90">
          <cell r="GI90">
            <v>2</v>
          </cell>
          <cell r="GJ90">
            <v>2</v>
          </cell>
          <cell r="GK90" t="str">
            <v>ID</v>
          </cell>
          <cell r="GL90">
            <v>1211.2819999999999</v>
          </cell>
          <cell r="GM90" t="str">
            <v>Pre 1980</v>
          </cell>
          <cell r="GN90">
            <v>0</v>
          </cell>
          <cell r="GQ90">
            <v>6610583.6278200001</v>
          </cell>
          <cell r="GR90">
            <v>1071475.8315600001</v>
          </cell>
        </row>
        <row r="91">
          <cell r="GI91">
            <v>1</v>
          </cell>
          <cell r="GJ91">
            <v>1</v>
          </cell>
          <cell r="GK91" t="str">
            <v>WA</v>
          </cell>
          <cell r="GL91">
            <v>2128.8850000000002</v>
          </cell>
          <cell r="GM91" t="str">
            <v>1980-1992</v>
          </cell>
          <cell r="GN91">
            <v>-1</v>
          </cell>
          <cell r="GQ91">
            <v>10212197.478450002</v>
          </cell>
          <cell r="GR91">
            <v>452047.44090000005</v>
          </cell>
        </row>
        <row r="92">
          <cell r="GI92">
            <v>3</v>
          </cell>
          <cell r="GJ92">
            <v>1</v>
          </cell>
          <cell r="GK92" t="str">
            <v>ID</v>
          </cell>
          <cell r="GL92">
            <v>1211.2819999999999</v>
          </cell>
          <cell r="GM92" t="str">
            <v>1993-2006</v>
          </cell>
          <cell r="GN92">
            <v>-1</v>
          </cell>
          <cell r="GQ92">
            <v>8353957.5847799992</v>
          </cell>
          <cell r="GR92">
            <v>415094.22858</v>
          </cell>
        </row>
        <row r="93">
          <cell r="GI93">
            <v>3</v>
          </cell>
          <cell r="GJ93">
            <v>1</v>
          </cell>
          <cell r="GK93" t="str">
            <v>MT</v>
          </cell>
          <cell r="GL93">
            <v>868.42899999999997</v>
          </cell>
          <cell r="GM93" t="str">
            <v>1993-2006</v>
          </cell>
          <cell r="GN93">
            <v>0</v>
          </cell>
          <cell r="GQ93">
            <v>7256193.2466600006</v>
          </cell>
          <cell r="GR93">
            <v>244480.13207999998</v>
          </cell>
        </row>
        <row r="94">
          <cell r="GI94">
            <v>2</v>
          </cell>
          <cell r="GJ94">
            <v>3</v>
          </cell>
          <cell r="GK94" t="str">
            <v>ID</v>
          </cell>
          <cell r="GL94">
            <v>1211.2819999999999</v>
          </cell>
          <cell r="GM94" t="str">
            <v>1980-1992</v>
          </cell>
          <cell r="GN94">
            <v>-1</v>
          </cell>
          <cell r="GQ94">
            <v>8599387.5436199997</v>
          </cell>
          <cell r="GR94">
            <v>476288.19521999994</v>
          </cell>
        </row>
        <row r="95">
          <cell r="GI95">
            <v>1</v>
          </cell>
          <cell r="GJ95">
            <v>1</v>
          </cell>
          <cell r="GK95" t="str">
            <v>WA</v>
          </cell>
          <cell r="GL95">
            <v>3065.65</v>
          </cell>
          <cell r="GM95" t="str">
            <v>Pre 1980</v>
          </cell>
          <cell r="GN95">
            <v>-1</v>
          </cell>
          <cell r="GQ95">
            <v>17673043.059</v>
          </cell>
          <cell r="GR95">
            <v>69437.00315650001</v>
          </cell>
        </row>
        <row r="96">
          <cell r="GI96">
            <v>3</v>
          </cell>
          <cell r="GJ96">
            <v>2</v>
          </cell>
          <cell r="GK96" t="str">
            <v>MT</v>
          </cell>
          <cell r="GL96">
            <v>868.42899999999997</v>
          </cell>
          <cell r="GM96" t="str">
            <v>Pre 1980</v>
          </cell>
          <cell r="GN96">
            <v>0</v>
          </cell>
          <cell r="GQ96">
            <v>6821475.0578399999</v>
          </cell>
          <cell r="GR96">
            <v>297940.62131999998</v>
          </cell>
        </row>
        <row r="97">
          <cell r="GI97">
            <v>2</v>
          </cell>
          <cell r="GJ97">
            <v>1</v>
          </cell>
          <cell r="GK97" t="str">
            <v>ID</v>
          </cell>
          <cell r="GL97">
            <v>1211.2819999999999</v>
          </cell>
          <cell r="GM97" t="str">
            <v>1980-1992</v>
          </cell>
          <cell r="GN97">
            <v>-1</v>
          </cell>
          <cell r="GQ97">
            <v>8353957.5847799992</v>
          </cell>
          <cell r="GR97">
            <v>415094.22858</v>
          </cell>
        </row>
        <row r="98">
          <cell r="GI98">
            <v>2</v>
          </cell>
          <cell r="GJ98">
            <v>3</v>
          </cell>
          <cell r="GK98" t="str">
            <v>ID</v>
          </cell>
          <cell r="GL98">
            <v>1211.2819999999999</v>
          </cell>
          <cell r="GM98" t="str">
            <v>1980-1992</v>
          </cell>
          <cell r="GN98">
            <v>-1</v>
          </cell>
          <cell r="GQ98">
            <v>8599387.5436199997</v>
          </cell>
          <cell r="GR98">
            <v>476288.19521999994</v>
          </cell>
        </row>
        <row r="99">
          <cell r="GI99">
            <v>1</v>
          </cell>
          <cell r="GJ99">
            <v>3</v>
          </cell>
          <cell r="GK99" t="str">
            <v>ID</v>
          </cell>
          <cell r="GL99">
            <v>1211.2819999999999</v>
          </cell>
          <cell r="GM99" t="str">
            <v>1980-1992</v>
          </cell>
          <cell r="GN99">
            <v>-1</v>
          </cell>
          <cell r="GQ99">
            <v>7036143.3328799997</v>
          </cell>
          <cell r="GR99">
            <v>763253.13496819988</v>
          </cell>
        </row>
        <row r="100">
          <cell r="GI100">
            <v>1</v>
          </cell>
          <cell r="GJ100">
            <v>2</v>
          </cell>
          <cell r="GK100" t="str">
            <v>WA</v>
          </cell>
          <cell r="GL100">
            <v>3065.65</v>
          </cell>
          <cell r="GM100" t="str">
            <v>1980-1992</v>
          </cell>
          <cell r="GN100">
            <v>-1</v>
          </cell>
          <cell r="GQ100">
            <v>16344819.540000001</v>
          </cell>
          <cell r="GR100">
            <v>360520.44</v>
          </cell>
        </row>
        <row r="101">
          <cell r="GI101">
            <v>2</v>
          </cell>
          <cell r="GJ101">
            <v>1</v>
          </cell>
          <cell r="GK101" t="str">
            <v>ID</v>
          </cell>
          <cell r="GL101">
            <v>1211.2819999999999</v>
          </cell>
          <cell r="GM101" t="str">
            <v>Pre 1980</v>
          </cell>
          <cell r="GN101">
            <v>0</v>
          </cell>
          <cell r="GQ101">
            <v>6610583.6278200001</v>
          </cell>
          <cell r="GR101">
            <v>1071475.8315600001</v>
          </cell>
        </row>
        <row r="102">
          <cell r="GI102">
            <v>3</v>
          </cell>
          <cell r="GJ102">
            <v>1</v>
          </cell>
          <cell r="GK102" t="str">
            <v>OR</v>
          </cell>
          <cell r="GL102">
            <v>2128.9459999999999</v>
          </cell>
          <cell r="GM102" t="str">
            <v>1980-1992</v>
          </cell>
          <cell r="GN102">
            <v>0</v>
          </cell>
          <cell r="GQ102">
            <v>11080716.85134</v>
          </cell>
          <cell r="GR102">
            <v>1244986.3313399998</v>
          </cell>
        </row>
        <row r="103">
          <cell r="GI103">
            <v>1</v>
          </cell>
          <cell r="GJ103">
            <v>1</v>
          </cell>
          <cell r="GK103" t="str">
            <v>WA</v>
          </cell>
          <cell r="GL103">
            <v>3065.65</v>
          </cell>
          <cell r="GM103" t="str">
            <v>1993-2006</v>
          </cell>
          <cell r="GN103">
            <v>-1</v>
          </cell>
          <cell r="GQ103">
            <v>15623226.843</v>
          </cell>
          <cell r="GR103">
            <v>216128.38631300002</v>
          </cell>
        </row>
        <row r="104">
          <cell r="GI104">
            <v>2</v>
          </cell>
          <cell r="GJ104">
            <v>1</v>
          </cell>
          <cell r="GK104" t="str">
            <v>OR</v>
          </cell>
          <cell r="GL104">
            <v>2128.9459999999999</v>
          </cell>
          <cell r="GM104" t="str">
            <v>1980-1992</v>
          </cell>
          <cell r="GN104">
            <v>-1</v>
          </cell>
          <cell r="GQ104">
            <v>14014574.75502</v>
          </cell>
          <cell r="GR104">
            <v>434304.984</v>
          </cell>
        </row>
        <row r="105">
          <cell r="GI105">
            <v>1</v>
          </cell>
          <cell r="GJ105">
            <v>2</v>
          </cell>
          <cell r="GK105" t="str">
            <v>OR</v>
          </cell>
          <cell r="GL105">
            <v>2319.0770000000002</v>
          </cell>
          <cell r="GM105" t="str">
            <v>Pre 1980</v>
          </cell>
          <cell r="GN105">
            <v>-1</v>
          </cell>
          <cell r="GQ105">
            <v>10626196.340160001</v>
          </cell>
          <cell r="GR105">
            <v>636725.78112000006</v>
          </cell>
        </row>
        <row r="106">
          <cell r="GI106">
            <v>1</v>
          </cell>
          <cell r="GJ106">
            <v>2</v>
          </cell>
          <cell r="GK106" t="str">
            <v>OR</v>
          </cell>
          <cell r="GL106">
            <v>2319.0770000000002</v>
          </cell>
          <cell r="GM106" t="str">
            <v>1993-2006</v>
          </cell>
          <cell r="GN106">
            <v>-1</v>
          </cell>
          <cell r="GQ106">
            <v>9709024.5774300005</v>
          </cell>
          <cell r="GR106">
            <v>851008.49592000002</v>
          </cell>
        </row>
        <row r="107">
          <cell r="GI107">
            <v>1</v>
          </cell>
          <cell r="GJ107">
            <v>2</v>
          </cell>
          <cell r="GK107" t="str">
            <v>OR</v>
          </cell>
          <cell r="GL107">
            <v>2319.0770000000002</v>
          </cell>
          <cell r="GM107" t="str">
            <v>Pre 1980</v>
          </cell>
          <cell r="GN107">
            <v>-1</v>
          </cell>
          <cell r="GQ107">
            <v>11139987.849510001</v>
          </cell>
          <cell r="GR107">
            <v>684034.95192000002</v>
          </cell>
        </row>
        <row r="108">
          <cell r="GI108">
            <v>3</v>
          </cell>
          <cell r="GJ108">
            <v>2</v>
          </cell>
          <cell r="GK108" t="str">
            <v>MT</v>
          </cell>
          <cell r="GL108">
            <v>868.42899999999997</v>
          </cell>
          <cell r="GM108" t="str">
            <v>Pre 1980</v>
          </cell>
          <cell r="GN108">
            <v>0</v>
          </cell>
          <cell r="GQ108">
            <v>6884470.8975</v>
          </cell>
          <cell r="GR108">
            <v>109969.16426999999</v>
          </cell>
        </row>
        <row r="109">
          <cell r="GI109">
            <v>2</v>
          </cell>
          <cell r="GJ109">
            <v>1</v>
          </cell>
          <cell r="GK109" t="str">
            <v>OR</v>
          </cell>
          <cell r="GL109">
            <v>2128.9459999999999</v>
          </cell>
          <cell r="GM109" t="str">
            <v>1993-2006</v>
          </cell>
          <cell r="GN109">
            <v>-1</v>
          </cell>
          <cell r="GQ109">
            <v>14014574.75502</v>
          </cell>
          <cell r="GR109">
            <v>434304.984</v>
          </cell>
        </row>
        <row r="110">
          <cell r="GI110">
            <v>1</v>
          </cell>
          <cell r="GJ110">
            <v>2</v>
          </cell>
          <cell r="GK110" t="str">
            <v>OR</v>
          </cell>
          <cell r="GL110">
            <v>2319.0770000000002</v>
          </cell>
          <cell r="GM110" t="str">
            <v>1993-2006</v>
          </cell>
          <cell r="GN110">
            <v>0</v>
          </cell>
          <cell r="GQ110">
            <v>11139987.849510001</v>
          </cell>
          <cell r="GR110">
            <v>684034.95192000002</v>
          </cell>
        </row>
        <row r="111">
          <cell r="GI111">
            <v>3</v>
          </cell>
          <cell r="GJ111">
            <v>1</v>
          </cell>
          <cell r="GK111" t="str">
            <v>ID</v>
          </cell>
          <cell r="GL111">
            <v>1211.2819999999999</v>
          </cell>
          <cell r="GM111" t="str">
            <v>1993-2006</v>
          </cell>
          <cell r="GN111">
            <v>-1</v>
          </cell>
          <cell r="GQ111">
            <v>9415294.9859999996</v>
          </cell>
          <cell r="GR111">
            <v>296340.14130000002</v>
          </cell>
        </row>
        <row r="112">
          <cell r="GI112">
            <v>3</v>
          </cell>
          <cell r="GJ112">
            <v>2</v>
          </cell>
          <cell r="GK112" t="str">
            <v>MT</v>
          </cell>
          <cell r="GL112">
            <v>868.42899999999997</v>
          </cell>
          <cell r="GN112">
            <v>0</v>
          </cell>
          <cell r="GQ112">
            <v>6359245.0382999992</v>
          </cell>
          <cell r="GR112">
            <v>233537.92668</v>
          </cell>
        </row>
        <row r="113">
          <cell r="GI113">
            <v>2</v>
          </cell>
          <cell r="GJ113">
            <v>1</v>
          </cell>
          <cell r="GK113" t="str">
            <v>OR</v>
          </cell>
          <cell r="GL113">
            <v>2128.9459999999999</v>
          </cell>
          <cell r="GM113" t="str">
            <v>1980-1992</v>
          </cell>
          <cell r="GN113">
            <v>-1</v>
          </cell>
          <cell r="GQ113">
            <v>14014574.75502</v>
          </cell>
          <cell r="GR113">
            <v>434304.984</v>
          </cell>
        </row>
        <row r="114">
          <cell r="GI114">
            <v>1</v>
          </cell>
          <cell r="GJ114">
            <v>3</v>
          </cell>
          <cell r="GK114" t="str">
            <v>WA</v>
          </cell>
          <cell r="GL114">
            <v>2914.5650000000001</v>
          </cell>
          <cell r="GM114" t="str">
            <v>1993-2006</v>
          </cell>
          <cell r="GN114">
            <v>-1</v>
          </cell>
          <cell r="GQ114">
            <v>14104192.09365</v>
          </cell>
          <cell r="GR114">
            <v>2433108.00765</v>
          </cell>
        </row>
        <row r="115">
          <cell r="GI115">
            <v>3</v>
          </cell>
          <cell r="GJ115">
            <v>1</v>
          </cell>
          <cell r="GK115" t="str">
            <v>ID</v>
          </cell>
          <cell r="GL115">
            <v>1211.2819999999999</v>
          </cell>
          <cell r="GM115" t="str">
            <v>1980-1992</v>
          </cell>
          <cell r="GN115">
            <v>-1</v>
          </cell>
          <cell r="GQ115">
            <v>9061249.3702199999</v>
          </cell>
          <cell r="GR115">
            <v>373014.29189999995</v>
          </cell>
        </row>
        <row r="116">
          <cell r="GI116">
            <v>3</v>
          </cell>
          <cell r="GJ116">
            <v>1</v>
          </cell>
          <cell r="GK116" t="str">
            <v>MT</v>
          </cell>
          <cell r="GL116">
            <v>868.42899999999997</v>
          </cell>
          <cell r="GM116" t="str">
            <v>Pre 1980</v>
          </cell>
          <cell r="GN116">
            <v>0</v>
          </cell>
          <cell r="GQ116">
            <v>6821475.0578399999</v>
          </cell>
          <cell r="GR116">
            <v>297940.62131999998</v>
          </cell>
        </row>
        <row r="117">
          <cell r="GI117">
            <v>3</v>
          </cell>
          <cell r="GJ117">
            <v>1</v>
          </cell>
          <cell r="GK117" t="str">
            <v>ID</v>
          </cell>
          <cell r="GL117">
            <v>1211.2819999999999</v>
          </cell>
          <cell r="GM117" t="str">
            <v>1980-1992</v>
          </cell>
          <cell r="GN117">
            <v>0</v>
          </cell>
          <cell r="GQ117">
            <v>9415294.9859999996</v>
          </cell>
          <cell r="GR117">
            <v>296340.14130000002</v>
          </cell>
        </row>
        <row r="118">
          <cell r="GI118">
            <v>1</v>
          </cell>
          <cell r="GJ118">
            <v>1</v>
          </cell>
          <cell r="GK118" t="str">
            <v>OR</v>
          </cell>
          <cell r="GL118">
            <v>2319.0770000000002</v>
          </cell>
          <cell r="GM118" t="str">
            <v>1993-2006</v>
          </cell>
          <cell r="GN118">
            <v>-1</v>
          </cell>
          <cell r="GQ118">
            <v>10857802.560150001</v>
          </cell>
          <cell r="GR118">
            <v>265557.50727000006</v>
          </cell>
        </row>
        <row r="119">
          <cell r="GI119">
            <v>1</v>
          </cell>
          <cell r="GJ119">
            <v>1</v>
          </cell>
          <cell r="GK119" t="str">
            <v>OR</v>
          </cell>
          <cell r="GL119">
            <v>2319.0770000000002</v>
          </cell>
          <cell r="GM119" t="str">
            <v>1980-1992</v>
          </cell>
          <cell r="GN119">
            <v>0</v>
          </cell>
          <cell r="GQ119">
            <v>11139987.849510001</v>
          </cell>
          <cell r="GR119">
            <v>684034.95192000002</v>
          </cell>
        </row>
        <row r="120">
          <cell r="GI120">
            <v>1</v>
          </cell>
          <cell r="GJ120">
            <v>3</v>
          </cell>
          <cell r="GK120" t="str">
            <v>WA</v>
          </cell>
          <cell r="GL120">
            <v>2914.5650000000001</v>
          </cell>
          <cell r="GM120" t="str">
            <v>1980-1992</v>
          </cell>
          <cell r="GN120">
            <v>-1</v>
          </cell>
          <cell r="GQ120">
            <v>17607353.4954</v>
          </cell>
          <cell r="GR120">
            <v>1252971.4934999999</v>
          </cell>
        </row>
        <row r="121">
          <cell r="GI121">
            <v>1</v>
          </cell>
          <cell r="GJ121">
            <v>2</v>
          </cell>
          <cell r="GK121" t="str">
            <v>WA</v>
          </cell>
          <cell r="GL121">
            <v>3065.65</v>
          </cell>
          <cell r="GM121" t="str">
            <v>Pre 1980</v>
          </cell>
          <cell r="GN121">
            <v>0</v>
          </cell>
          <cell r="GQ121">
            <v>16344819.540000001</v>
          </cell>
          <cell r="GR121">
            <v>360520.44</v>
          </cell>
        </row>
        <row r="122">
          <cell r="GI122">
            <v>1</v>
          </cell>
          <cell r="GJ122">
            <v>3</v>
          </cell>
          <cell r="GK122" t="str">
            <v>ID</v>
          </cell>
          <cell r="GL122">
            <v>1211.2819999999999</v>
          </cell>
          <cell r="GM122" t="str">
            <v>1980-1992</v>
          </cell>
          <cell r="GN122">
            <v>-1</v>
          </cell>
          <cell r="GQ122">
            <v>6535762.7386799995</v>
          </cell>
          <cell r="GR122">
            <v>915656.51508000004</v>
          </cell>
        </row>
        <row r="123">
          <cell r="GI123">
            <v>2</v>
          </cell>
          <cell r="GJ123">
            <v>2</v>
          </cell>
          <cell r="GK123" t="str">
            <v>ID</v>
          </cell>
          <cell r="GL123">
            <v>1211.2819999999999</v>
          </cell>
          <cell r="GM123" t="str">
            <v>Pre 1980</v>
          </cell>
          <cell r="GN123">
            <v>-1</v>
          </cell>
          <cell r="GQ123">
            <v>8353957.5847799992</v>
          </cell>
          <cell r="GR123">
            <v>415094.22858</v>
          </cell>
        </row>
        <row r="124">
          <cell r="GI124">
            <v>3</v>
          </cell>
          <cell r="GJ124">
            <v>1</v>
          </cell>
          <cell r="GK124" t="str">
            <v>MT</v>
          </cell>
          <cell r="GL124">
            <v>868.42899999999997</v>
          </cell>
          <cell r="GM124" t="str">
            <v>Pre 1980</v>
          </cell>
          <cell r="GN124">
            <v>-1</v>
          </cell>
          <cell r="GQ124">
            <v>7893394.34112</v>
          </cell>
          <cell r="GR124">
            <v>87042.63867</v>
          </cell>
        </row>
        <row r="125">
          <cell r="GI125">
            <v>2</v>
          </cell>
          <cell r="GJ125">
            <v>2</v>
          </cell>
          <cell r="GK125" t="str">
            <v>MT</v>
          </cell>
          <cell r="GL125">
            <v>868.42899999999997</v>
          </cell>
          <cell r="GM125" t="str">
            <v>Pre 1980</v>
          </cell>
          <cell r="GN125">
            <v>0</v>
          </cell>
          <cell r="GQ125">
            <v>6174478.0842599999</v>
          </cell>
          <cell r="GR125">
            <v>321231.88709999999</v>
          </cell>
        </row>
        <row r="126">
          <cell r="GI126">
            <v>2</v>
          </cell>
          <cell r="GJ126">
            <v>2</v>
          </cell>
          <cell r="GK126" t="str">
            <v>ID</v>
          </cell>
          <cell r="GL126">
            <v>1211.2819999999999</v>
          </cell>
          <cell r="GM126" t="str">
            <v>Pre 1980</v>
          </cell>
          <cell r="GN126">
            <v>0</v>
          </cell>
          <cell r="GQ126">
            <v>6610583.6278200001</v>
          </cell>
          <cell r="GR126">
            <v>1071475.8315600001</v>
          </cell>
        </row>
        <row r="127">
          <cell r="GI127">
            <v>3</v>
          </cell>
          <cell r="GJ127">
            <v>3</v>
          </cell>
          <cell r="GK127" t="str">
            <v>MT</v>
          </cell>
          <cell r="GL127">
            <v>868.42899999999997</v>
          </cell>
          <cell r="GM127" t="str">
            <v>Post 2006</v>
          </cell>
          <cell r="GN127">
            <v>-1</v>
          </cell>
          <cell r="GQ127">
            <v>6821475.0578399999</v>
          </cell>
          <cell r="GR127">
            <v>297940.62131999998</v>
          </cell>
        </row>
        <row r="128">
          <cell r="GI128">
            <v>3</v>
          </cell>
          <cell r="GJ128">
            <v>1</v>
          </cell>
          <cell r="GK128" t="str">
            <v>ID</v>
          </cell>
          <cell r="GL128">
            <v>1211.2819999999999</v>
          </cell>
          <cell r="GM128" t="str">
            <v>Pre 1980</v>
          </cell>
          <cell r="GN128">
            <v>0</v>
          </cell>
          <cell r="GQ128">
            <v>8353957.5847799992</v>
          </cell>
          <cell r="GR128">
            <v>415094.22858</v>
          </cell>
        </row>
        <row r="129">
          <cell r="GI129">
            <v>1</v>
          </cell>
          <cell r="GJ129">
            <v>2</v>
          </cell>
          <cell r="GK129" t="str">
            <v>WA</v>
          </cell>
          <cell r="GL129">
            <v>3065.65</v>
          </cell>
          <cell r="GM129" t="str">
            <v>1993-2006</v>
          </cell>
          <cell r="GN129">
            <v>-1</v>
          </cell>
          <cell r="GQ129">
            <v>16344819.540000001</v>
          </cell>
          <cell r="GR129">
            <v>360520.44</v>
          </cell>
        </row>
        <row r="130">
          <cell r="GI130">
            <v>1</v>
          </cell>
          <cell r="GJ130">
            <v>2</v>
          </cell>
          <cell r="GK130" t="str">
            <v>OR</v>
          </cell>
          <cell r="GL130">
            <v>2319.0770000000002</v>
          </cell>
          <cell r="GM130" t="str">
            <v>1980-1992</v>
          </cell>
          <cell r="GN130">
            <v>-1</v>
          </cell>
          <cell r="GQ130">
            <v>10626196.340160001</v>
          </cell>
          <cell r="GR130">
            <v>636725.78112000006</v>
          </cell>
        </row>
        <row r="131">
          <cell r="GI131">
            <v>2</v>
          </cell>
          <cell r="GJ131">
            <v>1</v>
          </cell>
          <cell r="GK131" t="str">
            <v>OR</v>
          </cell>
          <cell r="GL131">
            <v>2128.9459999999999</v>
          </cell>
          <cell r="GM131" t="str">
            <v>1980-1992</v>
          </cell>
          <cell r="GN131">
            <v>0</v>
          </cell>
          <cell r="GQ131">
            <v>14014574.75502</v>
          </cell>
          <cell r="GR131">
            <v>434304.984</v>
          </cell>
        </row>
        <row r="132">
          <cell r="GI132">
            <v>1</v>
          </cell>
          <cell r="GJ132">
            <v>1</v>
          </cell>
          <cell r="GK132" t="str">
            <v>WA</v>
          </cell>
          <cell r="GL132">
            <v>3065.65</v>
          </cell>
          <cell r="GM132" t="str">
            <v>1980-1992</v>
          </cell>
          <cell r="GN132">
            <v>-1</v>
          </cell>
          <cell r="GQ132">
            <v>16900131.381000001</v>
          </cell>
          <cell r="GR132">
            <v>919.70450351500006</v>
          </cell>
        </row>
        <row r="133">
          <cell r="GI133">
            <v>1</v>
          </cell>
          <cell r="GJ133">
            <v>1</v>
          </cell>
          <cell r="GK133" t="str">
            <v>WA</v>
          </cell>
          <cell r="GL133">
            <v>3065.65</v>
          </cell>
          <cell r="GM133" t="str">
            <v>1993-2006</v>
          </cell>
          <cell r="GN133">
            <v>-1</v>
          </cell>
          <cell r="GQ133">
            <v>16900131.381000001</v>
          </cell>
          <cell r="GR133">
            <v>919.70450351500006</v>
          </cell>
        </row>
        <row r="134">
          <cell r="GI134">
            <v>2</v>
          </cell>
          <cell r="GJ134">
            <v>3</v>
          </cell>
          <cell r="GK134" t="str">
            <v>ID</v>
          </cell>
          <cell r="GL134">
            <v>1211.2819999999999</v>
          </cell>
          <cell r="GM134" t="str">
            <v>1980-1992</v>
          </cell>
          <cell r="GN134">
            <v>-1</v>
          </cell>
          <cell r="GQ134">
            <v>8599387.5436199997</v>
          </cell>
          <cell r="GR134">
            <v>476288.19521999994</v>
          </cell>
        </row>
        <row r="135">
          <cell r="GI135">
            <v>2</v>
          </cell>
          <cell r="GJ135">
            <v>3</v>
          </cell>
          <cell r="GK135" t="str">
            <v>WA</v>
          </cell>
          <cell r="GL135">
            <v>2914.5650000000001</v>
          </cell>
          <cell r="GM135" t="str">
            <v>1980-1992</v>
          </cell>
          <cell r="GN135">
            <v>-1</v>
          </cell>
          <cell r="GQ135">
            <v>18071119.078200001</v>
          </cell>
          <cell r="GR135">
            <v>1443933.7923000001</v>
          </cell>
        </row>
        <row r="136">
          <cell r="GI136">
            <v>1</v>
          </cell>
          <cell r="GJ136">
            <v>3</v>
          </cell>
          <cell r="GK136" t="str">
            <v>OR</v>
          </cell>
          <cell r="GL136">
            <v>2319.0770000000002</v>
          </cell>
          <cell r="GM136" t="str">
            <v>Pre 1980</v>
          </cell>
          <cell r="GN136">
            <v>-1</v>
          </cell>
          <cell r="GQ136">
            <v>10505349.237690002</v>
          </cell>
          <cell r="GR136">
            <v>1394368.2370200001</v>
          </cell>
        </row>
        <row r="137">
          <cell r="GI137">
            <v>1</v>
          </cell>
          <cell r="GJ137">
            <v>1</v>
          </cell>
          <cell r="GK137" t="str">
            <v>OR</v>
          </cell>
          <cell r="GL137">
            <v>2319.0770000000002</v>
          </cell>
          <cell r="GM137" t="str">
            <v>Pre 1980</v>
          </cell>
          <cell r="GN137">
            <v>-1</v>
          </cell>
          <cell r="GQ137">
            <v>10626196.340160001</v>
          </cell>
          <cell r="GR137">
            <v>636725.78112000006</v>
          </cell>
        </row>
        <row r="138">
          <cell r="GI138">
            <v>1</v>
          </cell>
          <cell r="GJ138">
            <v>1</v>
          </cell>
          <cell r="GK138" t="str">
            <v>WA</v>
          </cell>
          <cell r="GL138">
            <v>2128.8850000000002</v>
          </cell>
          <cell r="GM138" t="str">
            <v>1993-2006</v>
          </cell>
          <cell r="GN138">
            <v>-1</v>
          </cell>
          <cell r="GQ138">
            <v>11735989.494900001</v>
          </cell>
          <cell r="GR138">
            <v>638.67209954350017</v>
          </cell>
        </row>
        <row r="139">
          <cell r="GI139">
            <v>1</v>
          </cell>
          <cell r="GJ139">
            <v>1</v>
          </cell>
          <cell r="GK139" t="str">
            <v>WA</v>
          </cell>
          <cell r="GL139">
            <v>3065.65</v>
          </cell>
          <cell r="GM139" t="str">
            <v>1993-2006</v>
          </cell>
          <cell r="GN139">
            <v>-1</v>
          </cell>
          <cell r="GQ139">
            <v>13391678.895000001</v>
          </cell>
          <cell r="GR139">
            <v>519903.58350000001</v>
          </cell>
        </row>
        <row r="140">
          <cell r="GI140">
            <v>1</v>
          </cell>
          <cell r="GJ140">
            <v>2</v>
          </cell>
          <cell r="GK140" t="str">
            <v>WA</v>
          </cell>
          <cell r="GL140">
            <v>3065.65</v>
          </cell>
          <cell r="GN140">
            <v>0</v>
          </cell>
          <cell r="GQ140">
            <v>16344819.540000001</v>
          </cell>
          <cell r="GR140">
            <v>360520.44</v>
          </cell>
        </row>
        <row r="141">
          <cell r="GI141">
            <v>1</v>
          </cell>
          <cell r="GJ141">
            <v>3</v>
          </cell>
          <cell r="GK141" t="str">
            <v>ID</v>
          </cell>
          <cell r="GL141">
            <v>1211.2819999999999</v>
          </cell>
          <cell r="GM141" t="str">
            <v>Pre 1980</v>
          </cell>
          <cell r="GN141">
            <v>0</v>
          </cell>
          <cell r="GQ141">
            <v>7036143.3328799997</v>
          </cell>
          <cell r="GR141">
            <v>763253.13496819988</v>
          </cell>
        </row>
        <row r="142">
          <cell r="GI142">
            <v>2</v>
          </cell>
          <cell r="GJ142">
            <v>2</v>
          </cell>
          <cell r="GK142" t="str">
            <v>WA</v>
          </cell>
          <cell r="GL142">
            <v>2914.5650000000001</v>
          </cell>
          <cell r="GM142" t="str">
            <v>1993-2006</v>
          </cell>
          <cell r="GN142">
            <v>-1</v>
          </cell>
          <cell r="GQ142">
            <v>16251818.459549999</v>
          </cell>
          <cell r="GR142">
            <v>2571695.5734000001</v>
          </cell>
        </row>
        <row r="143">
          <cell r="GI143">
            <v>1</v>
          </cell>
          <cell r="GJ143">
            <v>3</v>
          </cell>
          <cell r="GK143" t="str">
            <v>OR</v>
          </cell>
          <cell r="GL143">
            <v>2319.0770000000002</v>
          </cell>
          <cell r="GM143" t="str">
            <v>Pre 1980</v>
          </cell>
          <cell r="GN143">
            <v>-1</v>
          </cell>
          <cell r="GQ143">
            <v>10505349.237690002</v>
          </cell>
          <cell r="GR143">
            <v>1394368.2370200001</v>
          </cell>
        </row>
        <row r="144">
          <cell r="GI144">
            <v>1</v>
          </cell>
          <cell r="GJ144">
            <v>1</v>
          </cell>
          <cell r="GK144" t="str">
            <v>WA</v>
          </cell>
          <cell r="GL144">
            <v>3065.65</v>
          </cell>
          <cell r="GM144" t="str">
            <v>Pre 1980</v>
          </cell>
          <cell r="GN144">
            <v>0</v>
          </cell>
          <cell r="GQ144">
            <v>17673043.059</v>
          </cell>
          <cell r="GR144">
            <v>69437.00315650001</v>
          </cell>
        </row>
        <row r="145">
          <cell r="GI145">
            <v>1</v>
          </cell>
          <cell r="GJ145">
            <v>1</v>
          </cell>
          <cell r="GK145" t="str">
            <v>WA</v>
          </cell>
          <cell r="GL145">
            <v>3065.65</v>
          </cell>
          <cell r="GM145" t="str">
            <v>1980-1992</v>
          </cell>
          <cell r="GN145">
            <v>-1</v>
          </cell>
          <cell r="GQ145">
            <v>17386466.096999999</v>
          </cell>
          <cell r="GR145">
            <v>430969.07700000005</v>
          </cell>
        </row>
        <row r="146">
          <cell r="GI146">
            <v>2</v>
          </cell>
          <cell r="GJ146">
            <v>3</v>
          </cell>
          <cell r="GK146" t="str">
            <v>ID</v>
          </cell>
          <cell r="GL146">
            <v>1211.2819999999999</v>
          </cell>
          <cell r="GM146" t="str">
            <v>Pre 1980</v>
          </cell>
          <cell r="GN146">
            <v>0</v>
          </cell>
          <cell r="GQ146">
            <v>8599387.5436199997</v>
          </cell>
          <cell r="GR146">
            <v>476288.19521999994</v>
          </cell>
        </row>
        <row r="147">
          <cell r="GI147">
            <v>2</v>
          </cell>
          <cell r="GJ147">
            <v>2</v>
          </cell>
          <cell r="GK147" t="str">
            <v>MT</v>
          </cell>
          <cell r="GL147">
            <v>868.42899999999997</v>
          </cell>
          <cell r="GM147" t="str">
            <v>Pre 1980</v>
          </cell>
          <cell r="GN147">
            <v>0</v>
          </cell>
          <cell r="GQ147">
            <v>6174478.0842599999</v>
          </cell>
          <cell r="GR147">
            <v>321231.88709999999</v>
          </cell>
        </row>
        <row r="148">
          <cell r="GI148">
            <v>2</v>
          </cell>
          <cell r="GJ148">
            <v>3</v>
          </cell>
          <cell r="GK148" t="str">
            <v>ID</v>
          </cell>
          <cell r="GL148">
            <v>1211.2819999999999</v>
          </cell>
          <cell r="GM148" t="str">
            <v>Pre 1980</v>
          </cell>
          <cell r="GN148">
            <v>0</v>
          </cell>
          <cell r="GQ148">
            <v>8599387.5436199997</v>
          </cell>
          <cell r="GR148">
            <v>476288.19521999994</v>
          </cell>
        </row>
        <row r="149">
          <cell r="GI149">
            <v>1</v>
          </cell>
          <cell r="GJ149">
            <v>1</v>
          </cell>
          <cell r="GK149" t="str">
            <v>WA</v>
          </cell>
          <cell r="GL149">
            <v>3065.65</v>
          </cell>
          <cell r="GM149" t="str">
            <v>Pre 1980</v>
          </cell>
          <cell r="GN149">
            <v>-1</v>
          </cell>
          <cell r="GQ149">
            <v>16900131.381000001</v>
          </cell>
          <cell r="GR149">
            <v>919.70450351500006</v>
          </cell>
        </row>
        <row r="150">
          <cell r="GI150">
            <v>2</v>
          </cell>
          <cell r="GJ150">
            <v>1</v>
          </cell>
          <cell r="GK150" t="str">
            <v>MT</v>
          </cell>
          <cell r="GL150">
            <v>868.42899999999997</v>
          </cell>
          <cell r="GM150" t="str">
            <v>Pre 1980</v>
          </cell>
          <cell r="GN150">
            <v>0</v>
          </cell>
          <cell r="GQ150">
            <v>6884470.8975</v>
          </cell>
          <cell r="GR150">
            <v>109969.16426999999</v>
          </cell>
        </row>
        <row r="151">
          <cell r="GI151">
            <v>1</v>
          </cell>
          <cell r="GJ151">
            <v>1</v>
          </cell>
          <cell r="GK151" t="str">
            <v>WA</v>
          </cell>
          <cell r="GL151">
            <v>3065.65</v>
          </cell>
          <cell r="GM151" t="str">
            <v>1980-1992</v>
          </cell>
          <cell r="GN151">
            <v>-1</v>
          </cell>
          <cell r="GQ151">
            <v>16900131.381000001</v>
          </cell>
          <cell r="GR151">
            <v>919.70450351500006</v>
          </cell>
        </row>
        <row r="152">
          <cell r="GI152">
            <v>1</v>
          </cell>
          <cell r="GJ152">
            <v>1</v>
          </cell>
          <cell r="GK152" t="str">
            <v>WA</v>
          </cell>
          <cell r="GL152">
            <v>2128.8850000000002</v>
          </cell>
          <cell r="GM152" t="str">
            <v>1980-1992</v>
          </cell>
          <cell r="GN152">
            <v>-1</v>
          </cell>
          <cell r="GQ152">
            <v>11735989.494900001</v>
          </cell>
          <cell r="GR152">
            <v>638.67209954350017</v>
          </cell>
        </row>
        <row r="153">
          <cell r="GI153">
            <v>1</v>
          </cell>
          <cell r="GJ153">
            <v>1</v>
          </cell>
          <cell r="GK153" t="str">
            <v>WA</v>
          </cell>
          <cell r="GL153">
            <v>3065.65</v>
          </cell>
          <cell r="GM153" t="str">
            <v>1980-1992</v>
          </cell>
          <cell r="GN153">
            <v>-1</v>
          </cell>
          <cell r="GQ153">
            <v>17638002.679500002</v>
          </cell>
          <cell r="GR153">
            <v>2657182.7940000002</v>
          </cell>
        </row>
        <row r="154">
          <cell r="GI154">
            <v>1</v>
          </cell>
          <cell r="GJ154">
            <v>1</v>
          </cell>
          <cell r="GK154" t="str">
            <v>WA</v>
          </cell>
          <cell r="GL154">
            <v>2128.8850000000002</v>
          </cell>
          <cell r="GM154" t="str">
            <v>1980-1992</v>
          </cell>
          <cell r="GN154">
            <v>0</v>
          </cell>
          <cell r="GQ154">
            <v>10212197.478450002</v>
          </cell>
          <cell r="GR154">
            <v>452047.44090000005</v>
          </cell>
        </row>
        <row r="155">
          <cell r="GI155">
            <v>2</v>
          </cell>
          <cell r="GJ155">
            <v>3</v>
          </cell>
          <cell r="GK155" t="str">
            <v>WA</v>
          </cell>
          <cell r="GL155">
            <v>2914.5650000000001</v>
          </cell>
          <cell r="GM155" t="str">
            <v>1993-2006</v>
          </cell>
          <cell r="GN155">
            <v>-1</v>
          </cell>
          <cell r="GQ155">
            <v>19575646.676849999</v>
          </cell>
          <cell r="GR155">
            <v>993983.24760000012</v>
          </cell>
        </row>
        <row r="156">
          <cell r="GI156">
            <v>1</v>
          </cell>
          <cell r="GJ156">
            <v>2</v>
          </cell>
          <cell r="GK156" t="str">
            <v>WA</v>
          </cell>
          <cell r="GL156">
            <v>3065.65</v>
          </cell>
          <cell r="GM156" t="str">
            <v>Pre 1980</v>
          </cell>
          <cell r="GN156">
            <v>-1</v>
          </cell>
          <cell r="GQ156">
            <v>16344819.540000001</v>
          </cell>
          <cell r="GR156">
            <v>360520.44</v>
          </cell>
        </row>
        <row r="157">
          <cell r="GI157">
            <v>3</v>
          </cell>
          <cell r="GJ157">
            <v>1</v>
          </cell>
          <cell r="GK157" t="str">
            <v>MT</v>
          </cell>
          <cell r="GL157">
            <v>868.42899999999997</v>
          </cell>
          <cell r="GM157" t="str">
            <v>1993-2006</v>
          </cell>
          <cell r="GN157">
            <v>0</v>
          </cell>
          <cell r="GQ157">
            <v>7893394.34112</v>
          </cell>
          <cell r="GR157">
            <v>87042.63867</v>
          </cell>
        </row>
        <row r="158">
          <cell r="GI158">
            <v>1</v>
          </cell>
          <cell r="GJ158">
            <v>1</v>
          </cell>
          <cell r="GK158" t="str">
            <v>OR</v>
          </cell>
          <cell r="GL158">
            <v>2319.0770000000002</v>
          </cell>
          <cell r="GM158" t="str">
            <v>Pre 1980</v>
          </cell>
          <cell r="GN158">
            <v>-1</v>
          </cell>
          <cell r="GQ158">
            <v>10626196.340160001</v>
          </cell>
          <cell r="GR158">
            <v>636725.78112000006</v>
          </cell>
        </row>
        <row r="159">
          <cell r="GI159">
            <v>3</v>
          </cell>
          <cell r="GJ159">
            <v>3</v>
          </cell>
          <cell r="GK159" t="str">
            <v>MT</v>
          </cell>
          <cell r="GL159">
            <v>868.42899999999997</v>
          </cell>
          <cell r="GM159" t="str">
            <v>1993-2006</v>
          </cell>
          <cell r="GN159">
            <v>0</v>
          </cell>
          <cell r="GQ159">
            <v>6821475.0578399999</v>
          </cell>
          <cell r="GR159">
            <v>297940.62131999998</v>
          </cell>
        </row>
        <row r="160">
          <cell r="GI160">
            <v>2</v>
          </cell>
          <cell r="GJ160">
            <v>3</v>
          </cell>
          <cell r="GK160" t="str">
            <v>ID</v>
          </cell>
          <cell r="GL160">
            <v>1211.2819999999999</v>
          </cell>
          <cell r="GM160" t="str">
            <v>1980-1992</v>
          </cell>
          <cell r="GN160">
            <v>-1</v>
          </cell>
          <cell r="GQ160">
            <v>8599387.5436199997</v>
          </cell>
          <cell r="GR160">
            <v>476288.19521999994</v>
          </cell>
        </row>
        <row r="161">
          <cell r="GI161">
            <v>1</v>
          </cell>
          <cell r="GJ161">
            <v>1</v>
          </cell>
          <cell r="GK161" t="str">
            <v>WA</v>
          </cell>
          <cell r="GL161">
            <v>3065.65</v>
          </cell>
          <cell r="GM161" t="str">
            <v>1993-2006</v>
          </cell>
          <cell r="GN161">
            <v>-1</v>
          </cell>
          <cell r="GQ161">
            <v>15623226.843</v>
          </cell>
          <cell r="GR161">
            <v>216128.38631300002</v>
          </cell>
        </row>
        <row r="162">
          <cell r="GI162">
            <v>3</v>
          </cell>
          <cell r="GJ162">
            <v>1</v>
          </cell>
          <cell r="GK162" t="str">
            <v>MT</v>
          </cell>
          <cell r="GL162">
            <v>868.42899999999997</v>
          </cell>
          <cell r="GM162" t="str">
            <v>Pre 1980</v>
          </cell>
          <cell r="GN162">
            <v>0</v>
          </cell>
          <cell r="GQ162">
            <v>6589161.6160499994</v>
          </cell>
          <cell r="GR162">
            <v>276811.74374999997</v>
          </cell>
        </row>
        <row r="163">
          <cell r="GI163">
            <v>1</v>
          </cell>
          <cell r="GJ163">
            <v>1</v>
          </cell>
          <cell r="GK163" t="str">
            <v>WA</v>
          </cell>
          <cell r="GL163">
            <v>2128.8850000000002</v>
          </cell>
          <cell r="GM163" t="str">
            <v>1993-2006</v>
          </cell>
          <cell r="GN163">
            <v>-1</v>
          </cell>
          <cell r="GQ163">
            <v>11735989.494900001</v>
          </cell>
          <cell r="GR163">
            <v>638.67209954350017</v>
          </cell>
        </row>
        <row r="164">
          <cell r="GI164">
            <v>1</v>
          </cell>
          <cell r="GJ164">
            <v>1</v>
          </cell>
          <cell r="GK164" t="str">
            <v>WA</v>
          </cell>
          <cell r="GL164">
            <v>2128.8850000000002</v>
          </cell>
          <cell r="GM164" t="str">
            <v>1980-1992</v>
          </cell>
          <cell r="GN164">
            <v>-1</v>
          </cell>
          <cell r="GQ164">
            <v>9967333.1257500015</v>
          </cell>
          <cell r="GR164">
            <v>243778.62135000003</v>
          </cell>
        </row>
        <row r="165">
          <cell r="GI165">
            <v>2</v>
          </cell>
          <cell r="GJ165">
            <v>1</v>
          </cell>
          <cell r="GK165" t="str">
            <v>MT</v>
          </cell>
          <cell r="GL165">
            <v>868.42899999999997</v>
          </cell>
          <cell r="GM165" t="str">
            <v>Pre 1980</v>
          </cell>
          <cell r="GN165">
            <v>0</v>
          </cell>
          <cell r="GQ165">
            <v>6884470.8975</v>
          </cell>
          <cell r="GR165">
            <v>109969.16426999999</v>
          </cell>
        </row>
        <row r="166">
          <cell r="GI166">
            <v>2</v>
          </cell>
          <cell r="GJ166">
            <v>3</v>
          </cell>
          <cell r="GK166" t="str">
            <v>ID</v>
          </cell>
          <cell r="GL166">
            <v>1211.2819999999999</v>
          </cell>
          <cell r="GM166" t="str">
            <v>1993-2006</v>
          </cell>
          <cell r="GN166">
            <v>0</v>
          </cell>
          <cell r="GQ166">
            <v>7407449.7171599995</v>
          </cell>
          <cell r="GR166">
            <v>1007556.4804199999</v>
          </cell>
        </row>
        <row r="167">
          <cell r="GI167">
            <v>3</v>
          </cell>
          <cell r="GJ167">
            <v>3</v>
          </cell>
          <cell r="GK167" t="str">
            <v>MT</v>
          </cell>
          <cell r="GL167">
            <v>868.42899999999997</v>
          </cell>
          <cell r="GM167" t="str">
            <v>Pre 1980</v>
          </cell>
          <cell r="GN167">
            <v>0</v>
          </cell>
          <cell r="GQ167">
            <v>6821475.0578399999</v>
          </cell>
          <cell r="GR167">
            <v>297940.62131999998</v>
          </cell>
        </row>
        <row r="168">
          <cell r="GI168">
            <v>1</v>
          </cell>
          <cell r="GJ168">
            <v>2</v>
          </cell>
          <cell r="GK168" t="str">
            <v>OR</v>
          </cell>
          <cell r="GL168">
            <v>2319.0770000000002</v>
          </cell>
          <cell r="GM168" t="str">
            <v>1993-2006</v>
          </cell>
          <cell r="GN168">
            <v>-1</v>
          </cell>
          <cell r="GQ168">
            <v>10015281.886050001</v>
          </cell>
          <cell r="GR168">
            <v>853165.23753000004</v>
          </cell>
        </row>
        <row r="169">
          <cell r="GI169">
            <v>2</v>
          </cell>
          <cell r="GJ169">
            <v>1</v>
          </cell>
          <cell r="GK169" t="str">
            <v>ID</v>
          </cell>
          <cell r="GL169">
            <v>1211.2819999999999</v>
          </cell>
          <cell r="GM169" t="str">
            <v>Pre 1980</v>
          </cell>
          <cell r="GN169">
            <v>0</v>
          </cell>
          <cell r="GQ169">
            <v>6610583.6278200001</v>
          </cell>
          <cell r="GR169">
            <v>1071475.8315600001</v>
          </cell>
        </row>
        <row r="170">
          <cell r="GI170">
            <v>3</v>
          </cell>
          <cell r="GJ170">
            <v>2</v>
          </cell>
          <cell r="GK170" t="str">
            <v>MT</v>
          </cell>
          <cell r="GL170">
            <v>868.42899999999997</v>
          </cell>
          <cell r="GM170" t="str">
            <v>1980-1992</v>
          </cell>
          <cell r="GN170">
            <v>0</v>
          </cell>
          <cell r="GQ170">
            <v>6884470.8975</v>
          </cell>
          <cell r="GR170">
            <v>109969.16426999999</v>
          </cell>
        </row>
        <row r="171">
          <cell r="GI171">
            <v>2</v>
          </cell>
          <cell r="GJ171">
            <v>2</v>
          </cell>
          <cell r="GK171" t="str">
            <v>MT</v>
          </cell>
          <cell r="GL171">
            <v>868.42899999999997</v>
          </cell>
          <cell r="GM171" t="str">
            <v>1993-2006</v>
          </cell>
          <cell r="GN171">
            <v>0</v>
          </cell>
          <cell r="GQ171">
            <v>6359245.0382999992</v>
          </cell>
          <cell r="GR171">
            <v>233537.92668</v>
          </cell>
        </row>
        <row r="172">
          <cell r="GI172">
            <v>1</v>
          </cell>
          <cell r="GJ172">
            <v>2</v>
          </cell>
          <cell r="GK172" t="str">
            <v>OR</v>
          </cell>
          <cell r="GL172">
            <v>2319.0770000000002</v>
          </cell>
          <cell r="GM172" t="str">
            <v>1993-2006</v>
          </cell>
          <cell r="GN172">
            <v>-1</v>
          </cell>
          <cell r="GQ172">
            <v>10626196.340160001</v>
          </cell>
          <cell r="GR172">
            <v>636725.78112000006</v>
          </cell>
        </row>
        <row r="173">
          <cell r="GI173">
            <v>3</v>
          </cell>
          <cell r="GJ173">
            <v>2</v>
          </cell>
          <cell r="GK173" t="str">
            <v>MT</v>
          </cell>
          <cell r="GL173">
            <v>868.42899999999997</v>
          </cell>
          <cell r="GM173" t="str">
            <v>1993-2006</v>
          </cell>
          <cell r="GN173">
            <v>0</v>
          </cell>
          <cell r="GQ173">
            <v>6884470.8975</v>
          </cell>
          <cell r="GR173">
            <v>109969.16426999999</v>
          </cell>
        </row>
        <row r="174">
          <cell r="GI174">
            <v>3</v>
          </cell>
          <cell r="GJ174">
            <v>1</v>
          </cell>
          <cell r="GK174" t="str">
            <v>MT</v>
          </cell>
          <cell r="GL174">
            <v>868.42899999999997</v>
          </cell>
          <cell r="GM174" t="str">
            <v>Pre 1980</v>
          </cell>
          <cell r="GN174">
            <v>0</v>
          </cell>
          <cell r="GQ174">
            <v>7893394.34112</v>
          </cell>
          <cell r="GR174">
            <v>87042.63867</v>
          </cell>
        </row>
        <row r="175">
          <cell r="GI175">
            <v>1</v>
          </cell>
          <cell r="GJ175">
            <v>1</v>
          </cell>
          <cell r="GK175" t="str">
            <v>OR</v>
          </cell>
          <cell r="GL175">
            <v>2128.9459999999999</v>
          </cell>
          <cell r="GM175" t="str">
            <v>1993-2006</v>
          </cell>
          <cell r="GN175">
            <v>-1</v>
          </cell>
          <cell r="GQ175">
            <v>9582811.7351999991</v>
          </cell>
          <cell r="GR175">
            <v>1872365.42808</v>
          </cell>
        </row>
        <row r="176">
          <cell r="GI176">
            <v>1</v>
          </cell>
          <cell r="GJ176">
            <v>3</v>
          </cell>
          <cell r="GK176" t="str">
            <v>OR</v>
          </cell>
          <cell r="GL176">
            <v>2319.0770000000002</v>
          </cell>
          <cell r="GM176" t="str">
            <v>Pre 1980</v>
          </cell>
          <cell r="GN176">
            <v>-1</v>
          </cell>
          <cell r="GQ176">
            <v>10494148.095780002</v>
          </cell>
          <cell r="GR176">
            <v>0</v>
          </cell>
        </row>
        <row r="177">
          <cell r="GI177">
            <v>1</v>
          </cell>
          <cell r="GJ177">
            <v>1</v>
          </cell>
          <cell r="GK177" t="str">
            <v>WA</v>
          </cell>
          <cell r="GL177">
            <v>3065.65</v>
          </cell>
          <cell r="GM177" t="str">
            <v>Pre 1980</v>
          </cell>
          <cell r="GN177">
            <v>-1</v>
          </cell>
          <cell r="GQ177">
            <v>16900131.381000001</v>
          </cell>
          <cell r="GR177">
            <v>919.70450351500006</v>
          </cell>
        </row>
        <row r="178">
          <cell r="GI178">
            <v>1</v>
          </cell>
          <cell r="GJ178">
            <v>2</v>
          </cell>
          <cell r="GK178" t="str">
            <v>OR</v>
          </cell>
          <cell r="GL178">
            <v>2319.0770000000002</v>
          </cell>
          <cell r="GM178" t="str">
            <v>Pre 1980</v>
          </cell>
          <cell r="GN178">
            <v>-1</v>
          </cell>
          <cell r="GQ178">
            <v>8804584.5474300012</v>
          </cell>
          <cell r="GR178">
            <v>935469.28026000003</v>
          </cell>
        </row>
        <row r="179">
          <cell r="GI179">
            <v>1</v>
          </cell>
          <cell r="GJ179">
            <v>3</v>
          </cell>
          <cell r="GK179" t="str">
            <v>ID</v>
          </cell>
          <cell r="GL179">
            <v>1211.2819999999999</v>
          </cell>
          <cell r="GM179" t="str">
            <v>1993-2006</v>
          </cell>
          <cell r="GN179">
            <v>-1</v>
          </cell>
          <cell r="GQ179">
            <v>7036143.3328799997</v>
          </cell>
          <cell r="GR179">
            <v>763253.13496819988</v>
          </cell>
        </row>
        <row r="180">
          <cell r="GI180">
            <v>1</v>
          </cell>
          <cell r="GJ180">
            <v>3</v>
          </cell>
          <cell r="GK180" t="str">
            <v>OR</v>
          </cell>
          <cell r="GL180">
            <v>2319.0770000000002</v>
          </cell>
          <cell r="GM180" t="str">
            <v>Pre 1980</v>
          </cell>
          <cell r="GN180">
            <v>0</v>
          </cell>
          <cell r="GQ180">
            <v>10494148.095780002</v>
          </cell>
          <cell r="GR180">
            <v>0</v>
          </cell>
        </row>
        <row r="181">
          <cell r="GI181">
            <v>1</v>
          </cell>
          <cell r="GJ181">
            <v>2</v>
          </cell>
          <cell r="GK181" t="str">
            <v>OR</v>
          </cell>
          <cell r="GL181">
            <v>2319.0770000000002</v>
          </cell>
          <cell r="GM181" t="str">
            <v>1993-2006</v>
          </cell>
          <cell r="GN181">
            <v>-1</v>
          </cell>
          <cell r="GQ181">
            <v>10494148.095780002</v>
          </cell>
          <cell r="GR181">
            <v>0</v>
          </cell>
        </row>
        <row r="182">
          <cell r="GI182">
            <v>2</v>
          </cell>
          <cell r="GJ182">
            <v>2</v>
          </cell>
          <cell r="GK182" t="str">
            <v>ID</v>
          </cell>
          <cell r="GL182">
            <v>1211.2819999999999</v>
          </cell>
          <cell r="GM182" t="str">
            <v>Pre 1980</v>
          </cell>
          <cell r="GN182">
            <v>-1</v>
          </cell>
          <cell r="GQ182">
            <v>7445823.1309200004</v>
          </cell>
          <cell r="GR182">
            <v>887421.65278819995</v>
          </cell>
        </row>
        <row r="183">
          <cell r="GI183">
            <v>1</v>
          </cell>
          <cell r="GJ183">
            <v>2</v>
          </cell>
          <cell r="GK183" t="str">
            <v>OR</v>
          </cell>
          <cell r="GL183">
            <v>2319.0770000000002</v>
          </cell>
          <cell r="GM183" t="str">
            <v>1980-1992</v>
          </cell>
          <cell r="GN183">
            <v>-1</v>
          </cell>
          <cell r="GQ183">
            <v>10626196.340160001</v>
          </cell>
          <cell r="GR183">
            <v>636725.78112000006</v>
          </cell>
        </row>
        <row r="184">
          <cell r="GI184">
            <v>2</v>
          </cell>
          <cell r="GJ184">
            <v>2</v>
          </cell>
          <cell r="GK184" t="str">
            <v>WA</v>
          </cell>
          <cell r="GL184">
            <v>2914.5650000000001</v>
          </cell>
          <cell r="GM184" t="str">
            <v>1980-1992</v>
          </cell>
          <cell r="GN184">
            <v>-1</v>
          </cell>
          <cell r="GQ184">
            <v>16251818.459549999</v>
          </cell>
          <cell r="GR184">
            <v>2571695.5734000001</v>
          </cell>
        </row>
        <row r="185">
          <cell r="GI185">
            <v>2</v>
          </cell>
          <cell r="GJ185">
            <v>2</v>
          </cell>
          <cell r="GK185" t="str">
            <v>OR</v>
          </cell>
          <cell r="GL185">
            <v>2128.9459999999999</v>
          </cell>
          <cell r="GM185" t="str">
            <v>1993-2006</v>
          </cell>
          <cell r="GN185">
            <v>0</v>
          </cell>
          <cell r="GQ185">
            <v>14014574.75502</v>
          </cell>
          <cell r="GR185">
            <v>434304.984</v>
          </cell>
        </row>
        <row r="186">
          <cell r="GI186">
            <v>1</v>
          </cell>
          <cell r="GJ186">
            <v>1</v>
          </cell>
          <cell r="GK186" t="str">
            <v>WA</v>
          </cell>
          <cell r="GL186">
            <v>3065.65</v>
          </cell>
          <cell r="GM186" t="str">
            <v>1980-1992</v>
          </cell>
          <cell r="GN186">
            <v>0</v>
          </cell>
          <cell r="GQ186">
            <v>16900131.381000001</v>
          </cell>
          <cell r="GR186">
            <v>919.70450351500006</v>
          </cell>
        </row>
        <row r="187">
          <cell r="GI187">
            <v>3</v>
          </cell>
          <cell r="GJ187">
            <v>1</v>
          </cell>
          <cell r="GK187" t="str">
            <v>MT</v>
          </cell>
          <cell r="GL187">
            <v>868.42899999999997</v>
          </cell>
          <cell r="GM187" t="str">
            <v>Pre 1980</v>
          </cell>
          <cell r="GN187">
            <v>0</v>
          </cell>
          <cell r="GQ187">
            <v>7893394.34112</v>
          </cell>
          <cell r="GR187">
            <v>87042.63867</v>
          </cell>
        </row>
        <row r="188">
          <cell r="GI188">
            <v>2</v>
          </cell>
          <cell r="GJ188">
            <v>3</v>
          </cell>
          <cell r="GK188" t="str">
            <v>WA</v>
          </cell>
          <cell r="GL188">
            <v>2914.5650000000001</v>
          </cell>
          <cell r="GM188" t="str">
            <v>Pre 1980</v>
          </cell>
          <cell r="GN188">
            <v>-1</v>
          </cell>
          <cell r="GQ188">
            <v>18071119.078200001</v>
          </cell>
          <cell r="GR188">
            <v>1443933.7923000001</v>
          </cell>
        </row>
        <row r="189">
          <cell r="GI189">
            <v>2</v>
          </cell>
          <cell r="GJ189">
            <v>1</v>
          </cell>
          <cell r="GK189" t="str">
            <v>ID</v>
          </cell>
          <cell r="GL189">
            <v>1211.2819999999999</v>
          </cell>
          <cell r="GM189" t="str">
            <v>1980-1992</v>
          </cell>
          <cell r="GN189">
            <v>0</v>
          </cell>
          <cell r="GQ189">
            <v>6610583.6278200001</v>
          </cell>
          <cell r="GR189">
            <v>1071475.8315600001</v>
          </cell>
        </row>
        <row r="190">
          <cell r="GI190">
            <v>1</v>
          </cell>
          <cell r="GJ190">
            <v>3</v>
          </cell>
          <cell r="GK190" t="str">
            <v>ID</v>
          </cell>
          <cell r="GL190">
            <v>1211.2819999999999</v>
          </cell>
          <cell r="GM190" t="str">
            <v>1980-1992</v>
          </cell>
          <cell r="GN190">
            <v>0</v>
          </cell>
          <cell r="GQ190">
            <v>6535762.7386799995</v>
          </cell>
          <cell r="GR190">
            <v>915656.51508000004</v>
          </cell>
        </row>
        <row r="191">
          <cell r="GI191">
            <v>1</v>
          </cell>
          <cell r="GJ191">
            <v>2</v>
          </cell>
          <cell r="GK191" t="str">
            <v>WA</v>
          </cell>
          <cell r="GL191">
            <v>3065.65</v>
          </cell>
          <cell r="GM191" t="str">
            <v>1980-1992</v>
          </cell>
          <cell r="GN191">
            <v>0</v>
          </cell>
          <cell r="GQ191">
            <v>16344819.540000001</v>
          </cell>
          <cell r="GR191">
            <v>360520.44</v>
          </cell>
        </row>
        <row r="192">
          <cell r="GI192">
            <v>1</v>
          </cell>
          <cell r="GJ192">
            <v>3</v>
          </cell>
          <cell r="GK192" t="str">
            <v>ID</v>
          </cell>
          <cell r="GL192">
            <v>1211.2819999999999</v>
          </cell>
          <cell r="GM192" t="str">
            <v>Pre 1980</v>
          </cell>
          <cell r="GN192">
            <v>0</v>
          </cell>
          <cell r="GQ192">
            <v>7036143.3328799997</v>
          </cell>
          <cell r="GR192">
            <v>763253.13496819988</v>
          </cell>
        </row>
        <row r="193">
          <cell r="GI193">
            <v>3</v>
          </cell>
          <cell r="GJ193">
            <v>2</v>
          </cell>
          <cell r="GK193" t="str">
            <v>MT</v>
          </cell>
          <cell r="GL193">
            <v>868.42899999999997</v>
          </cell>
          <cell r="GM193" t="str">
            <v>1993-2006</v>
          </cell>
          <cell r="GN193">
            <v>0</v>
          </cell>
          <cell r="GQ193">
            <v>6359245.0382999992</v>
          </cell>
          <cell r="GR193">
            <v>233537.92668</v>
          </cell>
        </row>
        <row r="194">
          <cell r="GI194">
            <v>3</v>
          </cell>
          <cell r="GJ194">
            <v>1</v>
          </cell>
          <cell r="GK194" t="str">
            <v>ID</v>
          </cell>
          <cell r="GL194">
            <v>1211.2819999999999</v>
          </cell>
          <cell r="GM194" t="str">
            <v>Pre 1980</v>
          </cell>
          <cell r="GN194">
            <v>0</v>
          </cell>
          <cell r="GQ194">
            <v>9061249.3702199999</v>
          </cell>
          <cell r="GR194">
            <v>373014.29189999995</v>
          </cell>
        </row>
        <row r="195">
          <cell r="GI195">
            <v>1</v>
          </cell>
          <cell r="GJ195">
            <v>1</v>
          </cell>
          <cell r="GK195" t="str">
            <v>WA</v>
          </cell>
          <cell r="GL195">
            <v>2128.8850000000002</v>
          </cell>
          <cell r="GM195" t="str">
            <v>1980-1992</v>
          </cell>
          <cell r="GN195">
            <v>-1</v>
          </cell>
          <cell r="GQ195">
            <v>10500938.151000002</v>
          </cell>
          <cell r="GR195">
            <v>101803.28070000002</v>
          </cell>
        </row>
        <row r="196">
          <cell r="GI196">
            <v>1</v>
          </cell>
          <cell r="GJ196">
            <v>2</v>
          </cell>
          <cell r="GK196" t="str">
            <v>OR</v>
          </cell>
          <cell r="GL196">
            <v>2319.0770000000002</v>
          </cell>
          <cell r="GM196" t="str">
            <v>Pre 1980</v>
          </cell>
          <cell r="GN196">
            <v>-1</v>
          </cell>
          <cell r="GQ196">
            <v>11139987.849510001</v>
          </cell>
          <cell r="GR196">
            <v>684034.95192000002</v>
          </cell>
        </row>
        <row r="197">
          <cell r="GI197">
            <v>3</v>
          </cell>
          <cell r="GJ197">
            <v>1</v>
          </cell>
          <cell r="GK197" t="str">
            <v>MT</v>
          </cell>
          <cell r="GL197">
            <v>868.42899999999997</v>
          </cell>
          <cell r="GM197" t="str">
            <v>1993-2006</v>
          </cell>
          <cell r="GN197">
            <v>0</v>
          </cell>
          <cell r="GQ197">
            <v>6359245.0382999992</v>
          </cell>
          <cell r="GR197">
            <v>233537.92668</v>
          </cell>
        </row>
        <row r="198">
          <cell r="GI198">
            <v>3</v>
          </cell>
          <cell r="GJ198">
            <v>1</v>
          </cell>
          <cell r="GK198" t="str">
            <v>MT</v>
          </cell>
          <cell r="GL198">
            <v>868.42899999999997</v>
          </cell>
          <cell r="GM198" t="str">
            <v>1980-1992</v>
          </cell>
          <cell r="GN198">
            <v>0</v>
          </cell>
          <cell r="GQ198">
            <v>6589161.6160499994</v>
          </cell>
          <cell r="GR198">
            <v>276811.74374999997</v>
          </cell>
        </row>
        <row r="199">
          <cell r="GI199">
            <v>1</v>
          </cell>
          <cell r="GJ199">
            <v>1</v>
          </cell>
          <cell r="GK199" t="str">
            <v>OR</v>
          </cell>
          <cell r="GL199">
            <v>2319.0770000000002</v>
          </cell>
          <cell r="GM199" t="str">
            <v>1980-1992</v>
          </cell>
          <cell r="GN199">
            <v>-1</v>
          </cell>
          <cell r="GQ199">
            <v>9881146.4723700024</v>
          </cell>
          <cell r="GR199">
            <v>942565.65588000009</v>
          </cell>
        </row>
        <row r="200">
          <cell r="GI200">
            <v>3</v>
          </cell>
          <cell r="GJ200">
            <v>1</v>
          </cell>
          <cell r="GK200" t="str">
            <v>MT</v>
          </cell>
          <cell r="GL200">
            <v>868.42899999999997</v>
          </cell>
          <cell r="GM200" t="str">
            <v>1993-2006</v>
          </cell>
          <cell r="GN200">
            <v>0</v>
          </cell>
          <cell r="GQ200">
            <v>7893394.34112</v>
          </cell>
          <cell r="GR200">
            <v>87042.63867</v>
          </cell>
        </row>
        <row r="201">
          <cell r="GI201">
            <v>1</v>
          </cell>
          <cell r="GJ201">
            <v>1</v>
          </cell>
          <cell r="GK201" t="str">
            <v>WA</v>
          </cell>
          <cell r="GL201">
            <v>3065.65</v>
          </cell>
          <cell r="GM201" t="str">
            <v>1980-1992</v>
          </cell>
          <cell r="GN201">
            <v>0</v>
          </cell>
          <cell r="GQ201">
            <v>15623226.843</v>
          </cell>
          <cell r="GR201">
            <v>216128.38631300002</v>
          </cell>
        </row>
        <row r="202">
          <cell r="GI202">
            <v>1</v>
          </cell>
          <cell r="GJ202">
            <v>3</v>
          </cell>
          <cell r="GK202" t="str">
            <v>ID</v>
          </cell>
          <cell r="GL202">
            <v>1211.2819999999999</v>
          </cell>
          <cell r="GM202" t="str">
            <v>1993-2006</v>
          </cell>
          <cell r="GN202">
            <v>-1</v>
          </cell>
          <cell r="GQ202">
            <v>7036143.3328799997</v>
          </cell>
          <cell r="GR202">
            <v>763253.13496819988</v>
          </cell>
        </row>
        <row r="203">
          <cell r="GI203">
            <v>1</v>
          </cell>
          <cell r="GJ203">
            <v>3</v>
          </cell>
          <cell r="GK203" t="str">
            <v>ID</v>
          </cell>
          <cell r="GL203">
            <v>1211.2819999999999</v>
          </cell>
          <cell r="GM203" t="str">
            <v>Post 2006</v>
          </cell>
          <cell r="GN203">
            <v>-1</v>
          </cell>
          <cell r="GQ203">
            <v>6610583.6278200001</v>
          </cell>
          <cell r="GR203">
            <v>1071475.8315600001</v>
          </cell>
        </row>
        <row r="204">
          <cell r="GI204">
            <v>1</v>
          </cell>
          <cell r="GJ204">
            <v>3</v>
          </cell>
          <cell r="GK204" t="str">
            <v>ID</v>
          </cell>
          <cell r="GL204">
            <v>1211.2819999999999</v>
          </cell>
          <cell r="GM204" t="str">
            <v>1993-2006</v>
          </cell>
          <cell r="GN204">
            <v>-1</v>
          </cell>
          <cell r="GQ204">
            <v>7036143.3328799997</v>
          </cell>
          <cell r="GR204">
            <v>763253.13496819988</v>
          </cell>
        </row>
        <row r="205">
          <cell r="GI205">
            <v>2</v>
          </cell>
          <cell r="GJ205">
            <v>3</v>
          </cell>
          <cell r="GK205" t="str">
            <v>WA</v>
          </cell>
          <cell r="GL205">
            <v>2914.5650000000001</v>
          </cell>
          <cell r="GM205" t="str">
            <v>Pre 1980</v>
          </cell>
          <cell r="GN205">
            <v>-1</v>
          </cell>
          <cell r="GQ205">
            <v>18071119.078200001</v>
          </cell>
          <cell r="GR205">
            <v>1443933.7923000001</v>
          </cell>
        </row>
        <row r="206">
          <cell r="GI206">
            <v>1</v>
          </cell>
          <cell r="GJ206">
            <v>1</v>
          </cell>
          <cell r="GK206" t="str">
            <v>OR</v>
          </cell>
          <cell r="GL206">
            <v>2319.0770000000002</v>
          </cell>
          <cell r="GM206" t="str">
            <v>Pre 1980</v>
          </cell>
          <cell r="GN206">
            <v>-1</v>
          </cell>
          <cell r="GQ206">
            <v>10626196.340160001</v>
          </cell>
          <cell r="GR206">
            <v>636725.78112000006</v>
          </cell>
        </row>
        <row r="207">
          <cell r="GI207">
            <v>1</v>
          </cell>
          <cell r="GJ207">
            <v>3</v>
          </cell>
          <cell r="GK207" t="str">
            <v>WA</v>
          </cell>
          <cell r="GL207">
            <v>2914.5650000000001</v>
          </cell>
          <cell r="GM207" t="str">
            <v>1993-2006</v>
          </cell>
          <cell r="GN207">
            <v>-1</v>
          </cell>
          <cell r="GQ207">
            <v>16525146.365250001</v>
          </cell>
          <cell r="GR207">
            <v>2931586.0596000003</v>
          </cell>
        </row>
        <row r="208">
          <cell r="GI208">
            <v>1</v>
          </cell>
          <cell r="GJ208">
            <v>2</v>
          </cell>
          <cell r="GK208" t="str">
            <v>OR</v>
          </cell>
          <cell r="GL208">
            <v>2319.0770000000002</v>
          </cell>
          <cell r="GM208" t="str">
            <v>1980-1992</v>
          </cell>
          <cell r="GN208">
            <v>-1</v>
          </cell>
          <cell r="GQ208">
            <v>10626196.340160001</v>
          </cell>
          <cell r="GR208">
            <v>636725.78112000006</v>
          </cell>
        </row>
        <row r="209">
          <cell r="GI209">
            <v>2</v>
          </cell>
          <cell r="GJ209">
            <v>1</v>
          </cell>
          <cell r="GK209" t="str">
            <v>ID</v>
          </cell>
          <cell r="GL209">
            <v>1211.2819999999999</v>
          </cell>
          <cell r="GM209" t="str">
            <v>Post 2006</v>
          </cell>
          <cell r="GN209">
            <v>-1</v>
          </cell>
          <cell r="GQ209">
            <v>8353957.5847799992</v>
          </cell>
          <cell r="GR209">
            <v>415094.22858</v>
          </cell>
        </row>
        <row r="210">
          <cell r="GI210">
            <v>2</v>
          </cell>
          <cell r="GJ210">
            <v>1</v>
          </cell>
          <cell r="GK210" t="str">
            <v>MT</v>
          </cell>
          <cell r="GL210">
            <v>868.42899999999997</v>
          </cell>
          <cell r="GM210" t="str">
            <v>Pre 1980</v>
          </cell>
          <cell r="GN210">
            <v>-1</v>
          </cell>
          <cell r="GQ210">
            <v>6884470.8975</v>
          </cell>
          <cell r="GR210">
            <v>109969.16426999999</v>
          </cell>
        </row>
        <row r="211">
          <cell r="GI211">
            <v>3</v>
          </cell>
          <cell r="GJ211">
            <v>1</v>
          </cell>
          <cell r="GK211" t="str">
            <v>MT</v>
          </cell>
          <cell r="GL211">
            <v>868.42899999999997</v>
          </cell>
          <cell r="GM211" t="str">
            <v>1980-1992</v>
          </cell>
          <cell r="GN211">
            <v>0</v>
          </cell>
          <cell r="GQ211">
            <v>6589161.6160499994</v>
          </cell>
          <cell r="GR211">
            <v>276811.74374999997</v>
          </cell>
        </row>
        <row r="212">
          <cell r="GI212">
            <v>1</v>
          </cell>
          <cell r="GJ212">
            <v>2</v>
          </cell>
          <cell r="GK212" t="str">
            <v>WA</v>
          </cell>
          <cell r="GL212">
            <v>3065.65</v>
          </cell>
          <cell r="GM212" t="str">
            <v>1993-2006</v>
          </cell>
          <cell r="GN212">
            <v>-1</v>
          </cell>
          <cell r="GQ212">
            <v>16344819.540000001</v>
          </cell>
          <cell r="GR212">
            <v>360520.44</v>
          </cell>
        </row>
        <row r="213">
          <cell r="GI213">
            <v>1</v>
          </cell>
          <cell r="GJ213">
            <v>3</v>
          </cell>
          <cell r="GK213" t="str">
            <v>ID</v>
          </cell>
          <cell r="GL213">
            <v>1211.2819999999999</v>
          </cell>
          <cell r="GM213" t="str">
            <v>Pre 1980</v>
          </cell>
          <cell r="GN213">
            <v>-1</v>
          </cell>
          <cell r="GQ213">
            <v>7036143.3328799997</v>
          </cell>
          <cell r="GR213">
            <v>763253.13496819988</v>
          </cell>
        </row>
        <row r="214">
          <cell r="GI214">
            <v>3</v>
          </cell>
          <cell r="GJ214">
            <v>1</v>
          </cell>
          <cell r="GK214" t="str">
            <v>ID</v>
          </cell>
          <cell r="GL214">
            <v>1211.2819999999999</v>
          </cell>
          <cell r="GM214" t="str">
            <v>1980-1992</v>
          </cell>
          <cell r="GN214">
            <v>0</v>
          </cell>
          <cell r="GQ214">
            <v>8353957.5847799992</v>
          </cell>
          <cell r="GR214">
            <v>415094.22858</v>
          </cell>
        </row>
        <row r="215">
          <cell r="GI215">
            <v>1</v>
          </cell>
          <cell r="GJ215">
            <v>1</v>
          </cell>
          <cell r="GK215" t="str">
            <v>OR</v>
          </cell>
          <cell r="GL215">
            <v>2319.0770000000002</v>
          </cell>
          <cell r="GM215" t="str">
            <v>1993-2006</v>
          </cell>
          <cell r="GN215">
            <v>-1</v>
          </cell>
          <cell r="GQ215">
            <v>10626196.340160001</v>
          </cell>
          <cell r="GR215">
            <v>636725.78112000006</v>
          </cell>
        </row>
        <row r="216">
          <cell r="GI216">
            <v>2</v>
          </cell>
          <cell r="GJ216">
            <v>2</v>
          </cell>
          <cell r="GK216" t="str">
            <v>OR</v>
          </cell>
          <cell r="GL216">
            <v>2128.9459999999999</v>
          </cell>
          <cell r="GM216" t="str">
            <v>Pre 1980</v>
          </cell>
          <cell r="GN216">
            <v>0</v>
          </cell>
          <cell r="GQ216">
            <v>14397465.693119999</v>
          </cell>
          <cell r="GR216">
            <v>404670.05567999999</v>
          </cell>
        </row>
        <row r="217">
          <cell r="GI217">
            <v>2</v>
          </cell>
          <cell r="GJ217">
            <v>2</v>
          </cell>
          <cell r="GK217" t="str">
            <v>OR</v>
          </cell>
          <cell r="GL217">
            <v>2128.9459999999999</v>
          </cell>
          <cell r="GM217" t="str">
            <v>1980-1992</v>
          </cell>
          <cell r="GN217">
            <v>0</v>
          </cell>
          <cell r="GQ217">
            <v>14397465.693119999</v>
          </cell>
          <cell r="GR217">
            <v>404670.05567999999</v>
          </cell>
        </row>
        <row r="218">
          <cell r="GI218">
            <v>2</v>
          </cell>
          <cell r="GJ218">
            <v>3</v>
          </cell>
          <cell r="GK218" t="str">
            <v>WA</v>
          </cell>
          <cell r="GL218">
            <v>2914.5650000000001</v>
          </cell>
          <cell r="GM218" t="str">
            <v>1980-1992</v>
          </cell>
          <cell r="GN218">
            <v>-1</v>
          </cell>
          <cell r="GQ218">
            <v>21482733.993299998</v>
          </cell>
          <cell r="GR218">
            <v>1149358.7077500001</v>
          </cell>
        </row>
        <row r="219">
          <cell r="GI219">
            <v>2</v>
          </cell>
          <cell r="GJ219">
            <v>2</v>
          </cell>
          <cell r="GK219" t="str">
            <v>OR</v>
          </cell>
          <cell r="GL219">
            <v>2128.9459999999999</v>
          </cell>
          <cell r="GM219" t="str">
            <v>Pre 1980</v>
          </cell>
          <cell r="GN219">
            <v>-1</v>
          </cell>
          <cell r="GQ219">
            <v>14397465.693119999</v>
          </cell>
          <cell r="GR219">
            <v>404670.05567999999</v>
          </cell>
        </row>
        <row r="220">
          <cell r="GI220">
            <v>1</v>
          </cell>
          <cell r="GJ220">
            <v>3</v>
          </cell>
          <cell r="GK220" t="str">
            <v>ID</v>
          </cell>
          <cell r="GL220">
            <v>1211.2819999999999</v>
          </cell>
          <cell r="GM220" t="str">
            <v>Pre 1980</v>
          </cell>
          <cell r="GN220">
            <v>-1</v>
          </cell>
          <cell r="GQ220">
            <v>7036143.3328799997</v>
          </cell>
          <cell r="GR220">
            <v>763253.13496819988</v>
          </cell>
        </row>
        <row r="221">
          <cell r="GI221">
            <v>1</v>
          </cell>
          <cell r="GJ221">
            <v>2</v>
          </cell>
          <cell r="GK221" t="str">
            <v>OR</v>
          </cell>
          <cell r="GL221">
            <v>2319.0770000000002</v>
          </cell>
          <cell r="GM221" t="str">
            <v>Pre 1980</v>
          </cell>
          <cell r="GN221">
            <v>-1</v>
          </cell>
          <cell r="GQ221">
            <v>10626196.340160001</v>
          </cell>
          <cell r="GR221">
            <v>636725.78112000006</v>
          </cell>
        </row>
        <row r="222">
          <cell r="GI222">
            <v>1</v>
          </cell>
          <cell r="GJ222">
            <v>2</v>
          </cell>
          <cell r="GK222" t="str">
            <v>OR</v>
          </cell>
          <cell r="GL222">
            <v>2319.0770000000002</v>
          </cell>
          <cell r="GM222" t="str">
            <v>Pre 1980</v>
          </cell>
          <cell r="GN222">
            <v>-1</v>
          </cell>
          <cell r="GQ222">
            <v>10626196.340160001</v>
          </cell>
          <cell r="GR222">
            <v>636725.78112000006</v>
          </cell>
        </row>
        <row r="223">
          <cell r="GI223">
            <v>1</v>
          </cell>
          <cell r="GJ223">
            <v>1</v>
          </cell>
          <cell r="GK223" t="str">
            <v>WA</v>
          </cell>
          <cell r="GL223">
            <v>2128.8850000000002</v>
          </cell>
          <cell r="GM223" t="str">
            <v>1980-1992</v>
          </cell>
          <cell r="GN223">
            <v>-1</v>
          </cell>
          <cell r="GQ223">
            <v>11735989.494900001</v>
          </cell>
          <cell r="GR223">
            <v>638.67209954350017</v>
          </cell>
        </row>
        <row r="224">
          <cell r="GI224">
            <v>1</v>
          </cell>
          <cell r="GJ224">
            <v>1</v>
          </cell>
          <cell r="GK224" t="str">
            <v>OR</v>
          </cell>
          <cell r="GL224">
            <v>2319.0770000000002</v>
          </cell>
          <cell r="GM224" t="str">
            <v>1980-1992</v>
          </cell>
          <cell r="GN224">
            <v>-1</v>
          </cell>
          <cell r="GQ224">
            <v>9881146.4723700024</v>
          </cell>
          <cell r="GR224">
            <v>942565.65588000009</v>
          </cell>
        </row>
        <row r="225">
          <cell r="GI225">
            <v>1</v>
          </cell>
          <cell r="GJ225">
            <v>1</v>
          </cell>
          <cell r="GK225" t="str">
            <v>OR</v>
          </cell>
          <cell r="GL225">
            <v>2319.0770000000002</v>
          </cell>
          <cell r="GM225" t="str">
            <v>1980-1992</v>
          </cell>
          <cell r="GN225">
            <v>-1</v>
          </cell>
          <cell r="GQ225">
            <v>10494148.095780002</v>
          </cell>
          <cell r="GR225">
            <v>0</v>
          </cell>
        </row>
        <row r="226">
          <cell r="GI226">
            <v>1</v>
          </cell>
          <cell r="GJ226">
            <v>1</v>
          </cell>
          <cell r="GK226" t="str">
            <v>WA</v>
          </cell>
          <cell r="GL226">
            <v>2128.8850000000002</v>
          </cell>
          <cell r="GM226" t="str">
            <v>Pre 1980</v>
          </cell>
          <cell r="GN226">
            <v>-1</v>
          </cell>
          <cell r="GQ226">
            <v>9967333.1257500015</v>
          </cell>
          <cell r="GR226">
            <v>243778.62135000003</v>
          </cell>
        </row>
        <row r="227">
          <cell r="GI227">
            <v>1</v>
          </cell>
          <cell r="GJ227">
            <v>3</v>
          </cell>
          <cell r="GK227" t="str">
            <v>ID</v>
          </cell>
          <cell r="GL227">
            <v>1211.2819999999999</v>
          </cell>
          <cell r="GM227" t="str">
            <v>1980-1992</v>
          </cell>
          <cell r="GN227">
            <v>-1</v>
          </cell>
          <cell r="GQ227">
            <v>6610583.6278200001</v>
          </cell>
          <cell r="GR227">
            <v>1071475.8315600001</v>
          </cell>
        </row>
        <row r="228">
          <cell r="GI228">
            <v>3</v>
          </cell>
          <cell r="GJ228">
            <v>1</v>
          </cell>
          <cell r="GK228" t="str">
            <v>MT</v>
          </cell>
          <cell r="GL228">
            <v>868.42899999999997</v>
          </cell>
          <cell r="GM228" t="str">
            <v>1980-1992</v>
          </cell>
          <cell r="GN228">
            <v>0</v>
          </cell>
          <cell r="GQ228">
            <v>7893394.34112</v>
          </cell>
          <cell r="GR228">
            <v>87042.63867</v>
          </cell>
        </row>
        <row r="229">
          <cell r="GI229">
            <v>2</v>
          </cell>
          <cell r="GJ229">
            <v>3</v>
          </cell>
          <cell r="GK229" t="str">
            <v>WA</v>
          </cell>
          <cell r="GL229">
            <v>2914.5650000000001</v>
          </cell>
          <cell r="GM229" t="str">
            <v>Pre 1980</v>
          </cell>
          <cell r="GN229">
            <v>-1</v>
          </cell>
          <cell r="GQ229">
            <v>21482733.993299998</v>
          </cell>
          <cell r="GR229">
            <v>1149358.7077500001</v>
          </cell>
        </row>
        <row r="230">
          <cell r="GI230">
            <v>1</v>
          </cell>
          <cell r="GJ230">
            <v>1</v>
          </cell>
          <cell r="GK230" t="str">
            <v>WA</v>
          </cell>
          <cell r="GL230">
            <v>2128.8850000000002</v>
          </cell>
          <cell r="GM230" t="str">
            <v>1980-1992</v>
          </cell>
          <cell r="GN230">
            <v>-1</v>
          </cell>
          <cell r="GQ230">
            <v>11735989.494900001</v>
          </cell>
          <cell r="GR230">
            <v>638.67209954350017</v>
          </cell>
        </row>
        <row r="231">
          <cell r="GI231">
            <v>3</v>
          </cell>
          <cell r="GJ231">
            <v>2</v>
          </cell>
          <cell r="GK231" t="str">
            <v>MT</v>
          </cell>
          <cell r="GL231">
            <v>868.42899999999997</v>
          </cell>
          <cell r="GM231" t="str">
            <v>Pre 1980</v>
          </cell>
          <cell r="GN231">
            <v>0</v>
          </cell>
          <cell r="GQ231">
            <v>6589161.6160499994</v>
          </cell>
          <cell r="GR231">
            <v>276811.74374999997</v>
          </cell>
        </row>
        <row r="232">
          <cell r="GI232">
            <v>2</v>
          </cell>
          <cell r="GJ232">
            <v>2</v>
          </cell>
          <cell r="GK232" t="str">
            <v>ID</v>
          </cell>
          <cell r="GL232">
            <v>1211.2819999999999</v>
          </cell>
          <cell r="GM232" t="str">
            <v>Pre 1980</v>
          </cell>
          <cell r="GN232">
            <v>-1</v>
          </cell>
          <cell r="GQ232">
            <v>8353957.5847799992</v>
          </cell>
          <cell r="GR232">
            <v>415094.22858</v>
          </cell>
        </row>
        <row r="233">
          <cell r="GI233">
            <v>1</v>
          </cell>
          <cell r="GJ233">
            <v>1</v>
          </cell>
          <cell r="GK233" t="str">
            <v>WA</v>
          </cell>
          <cell r="GL233">
            <v>2128.8850000000002</v>
          </cell>
          <cell r="GM233" t="str">
            <v>1993-2006</v>
          </cell>
          <cell r="GN233">
            <v>0</v>
          </cell>
          <cell r="GQ233">
            <v>11160807.345600002</v>
          </cell>
          <cell r="GR233">
            <v>44323.385700000006</v>
          </cell>
        </row>
        <row r="234">
          <cell r="GI234">
            <v>3</v>
          </cell>
          <cell r="GJ234">
            <v>1</v>
          </cell>
          <cell r="GK234" t="str">
            <v>ID</v>
          </cell>
          <cell r="GL234">
            <v>1211.2819999999999</v>
          </cell>
          <cell r="GM234" t="str">
            <v>Pre 1980</v>
          </cell>
          <cell r="GN234">
            <v>0</v>
          </cell>
          <cell r="GQ234">
            <v>8095591.1341799991</v>
          </cell>
          <cell r="GR234">
            <v>660814.89509999985</v>
          </cell>
        </row>
        <row r="235">
          <cell r="GI235">
            <v>1</v>
          </cell>
          <cell r="GJ235">
            <v>3</v>
          </cell>
          <cell r="GK235" t="str">
            <v>WA</v>
          </cell>
          <cell r="GL235">
            <v>2914.5650000000001</v>
          </cell>
          <cell r="GM235" t="str">
            <v>1993-2006</v>
          </cell>
          <cell r="GN235">
            <v>-1</v>
          </cell>
          <cell r="GQ235">
            <v>14104192.09365</v>
          </cell>
          <cell r="GR235">
            <v>2433108.00765</v>
          </cell>
        </row>
        <row r="236">
          <cell r="GI236">
            <v>1</v>
          </cell>
          <cell r="GJ236">
            <v>3</v>
          </cell>
          <cell r="GK236" t="str">
            <v>OR</v>
          </cell>
          <cell r="GL236">
            <v>2128.9459999999999</v>
          </cell>
          <cell r="GM236" t="str">
            <v>1993-2006</v>
          </cell>
          <cell r="GN236">
            <v>0</v>
          </cell>
          <cell r="GQ236">
            <v>11080716.85134</v>
          </cell>
          <cell r="GR236">
            <v>1244986.3313399998</v>
          </cell>
        </row>
        <row r="237">
          <cell r="GI237">
            <v>2</v>
          </cell>
          <cell r="GJ237">
            <v>2</v>
          </cell>
          <cell r="GK237" t="str">
            <v>WA</v>
          </cell>
          <cell r="GL237">
            <v>2914.5650000000001</v>
          </cell>
          <cell r="GM237" t="str">
            <v>Pre 1980</v>
          </cell>
          <cell r="GN237">
            <v>-1</v>
          </cell>
          <cell r="GQ237">
            <v>17607353.4954</v>
          </cell>
          <cell r="GR237">
            <v>1252971.4934999999</v>
          </cell>
        </row>
        <row r="238">
          <cell r="GI238">
            <v>2</v>
          </cell>
          <cell r="GJ238">
            <v>3</v>
          </cell>
          <cell r="GK238" t="str">
            <v>WA</v>
          </cell>
          <cell r="GL238">
            <v>2914.5650000000001</v>
          </cell>
          <cell r="GM238" t="str">
            <v>Pre 1980</v>
          </cell>
          <cell r="GN238">
            <v>-1</v>
          </cell>
          <cell r="GQ238">
            <v>21482733.993299998</v>
          </cell>
          <cell r="GR238">
            <v>1149358.7077500001</v>
          </cell>
        </row>
        <row r="239">
          <cell r="GI239">
            <v>3</v>
          </cell>
          <cell r="GJ239">
            <v>1</v>
          </cell>
          <cell r="GK239" t="str">
            <v>ID</v>
          </cell>
          <cell r="GL239">
            <v>1211.2819999999999</v>
          </cell>
          <cell r="GM239" t="str">
            <v>Post 2006</v>
          </cell>
          <cell r="GN239">
            <v>-1</v>
          </cell>
          <cell r="GQ239">
            <v>9415294.9859999996</v>
          </cell>
          <cell r="GR239">
            <v>296340.14130000002</v>
          </cell>
        </row>
        <row r="240">
          <cell r="GI240">
            <v>3</v>
          </cell>
          <cell r="GJ240">
            <v>3</v>
          </cell>
          <cell r="GK240" t="str">
            <v>MT</v>
          </cell>
          <cell r="GL240">
            <v>868.42899999999997</v>
          </cell>
          <cell r="GM240" t="str">
            <v>Pre 1980</v>
          </cell>
          <cell r="GN240">
            <v>0</v>
          </cell>
          <cell r="GQ240">
            <v>6821475.0578399999</v>
          </cell>
          <cell r="GR240">
            <v>297940.62131999998</v>
          </cell>
        </row>
        <row r="241">
          <cell r="GI241">
            <v>1</v>
          </cell>
          <cell r="GJ241">
            <v>3</v>
          </cell>
          <cell r="GK241" t="str">
            <v>ID</v>
          </cell>
          <cell r="GL241">
            <v>1211.2819999999999</v>
          </cell>
          <cell r="GM241" t="str">
            <v>1993-2006</v>
          </cell>
          <cell r="GN241">
            <v>0</v>
          </cell>
          <cell r="GQ241">
            <v>6535762.7386799995</v>
          </cell>
          <cell r="GR241">
            <v>915656.51508000004</v>
          </cell>
        </row>
        <row r="242">
          <cell r="GI242">
            <v>1</v>
          </cell>
          <cell r="GJ242">
            <v>2</v>
          </cell>
          <cell r="GK242" t="str">
            <v>WA</v>
          </cell>
          <cell r="GL242">
            <v>3065.65</v>
          </cell>
          <cell r="GM242" t="str">
            <v>Pre 1980</v>
          </cell>
          <cell r="GN242">
            <v>-1</v>
          </cell>
          <cell r="GQ242">
            <v>16344819.540000001</v>
          </cell>
          <cell r="GR242">
            <v>360520.44</v>
          </cell>
        </row>
        <row r="243">
          <cell r="GI243">
            <v>3</v>
          </cell>
          <cell r="GJ243">
            <v>1</v>
          </cell>
          <cell r="GK243" t="str">
            <v>MT</v>
          </cell>
          <cell r="GL243">
            <v>868.42899999999997</v>
          </cell>
          <cell r="GN243">
            <v>0</v>
          </cell>
          <cell r="GQ243">
            <v>6589161.6160499994</v>
          </cell>
          <cell r="GR243">
            <v>276811.74374999997</v>
          </cell>
        </row>
        <row r="244">
          <cell r="GI244">
            <v>1</v>
          </cell>
          <cell r="GJ244">
            <v>1</v>
          </cell>
          <cell r="GK244" t="str">
            <v>WA</v>
          </cell>
          <cell r="GL244">
            <v>3065.65</v>
          </cell>
          <cell r="GM244" t="str">
            <v>1980-1992</v>
          </cell>
          <cell r="GN244">
            <v>-1</v>
          </cell>
          <cell r="GQ244">
            <v>17080115.692499999</v>
          </cell>
          <cell r="GR244">
            <v>323824.60950000002</v>
          </cell>
        </row>
        <row r="245">
          <cell r="GI245">
            <v>1</v>
          </cell>
          <cell r="GJ245">
            <v>1</v>
          </cell>
          <cell r="GK245" t="str">
            <v>OR</v>
          </cell>
          <cell r="GL245">
            <v>2319.0770000000002</v>
          </cell>
          <cell r="GM245" t="str">
            <v>1980-1992</v>
          </cell>
          <cell r="GN245">
            <v>-1</v>
          </cell>
          <cell r="GQ245">
            <v>10494148.095780002</v>
          </cell>
          <cell r="GR245">
            <v>0</v>
          </cell>
        </row>
        <row r="246">
          <cell r="GI246">
            <v>1</v>
          </cell>
          <cell r="GJ246">
            <v>2</v>
          </cell>
          <cell r="GK246" t="str">
            <v>OR</v>
          </cell>
          <cell r="GL246">
            <v>2319.0770000000002</v>
          </cell>
          <cell r="GM246" t="str">
            <v>1980-1992</v>
          </cell>
          <cell r="GN246">
            <v>-1</v>
          </cell>
          <cell r="GQ246">
            <v>10015281.886050001</v>
          </cell>
          <cell r="GR246">
            <v>853165.23753000004</v>
          </cell>
        </row>
        <row r="247">
          <cell r="GI247">
            <v>2</v>
          </cell>
          <cell r="GJ247">
            <v>3</v>
          </cell>
          <cell r="GK247" t="str">
            <v>WA</v>
          </cell>
          <cell r="GL247">
            <v>2914.5650000000001</v>
          </cell>
          <cell r="GM247" t="str">
            <v>1980-1992</v>
          </cell>
          <cell r="GN247">
            <v>0</v>
          </cell>
          <cell r="GQ247">
            <v>21482733.993299998</v>
          </cell>
          <cell r="GR247">
            <v>1149358.7077500001</v>
          </cell>
        </row>
        <row r="248">
          <cell r="GI248">
            <v>2</v>
          </cell>
          <cell r="GJ248">
            <v>2</v>
          </cell>
          <cell r="GK248" t="str">
            <v>OR</v>
          </cell>
          <cell r="GL248">
            <v>2128.9459999999999</v>
          </cell>
          <cell r="GM248" t="str">
            <v>Pre 1980</v>
          </cell>
          <cell r="GN248">
            <v>0</v>
          </cell>
          <cell r="GQ248">
            <v>14014574.75502</v>
          </cell>
          <cell r="GR248">
            <v>434304.984</v>
          </cell>
        </row>
        <row r="249">
          <cell r="GI249">
            <v>1</v>
          </cell>
          <cell r="GJ249">
            <v>1</v>
          </cell>
          <cell r="GK249" t="str">
            <v>WA</v>
          </cell>
          <cell r="GL249">
            <v>3065.65</v>
          </cell>
          <cell r="GM249" t="str">
            <v>1993-2006</v>
          </cell>
          <cell r="GN249">
            <v>-1</v>
          </cell>
          <cell r="GQ249">
            <v>16900131.381000001</v>
          </cell>
          <cell r="GR249">
            <v>919.70450351500006</v>
          </cell>
        </row>
        <row r="250">
          <cell r="GI250">
            <v>1</v>
          </cell>
          <cell r="GJ250">
            <v>2</v>
          </cell>
          <cell r="GK250" t="str">
            <v>OR</v>
          </cell>
          <cell r="GL250">
            <v>2319.0770000000002</v>
          </cell>
          <cell r="GM250" t="str">
            <v>1993-2006</v>
          </cell>
          <cell r="GN250">
            <v>-1</v>
          </cell>
          <cell r="GQ250">
            <v>10626196.340160001</v>
          </cell>
          <cell r="GR250">
            <v>636725.78112000006</v>
          </cell>
        </row>
        <row r="251">
          <cell r="GI251">
            <v>2</v>
          </cell>
          <cell r="GJ251">
            <v>2</v>
          </cell>
          <cell r="GK251" t="str">
            <v>ID</v>
          </cell>
          <cell r="GL251">
            <v>1211.2819999999999</v>
          </cell>
          <cell r="GM251" t="str">
            <v>1993-2006</v>
          </cell>
          <cell r="GN251">
            <v>-1</v>
          </cell>
          <cell r="GQ251">
            <v>7445823.1309200004</v>
          </cell>
          <cell r="GR251">
            <v>887421.65278819995</v>
          </cell>
        </row>
        <row r="252">
          <cell r="GI252">
            <v>2</v>
          </cell>
          <cell r="GJ252">
            <v>2</v>
          </cell>
          <cell r="GK252" t="str">
            <v>WA</v>
          </cell>
          <cell r="GL252">
            <v>2914.5650000000001</v>
          </cell>
          <cell r="GM252" t="str">
            <v>1980-1992</v>
          </cell>
          <cell r="GN252">
            <v>-1</v>
          </cell>
          <cell r="GQ252">
            <v>16251818.459549999</v>
          </cell>
          <cell r="GR252">
            <v>2571695.5734000001</v>
          </cell>
        </row>
        <row r="253">
          <cell r="GI253">
            <v>3</v>
          </cell>
          <cell r="GJ253">
            <v>3</v>
          </cell>
          <cell r="GK253" t="str">
            <v>MT</v>
          </cell>
          <cell r="GL253">
            <v>868.42899999999997</v>
          </cell>
          <cell r="GM253" t="str">
            <v>Pre 1980</v>
          </cell>
          <cell r="GN253">
            <v>0</v>
          </cell>
          <cell r="GQ253">
            <v>6821475.0578399999</v>
          </cell>
          <cell r="GR253">
            <v>297940.62131999998</v>
          </cell>
        </row>
        <row r="254">
          <cell r="GI254">
            <v>3</v>
          </cell>
          <cell r="GJ254">
            <v>1</v>
          </cell>
          <cell r="GK254" t="str">
            <v>MT</v>
          </cell>
          <cell r="GL254">
            <v>868.42899999999997</v>
          </cell>
          <cell r="GM254" t="str">
            <v>1980-1992</v>
          </cell>
          <cell r="GN254">
            <v>0</v>
          </cell>
          <cell r="GQ254">
            <v>6359245.0382999992</v>
          </cell>
          <cell r="GR254">
            <v>233537.92668</v>
          </cell>
        </row>
        <row r="255">
          <cell r="GI255">
            <v>2</v>
          </cell>
          <cell r="GJ255">
            <v>2</v>
          </cell>
          <cell r="GK255" t="str">
            <v>MT</v>
          </cell>
          <cell r="GL255">
            <v>868.42899999999997</v>
          </cell>
          <cell r="GM255" t="str">
            <v>1993-2006</v>
          </cell>
          <cell r="GN255">
            <v>0</v>
          </cell>
          <cell r="GQ255">
            <v>7893394.34112</v>
          </cell>
          <cell r="GR255">
            <v>87042.63867</v>
          </cell>
        </row>
        <row r="256">
          <cell r="GI256">
            <v>1</v>
          </cell>
          <cell r="GJ256">
            <v>2</v>
          </cell>
          <cell r="GK256" t="str">
            <v>OR</v>
          </cell>
          <cell r="GL256">
            <v>2319.0770000000002</v>
          </cell>
          <cell r="GM256" t="str">
            <v>1993-2006</v>
          </cell>
          <cell r="GN256">
            <v>-1</v>
          </cell>
          <cell r="GQ256">
            <v>11139987.849510001</v>
          </cell>
          <cell r="GR256">
            <v>684034.95192000002</v>
          </cell>
        </row>
        <row r="257">
          <cell r="GI257">
            <v>2</v>
          </cell>
          <cell r="GJ257">
            <v>2</v>
          </cell>
          <cell r="GK257" t="str">
            <v>OR</v>
          </cell>
          <cell r="GL257">
            <v>2128.9459999999999</v>
          </cell>
          <cell r="GM257" t="str">
            <v>1993-2006</v>
          </cell>
          <cell r="GN257">
            <v>-1</v>
          </cell>
          <cell r="GQ257">
            <v>13118182.041719999</v>
          </cell>
          <cell r="GR257">
            <v>702105.10134000005</v>
          </cell>
        </row>
        <row r="258">
          <cell r="GI258">
            <v>1</v>
          </cell>
          <cell r="GJ258">
            <v>2</v>
          </cell>
          <cell r="GK258" t="str">
            <v>OR</v>
          </cell>
          <cell r="GL258">
            <v>2319.0770000000002</v>
          </cell>
          <cell r="GM258" t="str">
            <v>Pre 1980</v>
          </cell>
          <cell r="GN258">
            <v>-1</v>
          </cell>
          <cell r="GQ258">
            <v>10015281.886050001</v>
          </cell>
          <cell r="GR258">
            <v>853165.23753000004</v>
          </cell>
        </row>
        <row r="259">
          <cell r="GI259">
            <v>3</v>
          </cell>
          <cell r="GJ259">
            <v>2</v>
          </cell>
          <cell r="GK259" t="str">
            <v>MT</v>
          </cell>
          <cell r="GL259">
            <v>868.42899999999997</v>
          </cell>
          <cell r="GM259" t="str">
            <v>Pre 1980</v>
          </cell>
          <cell r="GN259">
            <v>-1</v>
          </cell>
          <cell r="GQ259">
            <v>6884470.8975</v>
          </cell>
          <cell r="GR259">
            <v>109969.16426999999</v>
          </cell>
        </row>
        <row r="260">
          <cell r="GI260">
            <v>2</v>
          </cell>
          <cell r="GJ260">
            <v>2</v>
          </cell>
          <cell r="GK260" t="str">
            <v>MT</v>
          </cell>
          <cell r="GL260">
            <v>868.42899999999997</v>
          </cell>
          <cell r="GM260" t="str">
            <v>Pre 1980</v>
          </cell>
          <cell r="GN260">
            <v>0</v>
          </cell>
          <cell r="GQ260">
            <v>6884470.8975</v>
          </cell>
          <cell r="GR260">
            <v>109969.16426999999</v>
          </cell>
        </row>
        <row r="261">
          <cell r="GI261">
            <v>2</v>
          </cell>
          <cell r="GJ261">
            <v>2</v>
          </cell>
          <cell r="GK261" t="str">
            <v>OR</v>
          </cell>
          <cell r="GL261">
            <v>2128.9459999999999</v>
          </cell>
          <cell r="GM261" t="str">
            <v>1993-2006</v>
          </cell>
          <cell r="GN261">
            <v>0</v>
          </cell>
          <cell r="GQ261">
            <v>14397465.693119999</v>
          </cell>
          <cell r="GR261">
            <v>404670.05567999999</v>
          </cell>
        </row>
        <row r="262">
          <cell r="GI262">
            <v>2</v>
          </cell>
          <cell r="GJ262">
            <v>3</v>
          </cell>
          <cell r="GK262" t="str">
            <v>ID</v>
          </cell>
          <cell r="GL262">
            <v>1211.2819999999999</v>
          </cell>
          <cell r="GM262" t="str">
            <v>Pre 1980</v>
          </cell>
          <cell r="GN262">
            <v>0</v>
          </cell>
          <cell r="GQ262">
            <v>8599387.5436199997</v>
          </cell>
          <cell r="GR262">
            <v>476288.19521999994</v>
          </cell>
        </row>
        <row r="263">
          <cell r="GI263">
            <v>2</v>
          </cell>
          <cell r="GJ263">
            <v>1</v>
          </cell>
          <cell r="GK263" t="str">
            <v>WA</v>
          </cell>
          <cell r="GL263">
            <v>2914.5650000000001</v>
          </cell>
          <cell r="GM263" t="str">
            <v>Pre 1980</v>
          </cell>
          <cell r="GN263">
            <v>0</v>
          </cell>
          <cell r="GQ263">
            <v>19575646.676849999</v>
          </cell>
          <cell r="GR263">
            <v>993983.24760000012</v>
          </cell>
        </row>
        <row r="264">
          <cell r="GI264">
            <v>3</v>
          </cell>
          <cell r="GJ264">
            <v>1</v>
          </cell>
          <cell r="GK264" t="str">
            <v>ID</v>
          </cell>
          <cell r="GL264">
            <v>1211.2819999999999</v>
          </cell>
          <cell r="GM264" t="str">
            <v>1980-1992</v>
          </cell>
          <cell r="GN264">
            <v>-1</v>
          </cell>
          <cell r="GQ264">
            <v>9415294.9859999996</v>
          </cell>
          <cell r="GR264">
            <v>296340.14130000002</v>
          </cell>
        </row>
        <row r="265">
          <cell r="GI265">
            <v>2</v>
          </cell>
          <cell r="GJ265">
            <v>2</v>
          </cell>
          <cell r="GK265" t="str">
            <v>MT</v>
          </cell>
          <cell r="GL265">
            <v>868.42899999999997</v>
          </cell>
          <cell r="GM265" t="str">
            <v>1980-1992</v>
          </cell>
          <cell r="GN265">
            <v>0</v>
          </cell>
          <cell r="GQ265">
            <v>6884470.8975</v>
          </cell>
          <cell r="GR265">
            <v>109969.16426999999</v>
          </cell>
        </row>
        <row r="266">
          <cell r="GI266">
            <v>3</v>
          </cell>
          <cell r="GJ266">
            <v>2</v>
          </cell>
          <cell r="GK266" t="str">
            <v>MT</v>
          </cell>
          <cell r="GL266">
            <v>868.42899999999997</v>
          </cell>
          <cell r="GM266" t="str">
            <v>1993-2006</v>
          </cell>
          <cell r="GN266">
            <v>0</v>
          </cell>
          <cell r="GQ266">
            <v>6359245.0382999992</v>
          </cell>
          <cell r="GR266">
            <v>233537.92668</v>
          </cell>
        </row>
        <row r="267">
          <cell r="GI267">
            <v>2</v>
          </cell>
          <cell r="GJ267">
            <v>1</v>
          </cell>
          <cell r="GK267" t="str">
            <v>WA</v>
          </cell>
          <cell r="GL267">
            <v>2914.5650000000001</v>
          </cell>
          <cell r="GM267" t="str">
            <v>Pre 1980</v>
          </cell>
          <cell r="GN267">
            <v>0</v>
          </cell>
          <cell r="GQ267">
            <v>19575646.676849999</v>
          </cell>
          <cell r="GR267">
            <v>993983.24760000012</v>
          </cell>
        </row>
        <row r="268">
          <cell r="GI268">
            <v>1</v>
          </cell>
          <cell r="GJ268">
            <v>1</v>
          </cell>
          <cell r="GK268" t="str">
            <v>OR</v>
          </cell>
          <cell r="GL268">
            <v>2319.0770000000002</v>
          </cell>
          <cell r="GM268" t="str">
            <v>1993-2006</v>
          </cell>
          <cell r="GN268">
            <v>-1</v>
          </cell>
          <cell r="GQ268">
            <v>11124542.796690002</v>
          </cell>
          <cell r="GR268">
            <v>492432.81018000003</v>
          </cell>
        </row>
        <row r="269">
          <cell r="GI269">
            <v>1</v>
          </cell>
          <cell r="GJ269">
            <v>3</v>
          </cell>
          <cell r="GK269" t="str">
            <v>OR</v>
          </cell>
          <cell r="GL269">
            <v>2128.9459999999999</v>
          </cell>
          <cell r="GM269" t="str">
            <v>Pre 1980</v>
          </cell>
          <cell r="GN269">
            <v>-1</v>
          </cell>
          <cell r="GQ269">
            <v>12366706.682639999</v>
          </cell>
          <cell r="GR269">
            <v>1341491.6664145999</v>
          </cell>
        </row>
        <row r="270">
          <cell r="GI270">
            <v>1</v>
          </cell>
          <cell r="GJ270">
            <v>2</v>
          </cell>
          <cell r="GK270" t="str">
            <v>OR</v>
          </cell>
          <cell r="GL270">
            <v>2319.0770000000002</v>
          </cell>
          <cell r="GM270" t="str">
            <v>Pre 1980</v>
          </cell>
          <cell r="GN270">
            <v>-1</v>
          </cell>
          <cell r="GQ270">
            <v>8804584.5474300012</v>
          </cell>
          <cell r="GR270">
            <v>935469.28026000003</v>
          </cell>
        </row>
        <row r="271">
          <cell r="GI271">
            <v>3</v>
          </cell>
          <cell r="GJ271">
            <v>2</v>
          </cell>
          <cell r="GK271" t="str">
            <v>MT</v>
          </cell>
          <cell r="GL271">
            <v>868.42899999999997</v>
          </cell>
          <cell r="GM271" t="str">
            <v>1993-2006</v>
          </cell>
          <cell r="GN271">
            <v>0</v>
          </cell>
          <cell r="GQ271">
            <v>6884470.8975</v>
          </cell>
          <cell r="GR271">
            <v>109969.16426999999</v>
          </cell>
        </row>
        <row r="272">
          <cell r="GI272">
            <v>2</v>
          </cell>
          <cell r="GJ272">
            <v>2</v>
          </cell>
          <cell r="GK272" t="str">
            <v>ID</v>
          </cell>
          <cell r="GL272">
            <v>1211.2819999999999</v>
          </cell>
          <cell r="GM272" t="str">
            <v>1993-2006</v>
          </cell>
          <cell r="GN272">
            <v>-1</v>
          </cell>
          <cell r="GQ272">
            <v>8599387.5436199997</v>
          </cell>
          <cell r="GR272">
            <v>476288.19521999994</v>
          </cell>
        </row>
        <row r="273">
          <cell r="GI273">
            <v>2</v>
          </cell>
          <cell r="GJ273">
            <v>2</v>
          </cell>
          <cell r="GK273" t="str">
            <v>ID</v>
          </cell>
          <cell r="GL273">
            <v>1211.2819999999999</v>
          </cell>
          <cell r="GM273" t="str">
            <v>Pre 1980</v>
          </cell>
          <cell r="GN273">
            <v>0</v>
          </cell>
          <cell r="GQ273">
            <v>8353957.5847799992</v>
          </cell>
          <cell r="GR273">
            <v>415094.22858</v>
          </cell>
        </row>
        <row r="274">
          <cell r="GI274">
            <v>2</v>
          </cell>
          <cell r="GJ274">
            <v>2</v>
          </cell>
          <cell r="GK274" t="str">
            <v>ID</v>
          </cell>
          <cell r="GL274">
            <v>1211.2819999999999</v>
          </cell>
          <cell r="GM274" t="str">
            <v>1980-1992</v>
          </cell>
          <cell r="GN274">
            <v>-1</v>
          </cell>
          <cell r="GQ274">
            <v>7445823.1309200004</v>
          </cell>
          <cell r="GR274">
            <v>887421.65278819995</v>
          </cell>
        </row>
        <row r="275">
          <cell r="GI275">
            <v>1</v>
          </cell>
          <cell r="GJ275">
            <v>1</v>
          </cell>
          <cell r="GK275" t="str">
            <v>OR</v>
          </cell>
          <cell r="GL275">
            <v>2319.0770000000002</v>
          </cell>
          <cell r="GM275" t="str">
            <v>Pre 1980</v>
          </cell>
          <cell r="GN275">
            <v>-1</v>
          </cell>
          <cell r="GQ275">
            <v>9881146.4723700024</v>
          </cell>
          <cell r="GR275">
            <v>942565.65588000009</v>
          </cell>
        </row>
        <row r="276">
          <cell r="GI276">
            <v>1</v>
          </cell>
          <cell r="GJ276">
            <v>1</v>
          </cell>
          <cell r="GK276" t="str">
            <v>WA</v>
          </cell>
          <cell r="GL276">
            <v>2128.8850000000002</v>
          </cell>
          <cell r="GM276" t="str">
            <v>1980-1992</v>
          </cell>
          <cell r="GN276">
            <v>-1</v>
          </cell>
          <cell r="GQ276">
            <v>10212197.478450002</v>
          </cell>
          <cell r="GR276">
            <v>452047.44090000005</v>
          </cell>
        </row>
        <row r="277">
          <cell r="GI277">
            <v>1</v>
          </cell>
          <cell r="GJ277">
            <v>1</v>
          </cell>
          <cell r="GK277" t="str">
            <v>OR</v>
          </cell>
          <cell r="GL277">
            <v>2319.0770000000002</v>
          </cell>
          <cell r="GM277" t="str">
            <v>1980-1992</v>
          </cell>
          <cell r="GN277">
            <v>-1</v>
          </cell>
          <cell r="GQ277">
            <v>10494148.095780002</v>
          </cell>
          <cell r="GR277">
            <v>0</v>
          </cell>
        </row>
        <row r="278">
          <cell r="GI278">
            <v>1</v>
          </cell>
          <cell r="GJ278">
            <v>3</v>
          </cell>
          <cell r="GK278" t="str">
            <v>ID</v>
          </cell>
          <cell r="GL278">
            <v>1211.2819999999999</v>
          </cell>
          <cell r="GM278" t="str">
            <v>1980-1992</v>
          </cell>
          <cell r="GN278">
            <v>-1</v>
          </cell>
          <cell r="GQ278">
            <v>7036143.3328799997</v>
          </cell>
          <cell r="GR278">
            <v>763253.13496819988</v>
          </cell>
        </row>
        <row r="279">
          <cell r="GI279">
            <v>3</v>
          </cell>
          <cell r="GJ279">
            <v>1</v>
          </cell>
          <cell r="GK279" t="str">
            <v>MT</v>
          </cell>
          <cell r="GL279">
            <v>868.42899999999997</v>
          </cell>
          <cell r="GM279" t="str">
            <v>Pre 1980</v>
          </cell>
          <cell r="GN279">
            <v>0</v>
          </cell>
          <cell r="GQ279">
            <v>7256193.2466600006</v>
          </cell>
          <cell r="GR279">
            <v>244480.13207999998</v>
          </cell>
        </row>
        <row r="280">
          <cell r="GI280">
            <v>2</v>
          </cell>
          <cell r="GJ280">
            <v>1</v>
          </cell>
          <cell r="GK280" t="str">
            <v>MT</v>
          </cell>
          <cell r="GL280">
            <v>868.42899999999997</v>
          </cell>
          <cell r="GM280" t="str">
            <v>1980-1992</v>
          </cell>
          <cell r="GN280">
            <v>0</v>
          </cell>
          <cell r="GQ280">
            <v>6359245.0382999992</v>
          </cell>
          <cell r="GR280">
            <v>233537.92668</v>
          </cell>
        </row>
        <row r="281">
          <cell r="GI281">
            <v>1</v>
          </cell>
          <cell r="GJ281">
            <v>1</v>
          </cell>
          <cell r="GK281" t="str">
            <v>WA</v>
          </cell>
          <cell r="GL281">
            <v>2128.8850000000002</v>
          </cell>
          <cell r="GM281" t="str">
            <v>1980-1992</v>
          </cell>
          <cell r="GN281">
            <v>0</v>
          </cell>
          <cell r="GQ281">
            <v>12096835.502400002</v>
          </cell>
          <cell r="GR281">
            <v>39214.040411150003</v>
          </cell>
        </row>
        <row r="282">
          <cell r="GI282">
            <v>1</v>
          </cell>
          <cell r="GJ282">
            <v>1</v>
          </cell>
          <cell r="GK282" t="str">
            <v>WA</v>
          </cell>
          <cell r="GL282">
            <v>3065.65</v>
          </cell>
          <cell r="GM282" t="str">
            <v>1980-1992</v>
          </cell>
          <cell r="GN282">
            <v>0</v>
          </cell>
          <cell r="GQ282">
            <v>13391678.895000001</v>
          </cell>
          <cell r="GR282">
            <v>519903.58350000001</v>
          </cell>
        </row>
        <row r="283">
          <cell r="GI283">
            <v>1</v>
          </cell>
          <cell r="GJ283">
            <v>2</v>
          </cell>
          <cell r="GK283" t="str">
            <v>OR</v>
          </cell>
          <cell r="GL283">
            <v>2319.0770000000002</v>
          </cell>
          <cell r="GM283" t="str">
            <v>1993-2006</v>
          </cell>
          <cell r="GN283">
            <v>-1</v>
          </cell>
          <cell r="GQ283">
            <v>8804584.5474300012</v>
          </cell>
          <cell r="GR283">
            <v>935469.28026000003</v>
          </cell>
        </row>
        <row r="284">
          <cell r="GI284">
            <v>1</v>
          </cell>
          <cell r="GJ284">
            <v>1</v>
          </cell>
          <cell r="GK284" t="str">
            <v>WA</v>
          </cell>
          <cell r="GL284">
            <v>2128.8850000000002</v>
          </cell>
          <cell r="GM284" t="str">
            <v>Pre 1980</v>
          </cell>
          <cell r="GN284">
            <v>-1</v>
          </cell>
          <cell r="GQ284">
            <v>11735989.494900001</v>
          </cell>
          <cell r="GR284">
            <v>638.67209954350017</v>
          </cell>
        </row>
        <row r="285">
          <cell r="GI285">
            <v>3</v>
          </cell>
          <cell r="GJ285">
            <v>2</v>
          </cell>
          <cell r="GK285" t="str">
            <v>MT</v>
          </cell>
          <cell r="GL285">
            <v>868.42899999999997</v>
          </cell>
          <cell r="GM285" t="str">
            <v>1993-2006</v>
          </cell>
          <cell r="GN285">
            <v>0</v>
          </cell>
          <cell r="GQ285">
            <v>6589161.6160499994</v>
          </cell>
          <cell r="GR285">
            <v>276811.74374999997</v>
          </cell>
        </row>
        <row r="286">
          <cell r="GI286">
            <v>2</v>
          </cell>
          <cell r="GJ286">
            <v>1</v>
          </cell>
          <cell r="GK286" t="str">
            <v>MT</v>
          </cell>
          <cell r="GL286">
            <v>868.42899999999997</v>
          </cell>
          <cell r="GM286" t="str">
            <v>1980-1992</v>
          </cell>
          <cell r="GN286">
            <v>-1</v>
          </cell>
          <cell r="GQ286">
            <v>6359245.0382999992</v>
          </cell>
          <cell r="GR286">
            <v>233537.92668</v>
          </cell>
        </row>
        <row r="287">
          <cell r="GI287">
            <v>1</v>
          </cell>
          <cell r="GJ287">
            <v>2</v>
          </cell>
          <cell r="GK287" t="str">
            <v>OR</v>
          </cell>
          <cell r="GL287">
            <v>2319.0770000000002</v>
          </cell>
          <cell r="GM287" t="str">
            <v>1993-2006</v>
          </cell>
          <cell r="GN287">
            <v>-1</v>
          </cell>
          <cell r="GQ287">
            <v>11139987.849510001</v>
          </cell>
          <cell r="GR287">
            <v>684034.95192000002</v>
          </cell>
        </row>
        <row r="288">
          <cell r="GI288">
            <v>1</v>
          </cell>
          <cell r="GJ288">
            <v>1</v>
          </cell>
          <cell r="GK288" t="str">
            <v>WA</v>
          </cell>
          <cell r="GL288">
            <v>2128.8850000000002</v>
          </cell>
          <cell r="GM288" t="str">
            <v>1980-1992</v>
          </cell>
          <cell r="GN288">
            <v>-1</v>
          </cell>
          <cell r="GQ288">
            <v>11735989.494900001</v>
          </cell>
          <cell r="GR288">
            <v>638.67209954350017</v>
          </cell>
        </row>
        <row r="289">
          <cell r="GI289">
            <v>3</v>
          </cell>
          <cell r="GJ289">
            <v>1</v>
          </cell>
          <cell r="GK289" t="str">
            <v>ID</v>
          </cell>
          <cell r="GL289">
            <v>1211.2819999999999</v>
          </cell>
          <cell r="GM289" t="str">
            <v>1993-2006</v>
          </cell>
          <cell r="GN289">
            <v>-1</v>
          </cell>
          <cell r="GQ289">
            <v>8353957.5847799992</v>
          </cell>
          <cell r="GR289">
            <v>415094.22858</v>
          </cell>
        </row>
        <row r="290">
          <cell r="GI290">
            <v>2</v>
          </cell>
          <cell r="GJ290">
            <v>1</v>
          </cell>
          <cell r="GK290" t="str">
            <v>MT</v>
          </cell>
          <cell r="GL290">
            <v>868.42899999999997</v>
          </cell>
          <cell r="GM290" t="str">
            <v>Pre 1980</v>
          </cell>
          <cell r="GN290">
            <v>-1</v>
          </cell>
          <cell r="GQ290">
            <v>6884470.8975</v>
          </cell>
          <cell r="GR290">
            <v>109969.16426999999</v>
          </cell>
        </row>
        <row r="291">
          <cell r="GI291">
            <v>3</v>
          </cell>
          <cell r="GJ291">
            <v>3</v>
          </cell>
          <cell r="GK291" t="str">
            <v>MT</v>
          </cell>
          <cell r="GL291">
            <v>868.42899999999997</v>
          </cell>
          <cell r="GM291" t="str">
            <v>1993-2006</v>
          </cell>
          <cell r="GN291">
            <v>0</v>
          </cell>
          <cell r="GQ291">
            <v>6821475.0578399999</v>
          </cell>
          <cell r="GR291">
            <v>297940.62131999998</v>
          </cell>
        </row>
        <row r="292">
          <cell r="GI292">
            <v>1</v>
          </cell>
          <cell r="GJ292">
            <v>3</v>
          </cell>
          <cell r="GK292" t="str">
            <v>ID</v>
          </cell>
          <cell r="GL292">
            <v>1211.2819999999999</v>
          </cell>
          <cell r="GM292" t="str">
            <v>1993-2006</v>
          </cell>
          <cell r="GN292">
            <v>-1</v>
          </cell>
          <cell r="GQ292">
            <v>7036143.3328799997</v>
          </cell>
          <cell r="GR292">
            <v>763253.13496819988</v>
          </cell>
        </row>
        <row r="293">
          <cell r="GI293">
            <v>3</v>
          </cell>
          <cell r="GJ293">
            <v>1</v>
          </cell>
          <cell r="GK293" t="str">
            <v>MT</v>
          </cell>
          <cell r="GL293">
            <v>868.42899999999997</v>
          </cell>
          <cell r="GM293" t="str">
            <v>1993-2006</v>
          </cell>
          <cell r="GN293">
            <v>0</v>
          </cell>
          <cell r="GQ293">
            <v>7256193.2466600006</v>
          </cell>
          <cell r="GR293">
            <v>244480.13207999998</v>
          </cell>
        </row>
        <row r="294">
          <cell r="GI294">
            <v>1</v>
          </cell>
          <cell r="GJ294">
            <v>2</v>
          </cell>
          <cell r="GK294" t="str">
            <v>OR</v>
          </cell>
          <cell r="GL294">
            <v>2319.0770000000002</v>
          </cell>
          <cell r="GM294" t="str">
            <v>Pre 1980</v>
          </cell>
          <cell r="GN294">
            <v>-1</v>
          </cell>
          <cell r="GQ294">
            <v>9709024.5774300005</v>
          </cell>
          <cell r="GR294">
            <v>851008.49592000002</v>
          </cell>
        </row>
        <row r="295">
          <cell r="GI295">
            <v>3</v>
          </cell>
          <cell r="GJ295">
            <v>1</v>
          </cell>
          <cell r="GK295" t="str">
            <v>ID</v>
          </cell>
          <cell r="GL295">
            <v>1211.2819999999999</v>
          </cell>
          <cell r="GM295" t="str">
            <v>1993-2006</v>
          </cell>
          <cell r="GN295">
            <v>-1</v>
          </cell>
          <cell r="GQ295">
            <v>8353957.5847799992</v>
          </cell>
          <cell r="GR295">
            <v>415094.22858</v>
          </cell>
        </row>
        <row r="296">
          <cell r="GI296">
            <v>3</v>
          </cell>
          <cell r="GJ296">
            <v>2</v>
          </cell>
          <cell r="GK296" t="str">
            <v>MT</v>
          </cell>
          <cell r="GL296">
            <v>868.42899999999997</v>
          </cell>
          <cell r="GM296" t="str">
            <v>1993-2006</v>
          </cell>
          <cell r="GN296">
            <v>0</v>
          </cell>
          <cell r="GQ296">
            <v>6589161.6160499994</v>
          </cell>
          <cell r="GR296">
            <v>276811.74374999997</v>
          </cell>
        </row>
        <row r="297">
          <cell r="GI297">
            <v>1</v>
          </cell>
          <cell r="GJ297">
            <v>1</v>
          </cell>
          <cell r="GK297" t="str">
            <v>WA</v>
          </cell>
          <cell r="GL297">
            <v>3065.65</v>
          </cell>
          <cell r="GM297" t="str">
            <v>1980-1992</v>
          </cell>
          <cell r="GN297">
            <v>-1</v>
          </cell>
          <cell r="GQ297">
            <v>16972879.2555</v>
          </cell>
          <cell r="GR297">
            <v>344885.625</v>
          </cell>
        </row>
        <row r="298">
          <cell r="GI298">
            <v>2</v>
          </cell>
          <cell r="GJ298">
            <v>3</v>
          </cell>
          <cell r="GK298" t="str">
            <v>WA</v>
          </cell>
          <cell r="GL298">
            <v>2914.5650000000001</v>
          </cell>
          <cell r="GM298" t="str">
            <v>1980-1992</v>
          </cell>
          <cell r="GN298">
            <v>-1</v>
          </cell>
          <cell r="GQ298">
            <v>21482733.993299998</v>
          </cell>
          <cell r="GR298">
            <v>1149358.7077500001</v>
          </cell>
        </row>
        <row r="299">
          <cell r="GI299">
            <v>2</v>
          </cell>
          <cell r="GJ299">
            <v>2</v>
          </cell>
          <cell r="GK299" t="str">
            <v>OR</v>
          </cell>
          <cell r="GL299">
            <v>2128.9459999999999</v>
          </cell>
          <cell r="GM299" t="str">
            <v>1980-1992</v>
          </cell>
          <cell r="GN299">
            <v>-1</v>
          </cell>
          <cell r="GQ299">
            <v>14014574.75502</v>
          </cell>
          <cell r="GR299">
            <v>434304.984</v>
          </cell>
        </row>
        <row r="300">
          <cell r="GI300">
            <v>1</v>
          </cell>
          <cell r="GJ300">
            <v>1</v>
          </cell>
          <cell r="GK300" t="str">
            <v>WA</v>
          </cell>
          <cell r="GL300">
            <v>2128.8850000000002</v>
          </cell>
          <cell r="GM300" t="str">
            <v>Post 2006</v>
          </cell>
          <cell r="GN300">
            <v>-1</v>
          </cell>
          <cell r="GQ300">
            <v>10212197.478450002</v>
          </cell>
          <cell r="GR300">
            <v>452047.44090000005</v>
          </cell>
        </row>
        <row r="301">
          <cell r="GI301">
            <v>1</v>
          </cell>
          <cell r="GJ301">
            <v>1</v>
          </cell>
          <cell r="GK301" t="str">
            <v>OR</v>
          </cell>
          <cell r="GL301">
            <v>2319.0770000000002</v>
          </cell>
          <cell r="GM301" t="str">
            <v>1980-1992</v>
          </cell>
          <cell r="GN301">
            <v>-1</v>
          </cell>
          <cell r="GQ301">
            <v>10626196.340160001</v>
          </cell>
          <cell r="GR301">
            <v>636725.78112000006</v>
          </cell>
        </row>
        <row r="302">
          <cell r="GI302">
            <v>2</v>
          </cell>
          <cell r="GJ302">
            <v>3</v>
          </cell>
          <cell r="GK302" t="str">
            <v>ID</v>
          </cell>
          <cell r="GL302">
            <v>1211.2819999999999</v>
          </cell>
          <cell r="GN302">
            <v>0</v>
          </cell>
          <cell r="GQ302">
            <v>7407449.7171599995</v>
          </cell>
          <cell r="GR302">
            <v>1007556.4804199999</v>
          </cell>
        </row>
        <row r="303">
          <cell r="GI303">
            <v>1</v>
          </cell>
          <cell r="GJ303">
            <v>3</v>
          </cell>
          <cell r="GK303" t="str">
            <v>OR</v>
          </cell>
          <cell r="GL303">
            <v>2319.0770000000002</v>
          </cell>
          <cell r="GM303" t="str">
            <v>Pre 1980</v>
          </cell>
          <cell r="GN303">
            <v>0</v>
          </cell>
          <cell r="GQ303">
            <v>10494148.095780002</v>
          </cell>
          <cell r="GR303">
            <v>0</v>
          </cell>
        </row>
        <row r="304">
          <cell r="GI304">
            <v>2</v>
          </cell>
          <cell r="GJ304">
            <v>1</v>
          </cell>
          <cell r="GK304" t="str">
            <v>MT</v>
          </cell>
          <cell r="GL304">
            <v>868.42899999999997</v>
          </cell>
          <cell r="GM304" t="str">
            <v>Pre 1980</v>
          </cell>
          <cell r="GN304">
            <v>0</v>
          </cell>
          <cell r="GQ304">
            <v>6359245.0382999992</v>
          </cell>
          <cell r="GR304">
            <v>233537.92668</v>
          </cell>
        </row>
        <row r="305">
          <cell r="GI305">
            <v>2</v>
          </cell>
          <cell r="GJ305">
            <v>1</v>
          </cell>
          <cell r="GK305" t="str">
            <v>OR</v>
          </cell>
          <cell r="GL305">
            <v>2128.9459999999999</v>
          </cell>
          <cell r="GM305" t="str">
            <v>1993-2006</v>
          </cell>
          <cell r="GN305">
            <v>0</v>
          </cell>
          <cell r="GQ305">
            <v>14014574.75502</v>
          </cell>
          <cell r="GR305">
            <v>434304.984</v>
          </cell>
        </row>
        <row r="306">
          <cell r="GI306">
            <v>2</v>
          </cell>
          <cell r="GJ306">
            <v>2</v>
          </cell>
          <cell r="GK306" t="str">
            <v>MT</v>
          </cell>
          <cell r="GL306">
            <v>868.42899999999997</v>
          </cell>
          <cell r="GM306" t="str">
            <v>Pre 1980</v>
          </cell>
          <cell r="GN306">
            <v>0</v>
          </cell>
          <cell r="GQ306">
            <v>6884470.8975</v>
          </cell>
          <cell r="GR306">
            <v>109969.16426999999</v>
          </cell>
        </row>
        <row r="307">
          <cell r="GI307">
            <v>1</v>
          </cell>
          <cell r="GJ307">
            <v>3</v>
          </cell>
          <cell r="GK307" t="str">
            <v>OR</v>
          </cell>
          <cell r="GL307">
            <v>2319.0770000000002</v>
          </cell>
          <cell r="GM307" t="str">
            <v>Pre 1980</v>
          </cell>
          <cell r="GN307">
            <v>-1</v>
          </cell>
          <cell r="GQ307">
            <v>10505349.237690002</v>
          </cell>
          <cell r="GR307">
            <v>1394368.2370200001</v>
          </cell>
        </row>
        <row r="308">
          <cell r="GI308">
            <v>1</v>
          </cell>
          <cell r="GJ308">
            <v>1</v>
          </cell>
          <cell r="GK308" t="str">
            <v>WA</v>
          </cell>
          <cell r="GL308">
            <v>3065.65</v>
          </cell>
          <cell r="GM308" t="str">
            <v>1980-1992</v>
          </cell>
          <cell r="GN308">
            <v>-1</v>
          </cell>
          <cell r="GQ308">
            <v>13391678.895000001</v>
          </cell>
          <cell r="GR308">
            <v>519903.58350000001</v>
          </cell>
        </row>
        <row r="309">
          <cell r="GI309">
            <v>1</v>
          </cell>
          <cell r="GJ309">
            <v>1</v>
          </cell>
          <cell r="GK309" t="str">
            <v>OR</v>
          </cell>
          <cell r="GL309">
            <v>2319.0770000000002</v>
          </cell>
          <cell r="GM309" t="str">
            <v>Pre 1980</v>
          </cell>
          <cell r="GN309">
            <v>-1</v>
          </cell>
          <cell r="GQ309">
            <v>10494148.095780002</v>
          </cell>
          <cell r="GR309">
            <v>0</v>
          </cell>
        </row>
        <row r="310">
          <cell r="GI310">
            <v>2</v>
          </cell>
          <cell r="GJ310">
            <v>2</v>
          </cell>
          <cell r="GK310" t="str">
            <v>MT</v>
          </cell>
          <cell r="GL310">
            <v>868.42899999999997</v>
          </cell>
          <cell r="GM310" t="str">
            <v>Pre 1980</v>
          </cell>
          <cell r="GN310">
            <v>0</v>
          </cell>
          <cell r="GQ310">
            <v>6174478.0842599999</v>
          </cell>
          <cell r="GR310">
            <v>321231.88709999999</v>
          </cell>
        </row>
        <row r="311">
          <cell r="GI311">
            <v>1</v>
          </cell>
          <cell r="GJ311">
            <v>1</v>
          </cell>
          <cell r="GK311" t="str">
            <v>WA</v>
          </cell>
          <cell r="GL311">
            <v>3065.65</v>
          </cell>
          <cell r="GM311" t="str">
            <v>Pre 1980</v>
          </cell>
          <cell r="GN311">
            <v>0</v>
          </cell>
          <cell r="GQ311">
            <v>15623226.843</v>
          </cell>
          <cell r="GR311">
            <v>216128.38631300002</v>
          </cell>
        </row>
        <row r="312">
          <cell r="GI312">
            <v>3</v>
          </cell>
          <cell r="GJ312">
            <v>2</v>
          </cell>
          <cell r="GK312" t="str">
            <v>MT</v>
          </cell>
          <cell r="GL312">
            <v>868.42899999999997</v>
          </cell>
          <cell r="GM312" t="str">
            <v>Pre 1980</v>
          </cell>
          <cell r="GN312">
            <v>0</v>
          </cell>
          <cell r="GQ312">
            <v>6359245.0382999992</v>
          </cell>
          <cell r="GR312">
            <v>233537.92668</v>
          </cell>
        </row>
        <row r="313">
          <cell r="GI313">
            <v>1</v>
          </cell>
          <cell r="GJ313">
            <v>3</v>
          </cell>
          <cell r="GK313" t="str">
            <v>ID</v>
          </cell>
          <cell r="GL313">
            <v>1211.2819999999999</v>
          </cell>
          <cell r="GM313" t="str">
            <v>Pre 1980</v>
          </cell>
          <cell r="GN313">
            <v>0</v>
          </cell>
          <cell r="GQ313">
            <v>6535762.7386799995</v>
          </cell>
          <cell r="GR313">
            <v>915656.51508000004</v>
          </cell>
        </row>
        <row r="314">
          <cell r="GI314">
            <v>1</v>
          </cell>
          <cell r="GJ314">
            <v>3</v>
          </cell>
          <cell r="GK314" t="str">
            <v>WA</v>
          </cell>
          <cell r="GL314">
            <v>2914.5650000000001</v>
          </cell>
          <cell r="GM314" t="str">
            <v>1980-1992</v>
          </cell>
          <cell r="GN314">
            <v>-1</v>
          </cell>
          <cell r="GQ314">
            <v>16525146.365250001</v>
          </cell>
          <cell r="GR314">
            <v>2931586.0596000003</v>
          </cell>
        </row>
        <row r="315">
          <cell r="GI315">
            <v>1</v>
          </cell>
          <cell r="GJ315">
            <v>3</v>
          </cell>
          <cell r="GK315" t="str">
            <v>ID</v>
          </cell>
          <cell r="GL315">
            <v>1211.2819999999999</v>
          </cell>
          <cell r="GM315" t="str">
            <v>1980-1992</v>
          </cell>
          <cell r="GN315">
            <v>-1</v>
          </cell>
          <cell r="GQ315">
            <v>6535762.7386799995</v>
          </cell>
          <cell r="GR315">
            <v>915656.51508000004</v>
          </cell>
        </row>
        <row r="316">
          <cell r="GI316">
            <v>3</v>
          </cell>
          <cell r="GJ316">
            <v>2</v>
          </cell>
          <cell r="GK316" t="str">
            <v>MT</v>
          </cell>
          <cell r="GL316">
            <v>868.42899999999997</v>
          </cell>
          <cell r="GM316" t="str">
            <v>Pre 1980</v>
          </cell>
          <cell r="GN316">
            <v>0</v>
          </cell>
          <cell r="GQ316">
            <v>6359245.0382999992</v>
          </cell>
          <cell r="GR316">
            <v>233537.92668</v>
          </cell>
        </row>
        <row r="317">
          <cell r="GI317">
            <v>1</v>
          </cell>
          <cell r="GJ317">
            <v>1</v>
          </cell>
          <cell r="GK317" t="str">
            <v>WA</v>
          </cell>
          <cell r="GL317">
            <v>3065.65</v>
          </cell>
          <cell r="GM317" t="str">
            <v>Pre 1980</v>
          </cell>
          <cell r="GN317">
            <v>-1</v>
          </cell>
          <cell r="GQ317">
            <v>14226302.107500002</v>
          </cell>
          <cell r="GR317">
            <v>393261.58199999999</v>
          </cell>
        </row>
        <row r="318">
          <cell r="GI318">
            <v>1</v>
          </cell>
          <cell r="GJ318">
            <v>3</v>
          </cell>
          <cell r="GK318" t="str">
            <v>OR</v>
          </cell>
          <cell r="GL318">
            <v>2128.9459999999999</v>
          </cell>
          <cell r="GM318" t="str">
            <v>1993-2006</v>
          </cell>
          <cell r="GN318">
            <v>-1</v>
          </cell>
          <cell r="GQ318">
            <v>12366706.682639999</v>
          </cell>
          <cell r="GR318">
            <v>1341491.6664145999</v>
          </cell>
        </row>
        <row r="319">
          <cell r="GI319">
            <v>3</v>
          </cell>
          <cell r="GJ319">
            <v>2</v>
          </cell>
          <cell r="GK319" t="str">
            <v>MT</v>
          </cell>
          <cell r="GL319">
            <v>868.42899999999997</v>
          </cell>
          <cell r="GM319" t="str">
            <v>Post 2006</v>
          </cell>
          <cell r="GN319">
            <v>0</v>
          </cell>
          <cell r="GQ319">
            <v>6589161.6160499994</v>
          </cell>
          <cell r="GR319">
            <v>276811.74374999997</v>
          </cell>
        </row>
        <row r="320">
          <cell r="GI320">
            <v>2</v>
          </cell>
          <cell r="GJ320">
            <v>3</v>
          </cell>
          <cell r="GK320" t="str">
            <v>ID</v>
          </cell>
          <cell r="GL320">
            <v>1211.2819999999999</v>
          </cell>
          <cell r="GN320">
            <v>-1</v>
          </cell>
          <cell r="GQ320">
            <v>8672064.4636199996</v>
          </cell>
          <cell r="GR320">
            <v>822048.64211999986</v>
          </cell>
        </row>
        <row r="321">
          <cell r="GI321">
            <v>1</v>
          </cell>
          <cell r="GJ321">
            <v>3</v>
          </cell>
          <cell r="GK321" t="str">
            <v>WA</v>
          </cell>
          <cell r="GL321">
            <v>2914.5650000000001</v>
          </cell>
          <cell r="GM321" t="str">
            <v>1993-2006</v>
          </cell>
          <cell r="GN321">
            <v>-1</v>
          </cell>
          <cell r="GQ321">
            <v>17607353.4954</v>
          </cell>
          <cell r="GR321">
            <v>1252971.4934999999</v>
          </cell>
        </row>
        <row r="322">
          <cell r="GI322">
            <v>1</v>
          </cell>
          <cell r="GJ322">
            <v>3</v>
          </cell>
          <cell r="GK322" t="str">
            <v>WA</v>
          </cell>
          <cell r="GL322">
            <v>2914.5650000000001</v>
          </cell>
          <cell r="GM322" t="str">
            <v>1993-2006</v>
          </cell>
          <cell r="GN322">
            <v>-1</v>
          </cell>
          <cell r="GQ322">
            <v>16768745.707950002</v>
          </cell>
          <cell r="GR322">
            <v>2526228.3594</v>
          </cell>
        </row>
        <row r="323">
          <cell r="GI323">
            <v>2</v>
          </cell>
          <cell r="GJ323">
            <v>2</v>
          </cell>
          <cell r="GK323" t="str">
            <v>OR</v>
          </cell>
          <cell r="GL323">
            <v>2128.9459999999999</v>
          </cell>
          <cell r="GM323" t="str">
            <v>1980-1992</v>
          </cell>
          <cell r="GN323">
            <v>0</v>
          </cell>
          <cell r="GQ323">
            <v>13118182.041719999</v>
          </cell>
          <cell r="GR323">
            <v>702105.10134000005</v>
          </cell>
        </row>
        <row r="324">
          <cell r="GI324">
            <v>1</v>
          </cell>
          <cell r="GJ324">
            <v>1</v>
          </cell>
          <cell r="GK324" t="str">
            <v>OR</v>
          </cell>
          <cell r="GL324">
            <v>2319.0770000000002</v>
          </cell>
          <cell r="GM324" t="str">
            <v>Pre 1980</v>
          </cell>
          <cell r="GN324">
            <v>-1</v>
          </cell>
          <cell r="GQ324">
            <v>10494148.095780002</v>
          </cell>
          <cell r="GR324">
            <v>0</v>
          </cell>
        </row>
        <row r="325">
          <cell r="GI325">
            <v>1</v>
          </cell>
          <cell r="GJ325">
            <v>3</v>
          </cell>
          <cell r="GK325" t="str">
            <v>WA</v>
          </cell>
          <cell r="GL325">
            <v>2914.5650000000001</v>
          </cell>
          <cell r="GM325" t="str">
            <v>1980-1992</v>
          </cell>
          <cell r="GN325">
            <v>-1</v>
          </cell>
          <cell r="GQ325">
            <v>16768745.707950002</v>
          </cell>
          <cell r="GR325">
            <v>2526228.3594</v>
          </cell>
        </row>
        <row r="326">
          <cell r="GI326">
            <v>1</v>
          </cell>
          <cell r="GJ326">
            <v>3</v>
          </cell>
          <cell r="GK326" t="str">
            <v>ID</v>
          </cell>
          <cell r="GL326">
            <v>1211.2819999999999</v>
          </cell>
          <cell r="GM326" t="str">
            <v>1980-1992</v>
          </cell>
          <cell r="GN326">
            <v>-1</v>
          </cell>
          <cell r="GQ326">
            <v>6610583.6278200001</v>
          </cell>
          <cell r="GR326">
            <v>1071475.8315600001</v>
          </cell>
        </row>
        <row r="327">
          <cell r="GI327">
            <v>2</v>
          </cell>
          <cell r="GJ327">
            <v>3</v>
          </cell>
          <cell r="GK327" t="str">
            <v>ID</v>
          </cell>
          <cell r="GL327">
            <v>1211.2819999999999</v>
          </cell>
          <cell r="GM327" t="str">
            <v>1993-2006</v>
          </cell>
          <cell r="GN327">
            <v>-1</v>
          </cell>
          <cell r="GQ327">
            <v>8599387.5436199997</v>
          </cell>
          <cell r="GR327">
            <v>476288.19521999994</v>
          </cell>
        </row>
        <row r="328">
          <cell r="GI328">
            <v>1</v>
          </cell>
          <cell r="GJ328">
            <v>1</v>
          </cell>
          <cell r="GK328" t="str">
            <v>WA</v>
          </cell>
          <cell r="GL328">
            <v>2128.8850000000002</v>
          </cell>
          <cell r="GM328" t="str">
            <v>1980-1992</v>
          </cell>
          <cell r="GN328">
            <v>0</v>
          </cell>
          <cell r="GQ328">
            <v>11735989.494900001</v>
          </cell>
          <cell r="GR328">
            <v>638.67209954350017</v>
          </cell>
        </row>
        <row r="329">
          <cell r="GI329">
            <v>1</v>
          </cell>
          <cell r="GJ329">
            <v>3</v>
          </cell>
          <cell r="GK329" t="str">
            <v>ID</v>
          </cell>
          <cell r="GL329">
            <v>1211.2819999999999</v>
          </cell>
          <cell r="GM329" t="str">
            <v>1993-2006</v>
          </cell>
          <cell r="GN329">
            <v>-1</v>
          </cell>
          <cell r="GQ329">
            <v>7036143.3328799997</v>
          </cell>
          <cell r="GR329">
            <v>763253.13496819988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PSourceSummary"/>
      <sheetName val="forRPM"/>
      <sheetName val="SC-Retro"/>
      <sheetName val="M_Input_Out"/>
      <sheetName val="M_Input"/>
      <sheetName val="Raw"/>
      <sheetName val="Accomplishments"/>
      <sheetName val="Input Assumptions"/>
      <sheetName val="EUI by End Use"/>
      <sheetName val="EUI by Equipment Type"/>
      <sheetName val="ECM Estimated Cost &amp; Savings"/>
      <sheetName val="State Dairy Production Data"/>
      <sheetName val="Milk Production by Herd Size"/>
      <sheetName val="Milking Cows by State"/>
      <sheetName val="CA EUIs and ECM Savings Est"/>
    </sheetNames>
    <sheetDataSet>
      <sheetData sheetId="0"/>
      <sheetData sheetId="1"/>
      <sheetData sheetId="2"/>
      <sheetData sheetId="3">
        <row r="4">
          <cell r="A4" t="str">
            <v>Plate Milk Pre-Cooler - Idaho TieStall</v>
          </cell>
          <cell r="C4">
            <v>4.297103134260384</v>
          </cell>
          <cell r="D4">
            <v>0.45149651239206373</v>
          </cell>
          <cell r="E4">
            <v>9.0299302478412752E-2</v>
          </cell>
          <cell r="F4">
            <v>0.54179581487047646</v>
          </cell>
          <cell r="G4">
            <v>0.68871864945463668</v>
          </cell>
          <cell r="H4">
            <v>5.1575356163015371</v>
          </cell>
          <cell r="I4">
            <v>1104.4955613061582</v>
          </cell>
          <cell r="J4">
            <v>-12.818831947770095</v>
          </cell>
          <cell r="K4">
            <v>-7.6476281189137456</v>
          </cell>
          <cell r="L4">
            <v>7.4885958444504768</v>
          </cell>
          <cell r="M4">
            <v>4.0822938081181877E-2</v>
          </cell>
          <cell r="N4">
            <v>1.4713856900822407E-3</v>
          </cell>
          <cell r="O4">
            <v>0.2432179258727456</v>
          </cell>
          <cell r="P4">
            <v>0.22220291697413769</v>
          </cell>
          <cell r="Q4">
            <v>0.25874035563770953</v>
          </cell>
          <cell r="R4">
            <v>0.23836914860586231</v>
          </cell>
          <cell r="S4">
            <v>0.24788405073101188</v>
          </cell>
          <cell r="T4">
            <v>0.24804832440912616</v>
          </cell>
          <cell r="U4">
            <v>0.23966341256533577</v>
          </cell>
          <cell r="V4">
            <v>0.25804456691451555</v>
          </cell>
          <cell r="W4">
            <v>0.22884028286927482</v>
          </cell>
          <cell r="X4">
            <v>0.25712594674361794</v>
          </cell>
          <cell r="Y4">
            <v>0.23057216431209274</v>
          </cell>
          <cell r="Z4">
            <v>0.24239736943387402</v>
          </cell>
          <cell r="AA4"/>
          <cell r="AB4">
            <v>0.12641867677388635</v>
          </cell>
          <cell r="AC4">
            <v>0.10976667950827243</v>
          </cell>
          <cell r="AD4">
            <v>0.10637701141257996</v>
          </cell>
          <cell r="AE4">
            <v>0.11297963897663768</v>
          </cell>
          <cell r="AF4">
            <v>0.11514256992020407</v>
          </cell>
          <cell r="AG4">
            <v>0.10344118938479911</v>
          </cell>
          <cell r="AH4">
            <v>0.12475669586524309</v>
          </cell>
          <cell r="AI4">
            <v>0.10590864007104898</v>
          </cell>
          <cell r="AJ4">
            <v>0.12206419585267227</v>
          </cell>
          <cell r="AK4">
            <v>0.10575656632350632</v>
          </cell>
          <cell r="AL4">
            <v>0.1234446361084463</v>
          </cell>
          <cell r="AM4">
            <v>0.12594016899378208</v>
          </cell>
        </row>
        <row r="5">
          <cell r="A5" t="str">
            <v>Plate Milk Pre-Cooler - Montana TieStall</v>
          </cell>
          <cell r="C5">
            <v>4.297103134260384</v>
          </cell>
          <cell r="D5">
            <v>0.45149651239206373</v>
          </cell>
          <cell r="E5">
            <v>9.0299302478412752E-2</v>
          </cell>
          <cell r="F5">
            <v>0.54179581487047646</v>
          </cell>
          <cell r="G5">
            <v>0.68871864945463668</v>
          </cell>
          <cell r="H5">
            <v>5.1575356163015371</v>
          </cell>
          <cell r="I5">
            <v>1104.4955613061582</v>
          </cell>
          <cell r="J5">
            <v>-12.818831947770095</v>
          </cell>
          <cell r="K5">
            <v>-7.6476281189137456</v>
          </cell>
          <cell r="L5">
            <v>7.4885958444504768</v>
          </cell>
          <cell r="M5">
            <v>4.0822938081181877E-2</v>
          </cell>
          <cell r="N5">
            <v>1.4713856900822407E-3</v>
          </cell>
          <cell r="O5">
            <v>0.2432179258727456</v>
          </cell>
          <cell r="P5">
            <v>0.22220291697413769</v>
          </cell>
          <cell r="Q5">
            <v>0.25874035563770953</v>
          </cell>
          <cell r="R5">
            <v>0.23836914860586231</v>
          </cell>
          <cell r="S5">
            <v>0.24788405073101188</v>
          </cell>
          <cell r="T5">
            <v>0.24804832440912616</v>
          </cell>
          <cell r="U5">
            <v>0.23966341256533577</v>
          </cell>
          <cell r="V5">
            <v>0.25804456691451555</v>
          </cell>
          <cell r="W5">
            <v>0.22884028286927482</v>
          </cell>
          <cell r="X5">
            <v>0.25712594674361794</v>
          </cell>
          <cell r="Y5">
            <v>0.23057216431209274</v>
          </cell>
          <cell r="Z5">
            <v>0.24239736943387402</v>
          </cell>
          <cell r="AA5"/>
          <cell r="AB5">
            <v>0.12641867677388635</v>
          </cell>
          <cell r="AC5">
            <v>0.10976667950827243</v>
          </cell>
          <cell r="AD5">
            <v>0.10637701141257996</v>
          </cell>
          <cell r="AE5">
            <v>0.11297963897663768</v>
          </cell>
          <cell r="AF5">
            <v>0.11514256992020407</v>
          </cell>
          <cell r="AG5">
            <v>0.10344118938479911</v>
          </cell>
          <cell r="AH5">
            <v>0.12475669586524309</v>
          </cell>
          <cell r="AI5">
            <v>0.10590864007104898</v>
          </cell>
          <cell r="AJ5">
            <v>0.12206419585267227</v>
          </cell>
          <cell r="AK5">
            <v>0.10575656632350632</v>
          </cell>
          <cell r="AL5">
            <v>0.1234446361084463</v>
          </cell>
          <cell r="AM5">
            <v>0.12594016899378208</v>
          </cell>
        </row>
        <row r="6">
          <cell r="A6" t="str">
            <v>Plate Milk Pre-Cooler - Oregon TieStall</v>
          </cell>
          <cell r="C6">
            <v>4.297103134260384</v>
          </cell>
          <cell r="D6">
            <v>0.45149651239206373</v>
          </cell>
          <cell r="E6">
            <v>9.0299302478412752E-2</v>
          </cell>
          <cell r="F6">
            <v>0.54179581487047646</v>
          </cell>
          <cell r="G6">
            <v>0.68871864945463668</v>
          </cell>
          <cell r="H6">
            <v>5.1575356163015371</v>
          </cell>
          <cell r="I6">
            <v>1104.4955613061582</v>
          </cell>
          <cell r="J6">
            <v>-12.818831947770095</v>
          </cell>
          <cell r="K6">
            <v>-7.6476281189137456</v>
          </cell>
          <cell r="L6">
            <v>7.4885958444504768</v>
          </cell>
          <cell r="M6">
            <v>4.0822938081181877E-2</v>
          </cell>
          <cell r="N6">
            <v>1.4713856900822407E-3</v>
          </cell>
          <cell r="O6">
            <v>0.2432179258727456</v>
          </cell>
          <cell r="P6">
            <v>0.22220291697413769</v>
          </cell>
          <cell r="Q6">
            <v>0.25874035563770953</v>
          </cell>
          <cell r="R6">
            <v>0.23836914860586231</v>
          </cell>
          <cell r="S6">
            <v>0.24788405073101188</v>
          </cell>
          <cell r="T6">
            <v>0.24804832440912616</v>
          </cell>
          <cell r="U6">
            <v>0.23966341256533577</v>
          </cell>
          <cell r="V6">
            <v>0.25804456691451555</v>
          </cell>
          <cell r="W6">
            <v>0.22884028286927482</v>
          </cell>
          <cell r="X6">
            <v>0.25712594674361794</v>
          </cell>
          <cell r="Y6">
            <v>0.23057216431209274</v>
          </cell>
          <cell r="Z6">
            <v>0.24239736943387402</v>
          </cell>
          <cell r="AA6"/>
          <cell r="AB6">
            <v>0.12641867677388635</v>
          </cell>
          <cell r="AC6">
            <v>0.10976667950827243</v>
          </cell>
          <cell r="AD6">
            <v>0.10637701141257996</v>
          </cell>
          <cell r="AE6">
            <v>0.11297963897663768</v>
          </cell>
          <cell r="AF6">
            <v>0.11514256992020407</v>
          </cell>
          <cell r="AG6">
            <v>0.10344118938479911</v>
          </cell>
          <cell r="AH6">
            <v>0.12475669586524309</v>
          </cell>
          <cell r="AI6">
            <v>0.10590864007104898</v>
          </cell>
          <cell r="AJ6">
            <v>0.12206419585267227</v>
          </cell>
          <cell r="AK6">
            <v>0.10575656632350632</v>
          </cell>
          <cell r="AL6">
            <v>0.1234446361084463</v>
          </cell>
          <cell r="AM6">
            <v>0.12594016899378208</v>
          </cell>
        </row>
        <row r="7">
          <cell r="A7" t="str">
            <v>Plate Milk Pre-Cooler - Washington TieStall</v>
          </cell>
          <cell r="C7">
            <v>4.297103134260384</v>
          </cell>
          <cell r="D7">
            <v>0.45149651239206373</v>
          </cell>
          <cell r="E7">
            <v>9.0299302478412752E-2</v>
          </cell>
          <cell r="F7">
            <v>0.54179581487047646</v>
          </cell>
          <cell r="G7">
            <v>0.68871864945463668</v>
          </cell>
          <cell r="H7">
            <v>5.1575356163015371</v>
          </cell>
          <cell r="I7">
            <v>1104.4955613061582</v>
          </cell>
          <cell r="J7">
            <v>-12.818831947770095</v>
          </cell>
          <cell r="K7">
            <v>-7.6476281189137456</v>
          </cell>
          <cell r="L7">
            <v>7.4885958444504768</v>
          </cell>
          <cell r="M7">
            <v>4.0822938081181877E-2</v>
          </cell>
          <cell r="N7">
            <v>1.4713856900822407E-3</v>
          </cell>
          <cell r="O7">
            <v>0.2432179258727456</v>
          </cell>
          <cell r="P7">
            <v>0.22220291697413769</v>
          </cell>
          <cell r="Q7">
            <v>0.25874035563770953</v>
          </cell>
          <cell r="R7">
            <v>0.23836914860586231</v>
          </cell>
          <cell r="S7">
            <v>0.24788405073101188</v>
          </cell>
          <cell r="T7">
            <v>0.24804832440912616</v>
          </cell>
          <cell r="U7">
            <v>0.23966341256533577</v>
          </cell>
          <cell r="V7">
            <v>0.25804456691451555</v>
          </cell>
          <cell r="W7">
            <v>0.22884028286927482</v>
          </cell>
          <cell r="X7">
            <v>0.25712594674361794</v>
          </cell>
          <cell r="Y7">
            <v>0.23057216431209274</v>
          </cell>
          <cell r="Z7">
            <v>0.24239736943387402</v>
          </cell>
          <cell r="AA7"/>
          <cell r="AB7">
            <v>0.12641867677388635</v>
          </cell>
          <cell r="AC7">
            <v>0.10976667950827243</v>
          </cell>
          <cell r="AD7">
            <v>0.10637701141257996</v>
          </cell>
          <cell r="AE7">
            <v>0.11297963897663768</v>
          </cell>
          <cell r="AF7">
            <v>0.11514256992020407</v>
          </cell>
          <cell r="AG7">
            <v>0.10344118938479911</v>
          </cell>
          <cell r="AH7">
            <v>0.12475669586524309</v>
          </cell>
          <cell r="AI7">
            <v>0.10590864007104898</v>
          </cell>
          <cell r="AJ7">
            <v>0.12206419585267227</v>
          </cell>
          <cell r="AK7">
            <v>0.10575656632350632</v>
          </cell>
          <cell r="AL7">
            <v>0.1234446361084463</v>
          </cell>
          <cell r="AM7">
            <v>0.12594016899378208</v>
          </cell>
        </row>
        <row r="8">
          <cell r="A8" t="str">
            <v>VSD - Vacuum Pump - Idaho TieStall</v>
          </cell>
          <cell r="C8">
            <v>5.2516901160200797</v>
          </cell>
          <cell r="D8">
            <v>0.59537840461596525</v>
          </cell>
          <cell r="E8">
            <v>0.11907568092319305</v>
          </cell>
          <cell r="F8">
            <v>0.71445408553915835</v>
          </cell>
          <cell r="G8">
            <v>0.90819795831665784</v>
          </cell>
          <cell r="H8">
            <v>6.3032647746338846</v>
          </cell>
          <cell r="I8">
            <v>1191.7340229636461</v>
          </cell>
          <cell r="J8">
            <v>-12.295784613884413</v>
          </cell>
          <cell r="K8">
            <v>-6.7161338136221795</v>
          </cell>
          <cell r="L8">
            <v>6.9404084394959078</v>
          </cell>
          <cell r="M8">
            <v>4.9891616218967767E-2</v>
          </cell>
          <cell r="N8">
            <v>1.7982490631536358E-3</v>
          </cell>
          <cell r="O8">
            <v>0.29724796855839297</v>
          </cell>
          <cell r="P8">
            <v>0.27156454624512122</v>
          </cell>
          <cell r="Q8">
            <v>0.31621865379127323</v>
          </cell>
          <cell r="R8">
            <v>0.29132205176010867</v>
          </cell>
          <cell r="S8">
            <v>0.3029506573309515</v>
          </cell>
          <cell r="T8">
            <v>0.30315142385312238</v>
          </cell>
          <cell r="U8">
            <v>0.29290383209702803</v>
          </cell>
          <cell r="V8">
            <v>0.31536829794775101</v>
          </cell>
          <cell r="W8">
            <v>0.27967638060859878</v>
          </cell>
          <cell r="X8">
            <v>0.3142456094012705</v>
          </cell>
          <cell r="Y8">
            <v>0.28179299367819194</v>
          </cell>
          <cell r="Z8">
            <v>0.29624512827157257</v>
          </cell>
          <cell r="AA8"/>
          <cell r="AB8">
            <v>0.1545021598389047</v>
          </cell>
          <cell r="AC8">
            <v>0.13415097749129504</v>
          </cell>
          <cell r="AD8">
            <v>0.13000830604996816</v>
          </cell>
          <cell r="AE8">
            <v>0.13807768507917126</v>
          </cell>
          <cell r="AF8">
            <v>0.14072110384364006</v>
          </cell>
          <cell r="AG8">
            <v>0.12642030105126001</v>
          </cell>
          <cell r="AH8">
            <v>0.15247097547161625</v>
          </cell>
          <cell r="AI8">
            <v>0.12943588759313987</v>
          </cell>
          <cell r="AJ8">
            <v>0.14918034565389932</v>
          </cell>
          <cell r="AK8">
            <v>0.12925003117500822</v>
          </cell>
          <cell r="AL8">
            <v>0.15086744606096286</v>
          </cell>
          <cell r="AM8">
            <v>0.15391735316782978</v>
          </cell>
        </row>
        <row r="9">
          <cell r="A9" t="str">
            <v>VSD - Vacuum Pump - Montana TieStall</v>
          </cell>
          <cell r="C9">
            <v>5.2516901160200797</v>
          </cell>
          <cell r="D9">
            <v>0.59537840461596525</v>
          </cell>
          <cell r="E9">
            <v>0.11907568092319305</v>
          </cell>
          <cell r="F9">
            <v>0.71445408553915835</v>
          </cell>
          <cell r="G9">
            <v>0.90819795831665784</v>
          </cell>
          <cell r="H9">
            <v>6.3032647746338846</v>
          </cell>
          <cell r="I9">
            <v>1191.7340229636461</v>
          </cell>
          <cell r="J9">
            <v>-12.295784613884413</v>
          </cell>
          <cell r="K9">
            <v>-6.7161338136221795</v>
          </cell>
          <cell r="L9">
            <v>6.9404084394959078</v>
          </cell>
          <cell r="M9">
            <v>4.9891616218967767E-2</v>
          </cell>
          <cell r="N9">
            <v>1.7982490631536358E-3</v>
          </cell>
          <cell r="O9">
            <v>0.29724796855839297</v>
          </cell>
          <cell r="P9">
            <v>0.27156454624512122</v>
          </cell>
          <cell r="Q9">
            <v>0.31621865379127323</v>
          </cell>
          <cell r="R9">
            <v>0.29132205176010867</v>
          </cell>
          <cell r="S9">
            <v>0.3029506573309515</v>
          </cell>
          <cell r="T9">
            <v>0.30315142385312238</v>
          </cell>
          <cell r="U9">
            <v>0.29290383209702803</v>
          </cell>
          <cell r="V9">
            <v>0.31536829794775101</v>
          </cell>
          <cell r="W9">
            <v>0.27967638060859878</v>
          </cell>
          <cell r="X9">
            <v>0.3142456094012705</v>
          </cell>
          <cell r="Y9">
            <v>0.28179299367819194</v>
          </cell>
          <cell r="Z9">
            <v>0.29624512827157257</v>
          </cell>
          <cell r="AA9"/>
          <cell r="AB9">
            <v>0.1545021598389047</v>
          </cell>
          <cell r="AC9">
            <v>0.13415097749129504</v>
          </cell>
          <cell r="AD9">
            <v>0.13000830604996816</v>
          </cell>
          <cell r="AE9">
            <v>0.13807768507917126</v>
          </cell>
          <cell r="AF9">
            <v>0.14072110384364006</v>
          </cell>
          <cell r="AG9">
            <v>0.12642030105126001</v>
          </cell>
          <cell r="AH9">
            <v>0.15247097547161625</v>
          </cell>
          <cell r="AI9">
            <v>0.12943588759313987</v>
          </cell>
          <cell r="AJ9">
            <v>0.14918034565389932</v>
          </cell>
          <cell r="AK9">
            <v>0.12925003117500822</v>
          </cell>
          <cell r="AL9">
            <v>0.15086744606096286</v>
          </cell>
          <cell r="AM9">
            <v>0.15391735316782978</v>
          </cell>
        </row>
        <row r="10">
          <cell r="A10" t="str">
            <v>VSD - Vacuum Pump - Oregon TieStall</v>
          </cell>
          <cell r="C10">
            <v>5.2516901160200797</v>
          </cell>
          <cell r="D10">
            <v>0.59537840461596525</v>
          </cell>
          <cell r="E10">
            <v>0.11907568092319305</v>
          </cell>
          <cell r="F10">
            <v>0.71445408553915835</v>
          </cell>
          <cell r="G10">
            <v>0.90819795831665784</v>
          </cell>
          <cell r="H10">
            <v>6.3032647746338846</v>
          </cell>
          <cell r="I10">
            <v>1191.7340229636461</v>
          </cell>
          <cell r="J10">
            <v>-12.295784613884413</v>
          </cell>
          <cell r="K10">
            <v>-6.7161338136221795</v>
          </cell>
          <cell r="L10">
            <v>6.9404084394959078</v>
          </cell>
          <cell r="M10">
            <v>4.9891616218967767E-2</v>
          </cell>
          <cell r="N10">
            <v>1.7982490631536358E-3</v>
          </cell>
          <cell r="O10">
            <v>0.29724796855839297</v>
          </cell>
          <cell r="P10">
            <v>0.27156454624512122</v>
          </cell>
          <cell r="Q10">
            <v>0.31621865379127323</v>
          </cell>
          <cell r="R10">
            <v>0.29132205176010867</v>
          </cell>
          <cell r="S10">
            <v>0.3029506573309515</v>
          </cell>
          <cell r="T10">
            <v>0.30315142385312238</v>
          </cell>
          <cell r="U10">
            <v>0.29290383209702803</v>
          </cell>
          <cell r="V10">
            <v>0.31536829794775101</v>
          </cell>
          <cell r="W10">
            <v>0.27967638060859878</v>
          </cell>
          <cell r="X10">
            <v>0.3142456094012705</v>
          </cell>
          <cell r="Y10">
            <v>0.28179299367819194</v>
          </cell>
          <cell r="Z10">
            <v>0.29624512827157257</v>
          </cell>
          <cell r="AA10"/>
          <cell r="AB10">
            <v>0.1545021598389047</v>
          </cell>
          <cell r="AC10">
            <v>0.13415097749129504</v>
          </cell>
          <cell r="AD10">
            <v>0.13000830604996816</v>
          </cell>
          <cell r="AE10">
            <v>0.13807768507917126</v>
          </cell>
          <cell r="AF10">
            <v>0.14072110384364006</v>
          </cell>
          <cell r="AG10">
            <v>0.12642030105126001</v>
          </cell>
          <cell r="AH10">
            <v>0.15247097547161625</v>
          </cell>
          <cell r="AI10">
            <v>0.12943588759313987</v>
          </cell>
          <cell r="AJ10">
            <v>0.14918034565389932</v>
          </cell>
          <cell r="AK10">
            <v>0.12925003117500822</v>
          </cell>
          <cell r="AL10">
            <v>0.15086744606096286</v>
          </cell>
          <cell r="AM10">
            <v>0.15391735316782978</v>
          </cell>
        </row>
        <row r="11">
          <cell r="A11" t="str">
            <v>VSD - Vacuum Pump - Washington TieStall</v>
          </cell>
          <cell r="C11">
            <v>5.2516901160200797</v>
          </cell>
          <cell r="D11">
            <v>0.59537840461596525</v>
          </cell>
          <cell r="E11">
            <v>0.11907568092319305</v>
          </cell>
          <cell r="F11">
            <v>0.71445408553915835</v>
          </cell>
          <cell r="G11">
            <v>0.90819795831665784</v>
          </cell>
          <cell r="H11">
            <v>6.3032647746338846</v>
          </cell>
          <cell r="I11">
            <v>1191.7340229636461</v>
          </cell>
          <cell r="J11">
            <v>-12.295784613884413</v>
          </cell>
          <cell r="K11">
            <v>-6.7161338136221795</v>
          </cell>
          <cell r="L11">
            <v>6.9404084394959078</v>
          </cell>
          <cell r="M11">
            <v>4.9891616218967767E-2</v>
          </cell>
          <cell r="N11">
            <v>1.7982490631536358E-3</v>
          </cell>
          <cell r="O11">
            <v>0.29724796855839297</v>
          </cell>
          <cell r="P11">
            <v>0.27156454624512122</v>
          </cell>
          <cell r="Q11">
            <v>0.31621865379127323</v>
          </cell>
          <cell r="R11">
            <v>0.29132205176010867</v>
          </cell>
          <cell r="S11">
            <v>0.3029506573309515</v>
          </cell>
          <cell r="T11">
            <v>0.30315142385312238</v>
          </cell>
          <cell r="U11">
            <v>0.29290383209702803</v>
          </cell>
          <cell r="V11">
            <v>0.31536829794775101</v>
          </cell>
          <cell r="W11">
            <v>0.27967638060859878</v>
          </cell>
          <cell r="X11">
            <v>0.3142456094012705</v>
          </cell>
          <cell r="Y11">
            <v>0.28179299367819194</v>
          </cell>
          <cell r="Z11">
            <v>0.29624512827157257</v>
          </cell>
          <cell r="AA11"/>
          <cell r="AB11">
            <v>0.1545021598389047</v>
          </cell>
          <cell r="AC11">
            <v>0.13415097749129504</v>
          </cell>
          <cell r="AD11">
            <v>0.13000830604996816</v>
          </cell>
          <cell r="AE11">
            <v>0.13807768507917126</v>
          </cell>
          <cell r="AF11">
            <v>0.14072110384364006</v>
          </cell>
          <cell r="AG11">
            <v>0.12642030105126001</v>
          </cell>
          <cell r="AH11">
            <v>0.15247097547161625</v>
          </cell>
          <cell r="AI11">
            <v>0.12943588759313987</v>
          </cell>
          <cell r="AJ11">
            <v>0.14918034565389932</v>
          </cell>
          <cell r="AK11">
            <v>0.12925003117500822</v>
          </cell>
          <cell r="AL11">
            <v>0.15086744606096286</v>
          </cell>
          <cell r="AM11">
            <v>0.15391735316782978</v>
          </cell>
        </row>
        <row r="12">
          <cell r="A12" t="str">
            <v>Heat Recovery Refrigeration - Idaho TieStall</v>
          </cell>
          <cell r="C12">
            <v>5.5575439658943351</v>
          </cell>
          <cell r="D12">
            <v>0.63250552514432767</v>
          </cell>
          <cell r="E12">
            <v>0.12650110502886555</v>
          </cell>
          <cell r="F12">
            <v>0.75900663017319325</v>
          </cell>
          <cell r="G12">
            <v>0.96483215062295202</v>
          </cell>
          <cell r="H12">
            <v>6.6703614150502002</v>
          </cell>
          <cell r="I12">
            <v>1196.3734558143462</v>
          </cell>
          <cell r="J12">
            <v>-12.267968408311832</v>
          </cell>
          <cell r="K12">
            <v>-6.666595969899336</v>
          </cell>
          <cell r="L12">
            <v>6.9134941354757142</v>
          </cell>
          <cell r="M12">
            <v>5.2797260413485501E-2</v>
          </cell>
          <cell r="N12">
            <v>1.9029775194882078E-3</v>
          </cell>
          <cell r="O12">
            <v>0.31455943087669597</v>
          </cell>
          <cell r="P12">
            <v>0.28738022845855893</v>
          </cell>
          <cell r="Q12">
            <v>0.33463495226423234</v>
          </cell>
          <cell r="R12">
            <v>0.30828839385487428</v>
          </cell>
          <cell r="S12">
            <v>0.32059423926735631</v>
          </cell>
          <cell r="T12">
            <v>0.32080669825659497</v>
          </cell>
          <cell r="U12">
            <v>0.30996229569839712</v>
          </cell>
          <cell r="V12">
            <v>0.33373507243838091</v>
          </cell>
          <cell r="W12">
            <v>0.29596448897719813</v>
          </cell>
          <cell r="X12">
            <v>0.33254699949058103</v>
          </cell>
          <cell r="Y12">
            <v>0.29820437174506514</v>
          </cell>
          <cell r="Z12">
            <v>0.3134981860466225</v>
          </cell>
          <cell r="AA12"/>
          <cell r="AB12">
            <v>0.16350023081351658</v>
          </cell>
          <cell r="AC12">
            <v>0.14196381336387345</v>
          </cell>
          <cell r="AD12">
            <v>0.13757987635258673</v>
          </cell>
          <cell r="AE12">
            <v>0.14611920897532873</v>
          </cell>
          <cell r="AF12">
            <v>0.14891657814206447</v>
          </cell>
          <cell r="AG12">
            <v>0.13378290907354995</v>
          </cell>
          <cell r="AH12">
            <v>0.1613507520410338</v>
          </cell>
          <cell r="AI12">
            <v>0.13697412074430965</v>
          </cell>
          <cell r="AJ12">
            <v>0.15786847881404761</v>
          </cell>
          <cell r="AK12">
            <v>0.13677744021055926</v>
          </cell>
          <cell r="AL12">
            <v>0.15965383447670037</v>
          </cell>
          <cell r="AM12">
            <v>0.16288136551220478</v>
          </cell>
        </row>
        <row r="13">
          <cell r="A13" t="str">
            <v>Heat Recovery Refrigeration - Montana TieStall</v>
          </cell>
          <cell r="C13">
            <v>5.5575439658943351</v>
          </cell>
          <cell r="D13">
            <v>0.63250552514432767</v>
          </cell>
          <cell r="E13">
            <v>0.12650110502886555</v>
          </cell>
          <cell r="F13">
            <v>0.75900663017319325</v>
          </cell>
          <cell r="G13">
            <v>0.96483215062295202</v>
          </cell>
          <cell r="H13">
            <v>6.6703614150502002</v>
          </cell>
          <cell r="I13">
            <v>1196.3734558143462</v>
          </cell>
          <cell r="J13">
            <v>-12.267968408311832</v>
          </cell>
          <cell r="K13">
            <v>-6.666595969899336</v>
          </cell>
          <cell r="L13">
            <v>6.9134941354757142</v>
          </cell>
          <cell r="M13">
            <v>5.2797260413485501E-2</v>
          </cell>
          <cell r="N13">
            <v>1.9029775194882078E-3</v>
          </cell>
          <cell r="O13">
            <v>0.31455943087669597</v>
          </cell>
          <cell r="P13">
            <v>0.28738022845855893</v>
          </cell>
          <cell r="Q13">
            <v>0.33463495226423234</v>
          </cell>
          <cell r="R13">
            <v>0.30828839385487428</v>
          </cell>
          <cell r="S13">
            <v>0.32059423926735631</v>
          </cell>
          <cell r="T13">
            <v>0.32080669825659497</v>
          </cell>
          <cell r="U13">
            <v>0.30996229569839712</v>
          </cell>
          <cell r="V13">
            <v>0.33373507243838091</v>
          </cell>
          <cell r="W13">
            <v>0.29596448897719813</v>
          </cell>
          <cell r="X13">
            <v>0.33254699949058103</v>
          </cell>
          <cell r="Y13">
            <v>0.29820437174506514</v>
          </cell>
          <cell r="Z13">
            <v>0.3134981860466225</v>
          </cell>
          <cell r="AA13"/>
          <cell r="AB13">
            <v>0.16350023081351658</v>
          </cell>
          <cell r="AC13">
            <v>0.14196381336387345</v>
          </cell>
          <cell r="AD13">
            <v>0.13757987635258673</v>
          </cell>
          <cell r="AE13">
            <v>0.14611920897532873</v>
          </cell>
          <cell r="AF13">
            <v>0.14891657814206447</v>
          </cell>
          <cell r="AG13">
            <v>0.13378290907354995</v>
          </cell>
          <cell r="AH13">
            <v>0.1613507520410338</v>
          </cell>
          <cell r="AI13">
            <v>0.13697412074430965</v>
          </cell>
          <cell r="AJ13">
            <v>0.15786847881404761</v>
          </cell>
          <cell r="AK13">
            <v>0.13677744021055926</v>
          </cell>
          <cell r="AL13">
            <v>0.15965383447670037</v>
          </cell>
          <cell r="AM13">
            <v>0.16288136551220478</v>
          </cell>
        </row>
        <row r="14">
          <cell r="A14" t="str">
            <v>Heat Recovery Refrigeration - Oregon TieStall</v>
          </cell>
          <cell r="C14">
            <v>5.5575439658943351</v>
          </cell>
          <cell r="D14">
            <v>0.63250552514432767</v>
          </cell>
          <cell r="E14">
            <v>0.12650110502886555</v>
          </cell>
          <cell r="F14">
            <v>0.75900663017319325</v>
          </cell>
          <cell r="G14">
            <v>0.96483215062295202</v>
          </cell>
          <cell r="H14">
            <v>6.6703614150502002</v>
          </cell>
          <cell r="I14">
            <v>1196.3734558143462</v>
          </cell>
          <cell r="J14">
            <v>-12.267968408311832</v>
          </cell>
          <cell r="K14">
            <v>-6.666595969899336</v>
          </cell>
          <cell r="L14">
            <v>6.9134941354757142</v>
          </cell>
          <cell r="M14">
            <v>5.2797260413485501E-2</v>
          </cell>
          <cell r="N14">
            <v>1.9029775194882078E-3</v>
          </cell>
          <cell r="O14">
            <v>0.31455943087669597</v>
          </cell>
          <cell r="P14">
            <v>0.28738022845855893</v>
          </cell>
          <cell r="Q14">
            <v>0.33463495226423234</v>
          </cell>
          <cell r="R14">
            <v>0.30828839385487428</v>
          </cell>
          <cell r="S14">
            <v>0.32059423926735631</v>
          </cell>
          <cell r="T14">
            <v>0.32080669825659497</v>
          </cell>
          <cell r="U14">
            <v>0.30996229569839712</v>
          </cell>
          <cell r="V14">
            <v>0.33373507243838091</v>
          </cell>
          <cell r="W14">
            <v>0.29596448897719813</v>
          </cell>
          <cell r="X14">
            <v>0.33254699949058103</v>
          </cell>
          <cell r="Y14">
            <v>0.29820437174506514</v>
          </cell>
          <cell r="Z14">
            <v>0.3134981860466225</v>
          </cell>
          <cell r="AA14"/>
          <cell r="AB14">
            <v>0.16350023081351658</v>
          </cell>
          <cell r="AC14">
            <v>0.14196381336387345</v>
          </cell>
          <cell r="AD14">
            <v>0.13757987635258673</v>
          </cell>
          <cell r="AE14">
            <v>0.14611920897532873</v>
          </cell>
          <cell r="AF14">
            <v>0.14891657814206447</v>
          </cell>
          <cell r="AG14">
            <v>0.13378290907354995</v>
          </cell>
          <cell r="AH14">
            <v>0.1613507520410338</v>
          </cell>
          <cell r="AI14">
            <v>0.13697412074430965</v>
          </cell>
          <cell r="AJ14">
            <v>0.15786847881404761</v>
          </cell>
          <cell r="AK14">
            <v>0.13677744021055926</v>
          </cell>
          <cell r="AL14">
            <v>0.15965383447670037</v>
          </cell>
          <cell r="AM14">
            <v>0.16288136551220478</v>
          </cell>
        </row>
        <row r="15">
          <cell r="A15" t="str">
            <v>Heat Recovery Refrigeration - Washington TieStall</v>
          </cell>
          <cell r="C15">
            <v>5.5575439658943351</v>
          </cell>
          <cell r="D15">
            <v>0.63250552514432767</v>
          </cell>
          <cell r="E15">
            <v>0.12650110502886555</v>
          </cell>
          <cell r="F15">
            <v>0.75900663017319325</v>
          </cell>
          <cell r="G15">
            <v>0.96483215062295202</v>
          </cell>
          <cell r="H15">
            <v>6.6703614150502002</v>
          </cell>
          <cell r="I15">
            <v>1196.3734558143462</v>
          </cell>
          <cell r="J15">
            <v>-12.267968408311832</v>
          </cell>
          <cell r="K15">
            <v>-6.666595969899336</v>
          </cell>
          <cell r="L15">
            <v>6.9134941354757142</v>
          </cell>
          <cell r="M15">
            <v>5.2797260413485501E-2</v>
          </cell>
          <cell r="N15">
            <v>1.9029775194882078E-3</v>
          </cell>
          <cell r="O15">
            <v>0.31455943087669597</v>
          </cell>
          <cell r="P15">
            <v>0.28738022845855893</v>
          </cell>
          <cell r="Q15">
            <v>0.33463495226423234</v>
          </cell>
          <cell r="R15">
            <v>0.30828839385487428</v>
          </cell>
          <cell r="S15">
            <v>0.32059423926735631</v>
          </cell>
          <cell r="T15">
            <v>0.32080669825659497</v>
          </cell>
          <cell r="U15">
            <v>0.30996229569839712</v>
          </cell>
          <cell r="V15">
            <v>0.33373507243838091</v>
          </cell>
          <cell r="W15">
            <v>0.29596448897719813</v>
          </cell>
          <cell r="X15">
            <v>0.33254699949058103</v>
          </cell>
          <cell r="Y15">
            <v>0.29820437174506514</v>
          </cell>
          <cell r="Z15">
            <v>0.3134981860466225</v>
          </cell>
          <cell r="AA15"/>
          <cell r="AB15">
            <v>0.16350023081351658</v>
          </cell>
          <cell r="AC15">
            <v>0.14196381336387345</v>
          </cell>
          <cell r="AD15">
            <v>0.13757987635258673</v>
          </cell>
          <cell r="AE15">
            <v>0.14611920897532873</v>
          </cell>
          <cell r="AF15">
            <v>0.14891657814206447</v>
          </cell>
          <cell r="AG15">
            <v>0.13378290907354995</v>
          </cell>
          <cell r="AH15">
            <v>0.1613507520410338</v>
          </cell>
          <cell r="AI15">
            <v>0.13697412074430965</v>
          </cell>
          <cell r="AJ15">
            <v>0.15786847881404761</v>
          </cell>
          <cell r="AK15">
            <v>0.13677744021055926</v>
          </cell>
          <cell r="AL15">
            <v>0.15965383447670037</v>
          </cell>
          <cell r="AM15">
            <v>0.16288136551220478</v>
          </cell>
        </row>
        <row r="16">
          <cell r="A16" t="str">
            <v>Plate Milk Pre-cooler - Idaho FreeStall</v>
          </cell>
          <cell r="C16">
            <v>4.1447481480335853</v>
          </cell>
          <cell r="D16">
            <v>0.51447889576687988</v>
          </cell>
          <cell r="E16">
            <v>0.10289577915337599</v>
          </cell>
          <cell r="F16">
            <v>0.61737467492025588</v>
          </cell>
          <cell r="G16">
            <v>0.78479279582516359</v>
          </cell>
          <cell r="H16">
            <v>4.9746737572223525</v>
          </cell>
          <cell r="I16">
            <v>1304.8325155455545</v>
          </cell>
          <cell r="J16">
            <v>-11.617690756111999</v>
          </cell>
          <cell r="K16">
            <v>-5.5085173589587457</v>
          </cell>
          <cell r="L16">
            <v>6.3388371856698491</v>
          </cell>
          <cell r="M16">
            <v>3.9375549462670932E-2</v>
          </cell>
          <cell r="N16">
            <v>1.4192173013927816E-3</v>
          </cell>
          <cell r="O16">
            <v>0.23459456669595202</v>
          </cell>
          <cell r="P16">
            <v>0.21432465078005061</v>
          </cell>
          <cell r="Q16">
            <v>0.24956664439833867</v>
          </cell>
          <cell r="R16">
            <v>0.22991770417503399</v>
          </cell>
          <cell r="S16">
            <v>0.23909525280017827</v>
          </cell>
          <cell r="T16">
            <v>0.23925370210936664</v>
          </cell>
          <cell r="U16">
            <v>0.23116607964601685</v>
          </cell>
          <cell r="V16">
            <v>0.24889552505775592</v>
          </cell>
          <cell r="W16">
            <v>0.22072668702217724</v>
          </cell>
          <cell r="X16">
            <v>0.24800947482039537</v>
          </cell>
          <cell r="Y16">
            <v>0.22239716412697422</v>
          </cell>
          <cell r="Z16">
            <v>0.23380310331373666</v>
          </cell>
          <cell r="AA16"/>
          <cell r="AB16">
            <v>0.12193646744427233</v>
          </cell>
          <cell r="AC16">
            <v>0.10587487137099283</v>
          </cell>
          <cell r="AD16">
            <v>0.10260538489996633</v>
          </cell>
          <cell r="AE16">
            <v>0.10897391446819928</v>
          </cell>
          <cell r="AF16">
            <v>0.11106015809386323</v>
          </cell>
          <cell r="AG16">
            <v>9.9773653258343697E-2</v>
          </cell>
          <cell r="AH16">
            <v>0.12033341253077838</v>
          </cell>
          <cell r="AI16">
            <v>0.10215361979455732</v>
          </cell>
          <cell r="AJ16">
            <v>0.1177363758546726</v>
          </cell>
          <cell r="AK16">
            <v>0.10200693786401052</v>
          </cell>
          <cell r="AL16">
            <v>0.11906787221741355</v>
          </cell>
          <cell r="AM16">
            <v>0.12147492529053758</v>
          </cell>
        </row>
        <row r="17">
          <cell r="A17" t="str">
            <v>Plate Milk Pre-cooler - Montana FreeStall</v>
          </cell>
          <cell r="C17">
            <v>4.1447481480335853</v>
          </cell>
          <cell r="D17">
            <v>0.51447889576687988</v>
          </cell>
          <cell r="E17">
            <v>0.10289577915337599</v>
          </cell>
          <cell r="F17">
            <v>0.61737467492025588</v>
          </cell>
          <cell r="G17">
            <v>0.78479279582516359</v>
          </cell>
          <cell r="H17">
            <v>4.9746737572223525</v>
          </cell>
          <cell r="I17">
            <v>1304.8325155455545</v>
          </cell>
          <cell r="J17">
            <v>-11.617690756111999</v>
          </cell>
          <cell r="K17">
            <v>-5.5085173589587457</v>
          </cell>
          <cell r="L17">
            <v>6.3388371856698491</v>
          </cell>
          <cell r="M17">
            <v>3.9375549462670932E-2</v>
          </cell>
          <cell r="N17">
            <v>1.4192173013927816E-3</v>
          </cell>
          <cell r="O17">
            <v>0.23459456669595202</v>
          </cell>
          <cell r="P17">
            <v>0.21432465078005061</v>
          </cell>
          <cell r="Q17">
            <v>0.24956664439833867</v>
          </cell>
          <cell r="R17">
            <v>0.22991770417503399</v>
          </cell>
          <cell r="S17">
            <v>0.23909525280017827</v>
          </cell>
          <cell r="T17">
            <v>0.23925370210936664</v>
          </cell>
          <cell r="U17">
            <v>0.23116607964601685</v>
          </cell>
          <cell r="V17">
            <v>0.24889552505775592</v>
          </cell>
          <cell r="W17">
            <v>0.22072668702217724</v>
          </cell>
          <cell r="X17">
            <v>0.24800947482039537</v>
          </cell>
          <cell r="Y17">
            <v>0.22239716412697422</v>
          </cell>
          <cell r="Z17">
            <v>0.23380310331373666</v>
          </cell>
          <cell r="AA17"/>
          <cell r="AB17">
            <v>0.12193646744427233</v>
          </cell>
          <cell r="AC17">
            <v>0.10587487137099283</v>
          </cell>
          <cell r="AD17">
            <v>0.10260538489996633</v>
          </cell>
          <cell r="AE17">
            <v>0.10897391446819928</v>
          </cell>
          <cell r="AF17">
            <v>0.11106015809386323</v>
          </cell>
          <cell r="AG17">
            <v>9.9773653258343697E-2</v>
          </cell>
          <cell r="AH17">
            <v>0.12033341253077838</v>
          </cell>
          <cell r="AI17">
            <v>0.10215361979455732</v>
          </cell>
          <cell r="AJ17">
            <v>0.1177363758546726</v>
          </cell>
          <cell r="AK17">
            <v>0.10200693786401052</v>
          </cell>
          <cell r="AL17">
            <v>0.11906787221741355</v>
          </cell>
          <cell r="AM17">
            <v>0.12147492529053758</v>
          </cell>
        </row>
        <row r="18">
          <cell r="A18" t="str">
            <v>Plate Milk Pre-cooler - Oregon FreeStall</v>
          </cell>
          <cell r="C18">
            <v>4.1447481480335853</v>
          </cell>
          <cell r="D18">
            <v>0.51447889576687988</v>
          </cell>
          <cell r="E18">
            <v>0.10289577915337599</v>
          </cell>
          <cell r="F18">
            <v>0.61737467492025588</v>
          </cell>
          <cell r="G18">
            <v>0.78479279582516359</v>
          </cell>
          <cell r="H18">
            <v>4.9746737572223525</v>
          </cell>
          <cell r="I18">
            <v>1304.8325155455545</v>
          </cell>
          <cell r="J18">
            <v>-11.617690756111999</v>
          </cell>
          <cell r="K18">
            <v>-5.5085173589587457</v>
          </cell>
          <cell r="L18">
            <v>6.3388371856698491</v>
          </cell>
          <cell r="M18">
            <v>3.9375549462670932E-2</v>
          </cell>
          <cell r="N18">
            <v>1.4192173013927816E-3</v>
          </cell>
          <cell r="O18">
            <v>0.23459456669595202</v>
          </cell>
          <cell r="P18">
            <v>0.21432465078005061</v>
          </cell>
          <cell r="Q18">
            <v>0.24956664439833867</v>
          </cell>
          <cell r="R18">
            <v>0.22991770417503399</v>
          </cell>
          <cell r="S18">
            <v>0.23909525280017827</v>
          </cell>
          <cell r="T18">
            <v>0.23925370210936664</v>
          </cell>
          <cell r="U18">
            <v>0.23116607964601685</v>
          </cell>
          <cell r="V18">
            <v>0.24889552505775592</v>
          </cell>
          <cell r="W18">
            <v>0.22072668702217724</v>
          </cell>
          <cell r="X18">
            <v>0.24800947482039537</v>
          </cell>
          <cell r="Y18">
            <v>0.22239716412697422</v>
          </cell>
          <cell r="Z18">
            <v>0.23380310331373666</v>
          </cell>
          <cell r="AA18"/>
          <cell r="AB18">
            <v>0.12193646744427233</v>
          </cell>
          <cell r="AC18">
            <v>0.10587487137099283</v>
          </cell>
          <cell r="AD18">
            <v>0.10260538489996633</v>
          </cell>
          <cell r="AE18">
            <v>0.10897391446819928</v>
          </cell>
          <cell r="AF18">
            <v>0.11106015809386323</v>
          </cell>
          <cell r="AG18">
            <v>9.9773653258343697E-2</v>
          </cell>
          <cell r="AH18">
            <v>0.12033341253077838</v>
          </cell>
          <cell r="AI18">
            <v>0.10215361979455732</v>
          </cell>
          <cell r="AJ18">
            <v>0.1177363758546726</v>
          </cell>
          <cell r="AK18">
            <v>0.10200693786401052</v>
          </cell>
          <cell r="AL18">
            <v>0.11906787221741355</v>
          </cell>
          <cell r="AM18">
            <v>0.12147492529053758</v>
          </cell>
        </row>
        <row r="19">
          <cell r="A19" t="str">
            <v>Plate Milk Pre-cooler - Washington FreeStall</v>
          </cell>
          <cell r="C19">
            <v>4.1447481480335853</v>
          </cell>
          <cell r="D19">
            <v>0.51447889576687988</v>
          </cell>
          <cell r="E19">
            <v>0.10289577915337599</v>
          </cell>
          <cell r="F19">
            <v>0.61737467492025588</v>
          </cell>
          <cell r="G19">
            <v>0.78479279582516359</v>
          </cell>
          <cell r="H19">
            <v>4.9746737572223525</v>
          </cell>
          <cell r="I19">
            <v>1304.8325155455545</v>
          </cell>
          <cell r="J19">
            <v>-11.617690756111999</v>
          </cell>
          <cell r="K19">
            <v>-5.5085173589587457</v>
          </cell>
          <cell r="L19">
            <v>6.3388371856698491</v>
          </cell>
          <cell r="M19">
            <v>3.9375549462670932E-2</v>
          </cell>
          <cell r="N19">
            <v>1.4192173013927816E-3</v>
          </cell>
          <cell r="O19">
            <v>0.23459456669595202</v>
          </cell>
          <cell r="P19">
            <v>0.21432465078005061</v>
          </cell>
          <cell r="Q19">
            <v>0.24956664439833867</v>
          </cell>
          <cell r="R19">
            <v>0.22991770417503399</v>
          </cell>
          <cell r="S19">
            <v>0.23909525280017827</v>
          </cell>
          <cell r="T19">
            <v>0.23925370210936664</v>
          </cell>
          <cell r="U19">
            <v>0.23116607964601685</v>
          </cell>
          <cell r="V19">
            <v>0.24889552505775592</v>
          </cell>
          <cell r="W19">
            <v>0.22072668702217724</v>
          </cell>
          <cell r="X19">
            <v>0.24800947482039537</v>
          </cell>
          <cell r="Y19">
            <v>0.22239716412697422</v>
          </cell>
          <cell r="Z19">
            <v>0.23380310331373666</v>
          </cell>
          <cell r="AA19"/>
          <cell r="AB19">
            <v>0.12193646744427233</v>
          </cell>
          <cell r="AC19">
            <v>0.10587487137099283</v>
          </cell>
          <cell r="AD19">
            <v>0.10260538489996633</v>
          </cell>
          <cell r="AE19">
            <v>0.10897391446819928</v>
          </cell>
          <cell r="AF19">
            <v>0.11106015809386323</v>
          </cell>
          <cell r="AG19">
            <v>9.9773653258343697E-2</v>
          </cell>
          <cell r="AH19">
            <v>0.12033341253077838</v>
          </cell>
          <cell r="AI19">
            <v>0.10215361979455732</v>
          </cell>
          <cell r="AJ19">
            <v>0.1177363758546726</v>
          </cell>
          <cell r="AK19">
            <v>0.10200693786401052</v>
          </cell>
          <cell r="AL19">
            <v>0.11906787221741355</v>
          </cell>
          <cell r="AM19">
            <v>0.12147492529053758</v>
          </cell>
        </row>
        <row r="20">
          <cell r="A20" t="str">
            <v>VSD - Vacuum Pump - Idaho FreeStall</v>
          </cell>
          <cell r="C20">
            <v>7.4915370557043142</v>
          </cell>
          <cell r="D20">
            <v>0.92996697553610974</v>
          </cell>
          <cell r="E20">
            <v>0.18599339510722196</v>
          </cell>
          <cell r="F20">
            <v>1.1159603706433316</v>
          </cell>
          <cell r="G20">
            <v>1.418583714047535</v>
          </cell>
          <cell r="H20">
            <v>8.991608527517478</v>
          </cell>
          <cell r="I20">
            <v>1304.9141683670837</v>
          </cell>
          <cell r="J20">
            <v>-11.617201198068516</v>
          </cell>
          <cell r="K20">
            <v>-5.5076455056864626</v>
          </cell>
          <cell r="L20">
            <v>6.3384405435350857</v>
          </cell>
          <cell r="M20">
            <v>7.1170401035891229E-2</v>
          </cell>
          <cell r="N20">
            <v>2.5652026670245219E-3</v>
          </cell>
          <cell r="O20">
            <v>0.4240242897034478</v>
          </cell>
          <cell r="P20">
            <v>0.38738688236857016</v>
          </cell>
          <cell r="Q20">
            <v>0.45108597618047253</v>
          </cell>
          <cell r="R20">
            <v>0.41557096814360467</v>
          </cell>
          <cell r="S20">
            <v>0.43215917643761542</v>
          </cell>
          <cell r="T20">
            <v>0.43244556992374283</v>
          </cell>
          <cell r="U20">
            <v>0.41782737812710086</v>
          </cell>
          <cell r="V20">
            <v>0.44987294339073336</v>
          </cell>
          <cell r="W20">
            <v>0.39895841579518093</v>
          </cell>
          <cell r="X20">
            <v>0.44827142794291264</v>
          </cell>
          <cell r="Y20">
            <v>0.40197776478439018</v>
          </cell>
          <cell r="Z20">
            <v>0.42259373782325393</v>
          </cell>
          <cell r="AA20"/>
          <cell r="AB20">
            <v>0.22039736352469122</v>
          </cell>
          <cell r="AC20">
            <v>0.19136639762298374</v>
          </cell>
          <cell r="AD20">
            <v>0.18545687594011875</v>
          </cell>
          <cell r="AE20">
            <v>0.19696784682345242</v>
          </cell>
          <cell r="AF20">
            <v>0.20073868424726632</v>
          </cell>
          <cell r="AG20">
            <v>0.18033858605437719</v>
          </cell>
          <cell r="AH20">
            <v>0.21749987859729789</v>
          </cell>
          <cell r="AI20">
            <v>0.18464032089098953</v>
          </cell>
          <cell r="AJ20">
            <v>0.21280579446982198</v>
          </cell>
          <cell r="AK20">
            <v>0.18437519667141183</v>
          </cell>
          <cell r="AL20">
            <v>0.21521244355554311</v>
          </cell>
          <cell r="AM20">
            <v>0.21956313668533214</v>
          </cell>
        </row>
        <row r="21">
          <cell r="A21" t="str">
            <v>VSD - Vacuum Pump - Montana FreeStall</v>
          </cell>
          <cell r="C21">
            <v>7.4915370557043142</v>
          </cell>
          <cell r="D21">
            <v>0.92996697553610974</v>
          </cell>
          <cell r="E21">
            <v>0.18599339510722196</v>
          </cell>
          <cell r="F21">
            <v>1.1159603706433316</v>
          </cell>
          <cell r="G21">
            <v>1.418583714047535</v>
          </cell>
          <cell r="H21">
            <v>8.991608527517478</v>
          </cell>
          <cell r="I21">
            <v>1304.9141683670837</v>
          </cell>
          <cell r="J21">
            <v>-11.617201198068516</v>
          </cell>
          <cell r="K21">
            <v>-5.5076455056864626</v>
          </cell>
          <cell r="L21">
            <v>6.3384405435350857</v>
          </cell>
          <cell r="M21">
            <v>7.1170401035891229E-2</v>
          </cell>
          <cell r="N21">
            <v>2.5652026670245219E-3</v>
          </cell>
          <cell r="O21">
            <v>0.4240242897034478</v>
          </cell>
          <cell r="P21">
            <v>0.38738688236857016</v>
          </cell>
          <cell r="Q21">
            <v>0.45108597618047253</v>
          </cell>
          <cell r="R21">
            <v>0.41557096814360467</v>
          </cell>
          <cell r="S21">
            <v>0.43215917643761542</v>
          </cell>
          <cell r="T21">
            <v>0.43244556992374283</v>
          </cell>
          <cell r="U21">
            <v>0.41782737812710086</v>
          </cell>
          <cell r="V21">
            <v>0.44987294339073336</v>
          </cell>
          <cell r="W21">
            <v>0.39895841579518093</v>
          </cell>
          <cell r="X21">
            <v>0.44827142794291264</v>
          </cell>
          <cell r="Y21">
            <v>0.40197776478439018</v>
          </cell>
          <cell r="Z21">
            <v>0.42259373782325393</v>
          </cell>
          <cell r="AA21"/>
          <cell r="AB21">
            <v>0.22039736352469122</v>
          </cell>
          <cell r="AC21">
            <v>0.19136639762298374</v>
          </cell>
          <cell r="AD21">
            <v>0.18545687594011875</v>
          </cell>
          <cell r="AE21">
            <v>0.19696784682345242</v>
          </cell>
          <cell r="AF21">
            <v>0.20073868424726632</v>
          </cell>
          <cell r="AG21">
            <v>0.18033858605437719</v>
          </cell>
          <cell r="AH21">
            <v>0.21749987859729789</v>
          </cell>
          <cell r="AI21">
            <v>0.18464032089098953</v>
          </cell>
          <cell r="AJ21">
            <v>0.21280579446982198</v>
          </cell>
          <cell r="AK21">
            <v>0.18437519667141183</v>
          </cell>
          <cell r="AL21">
            <v>0.21521244355554311</v>
          </cell>
          <cell r="AM21">
            <v>0.21956313668533214</v>
          </cell>
        </row>
        <row r="22">
          <cell r="A22" t="str">
            <v>VSD - Vacuum Pump - Oregon FreeStall</v>
          </cell>
          <cell r="C22">
            <v>7.4915370557043142</v>
          </cell>
          <cell r="D22">
            <v>0.92996697553610974</v>
          </cell>
          <cell r="E22">
            <v>0.18599339510722196</v>
          </cell>
          <cell r="F22">
            <v>1.1159603706433316</v>
          </cell>
          <cell r="G22">
            <v>1.418583714047535</v>
          </cell>
          <cell r="H22">
            <v>8.991608527517478</v>
          </cell>
          <cell r="I22">
            <v>1304.9141683670837</v>
          </cell>
          <cell r="J22">
            <v>-11.617201198068516</v>
          </cell>
          <cell r="K22">
            <v>-5.5076455056864626</v>
          </cell>
          <cell r="L22">
            <v>6.3384405435350857</v>
          </cell>
          <cell r="M22">
            <v>7.1170401035891229E-2</v>
          </cell>
          <cell r="N22">
            <v>2.5652026670245219E-3</v>
          </cell>
          <cell r="O22">
            <v>0.4240242897034478</v>
          </cell>
          <cell r="P22">
            <v>0.38738688236857016</v>
          </cell>
          <cell r="Q22">
            <v>0.45108597618047253</v>
          </cell>
          <cell r="R22">
            <v>0.41557096814360467</v>
          </cell>
          <cell r="S22">
            <v>0.43215917643761542</v>
          </cell>
          <cell r="T22">
            <v>0.43244556992374283</v>
          </cell>
          <cell r="U22">
            <v>0.41782737812710086</v>
          </cell>
          <cell r="V22">
            <v>0.44987294339073336</v>
          </cell>
          <cell r="W22">
            <v>0.39895841579518093</v>
          </cell>
          <cell r="X22">
            <v>0.44827142794291264</v>
          </cell>
          <cell r="Y22">
            <v>0.40197776478439018</v>
          </cell>
          <cell r="Z22">
            <v>0.42259373782325393</v>
          </cell>
          <cell r="AA22"/>
          <cell r="AB22">
            <v>0.22039736352469122</v>
          </cell>
          <cell r="AC22">
            <v>0.19136639762298374</v>
          </cell>
          <cell r="AD22">
            <v>0.18545687594011875</v>
          </cell>
          <cell r="AE22">
            <v>0.19696784682345242</v>
          </cell>
          <cell r="AF22">
            <v>0.20073868424726632</v>
          </cell>
          <cell r="AG22">
            <v>0.18033858605437719</v>
          </cell>
          <cell r="AH22">
            <v>0.21749987859729789</v>
          </cell>
          <cell r="AI22">
            <v>0.18464032089098953</v>
          </cell>
          <cell r="AJ22">
            <v>0.21280579446982198</v>
          </cell>
          <cell r="AK22">
            <v>0.18437519667141183</v>
          </cell>
          <cell r="AL22">
            <v>0.21521244355554311</v>
          </cell>
          <cell r="AM22">
            <v>0.21956313668533214</v>
          </cell>
        </row>
        <row r="23">
          <cell r="A23" t="str">
            <v>VSD - Vacuum Pump - Washington FreeStall</v>
          </cell>
          <cell r="C23">
            <v>7.4915370557043142</v>
          </cell>
          <cell r="D23">
            <v>0.92996697553610974</v>
          </cell>
          <cell r="E23">
            <v>0.18599339510722196</v>
          </cell>
          <cell r="F23">
            <v>1.1159603706433316</v>
          </cell>
          <cell r="G23">
            <v>1.418583714047535</v>
          </cell>
          <cell r="H23">
            <v>8.991608527517478</v>
          </cell>
          <cell r="I23">
            <v>1304.9141683670837</v>
          </cell>
          <cell r="J23">
            <v>-11.617201198068516</v>
          </cell>
          <cell r="K23">
            <v>-5.5076455056864626</v>
          </cell>
          <cell r="L23">
            <v>6.3384405435350857</v>
          </cell>
          <cell r="M23">
            <v>7.1170401035891229E-2</v>
          </cell>
          <cell r="N23">
            <v>2.5652026670245219E-3</v>
          </cell>
          <cell r="O23">
            <v>0.4240242897034478</v>
          </cell>
          <cell r="P23">
            <v>0.38738688236857016</v>
          </cell>
          <cell r="Q23">
            <v>0.45108597618047253</v>
          </cell>
          <cell r="R23">
            <v>0.41557096814360467</v>
          </cell>
          <cell r="S23">
            <v>0.43215917643761542</v>
          </cell>
          <cell r="T23">
            <v>0.43244556992374283</v>
          </cell>
          <cell r="U23">
            <v>0.41782737812710086</v>
          </cell>
          <cell r="V23">
            <v>0.44987294339073336</v>
          </cell>
          <cell r="W23">
            <v>0.39895841579518093</v>
          </cell>
          <cell r="X23">
            <v>0.44827142794291264</v>
          </cell>
          <cell r="Y23">
            <v>0.40197776478439018</v>
          </cell>
          <cell r="Z23">
            <v>0.42259373782325393</v>
          </cell>
          <cell r="AA23"/>
          <cell r="AB23">
            <v>0.22039736352469122</v>
          </cell>
          <cell r="AC23">
            <v>0.19136639762298374</v>
          </cell>
          <cell r="AD23">
            <v>0.18545687594011875</v>
          </cell>
          <cell r="AE23">
            <v>0.19696784682345242</v>
          </cell>
          <cell r="AF23">
            <v>0.20073868424726632</v>
          </cell>
          <cell r="AG23">
            <v>0.18033858605437719</v>
          </cell>
          <cell r="AH23">
            <v>0.21749987859729789</v>
          </cell>
          <cell r="AI23">
            <v>0.18464032089098953</v>
          </cell>
          <cell r="AJ23">
            <v>0.21280579446982198</v>
          </cell>
          <cell r="AK23">
            <v>0.18437519667141183</v>
          </cell>
          <cell r="AL23">
            <v>0.21521244355554311</v>
          </cell>
          <cell r="AM23">
            <v>0.21956313668533214</v>
          </cell>
        </row>
        <row r="24">
          <cell r="A24" t="str">
            <v>Energy Efficient Lighting - Idaho TieStall</v>
          </cell>
          <cell r="C24">
            <v>3.0449198475183858</v>
          </cell>
          <cell r="D24">
            <v>0.3776042842716732</v>
          </cell>
          <cell r="E24">
            <v>7.5520856854334642E-2</v>
          </cell>
          <cell r="F24">
            <v>0.45312514112600782</v>
          </cell>
          <cell r="G24">
            <v>0.5760024840812985</v>
          </cell>
          <cell r="H24">
            <v>3.2696692448995783</v>
          </cell>
          <cell r="I24">
            <v>1303.6061489430915</v>
          </cell>
          <cell r="J24">
            <v>-2.185888864888986</v>
          </cell>
          <cell r="K24">
            <v>3.9175427331186654</v>
          </cell>
          <cell r="L24">
            <v>5.6764846250872916</v>
          </cell>
          <cell r="M24">
            <v>2.8927027493569818E-2</v>
          </cell>
          <cell r="N24">
            <v>5.3639795134547634E-4</v>
          </cell>
          <cell r="O24">
            <v>0.18333752840942297</v>
          </cell>
          <cell r="P24">
            <v>0.16592347912039981</v>
          </cell>
          <cell r="Q24">
            <v>0.19318449776440541</v>
          </cell>
          <cell r="R24">
            <v>0.17964715016625954</v>
          </cell>
          <cell r="S24">
            <v>0.18375050207065927</v>
          </cell>
          <cell r="T24">
            <v>0.17941070895254463</v>
          </cell>
          <cell r="U24">
            <v>0.17064381902397849</v>
          </cell>
          <cell r="V24">
            <v>0.18319961533139134</v>
          </cell>
          <cell r="W24">
            <v>0.16864684499917862</v>
          </cell>
          <cell r="X24">
            <v>0.19135806705873457</v>
          </cell>
          <cell r="Y24">
            <v>0.17084650189576633</v>
          </cell>
          <cell r="Z24">
            <v>0.18096578199425445</v>
          </cell>
          <cell r="AA24"/>
          <cell r="AB24">
            <v>8.242895176955245E-2</v>
          </cell>
          <cell r="AC24">
            <v>7.1539897335657465E-2</v>
          </cell>
          <cell r="AD24">
            <v>7.0164469329157875E-2</v>
          </cell>
          <cell r="AE24">
            <v>7.2869417745288489E-2</v>
          </cell>
          <cell r="AF24">
            <v>7.3539717357862924E-2</v>
          </cell>
          <cell r="AG24">
            <v>6.7101501624347415E-2</v>
          </cell>
          <cell r="AH24">
            <v>7.8776395419651382E-2</v>
          </cell>
          <cell r="AI24">
            <v>6.7750749859474282E-2</v>
          </cell>
          <cell r="AJ24">
            <v>7.8993309965400327E-2</v>
          </cell>
          <cell r="AK24">
            <v>6.856373206961057E-2</v>
          </cell>
          <cell r="AL24">
            <v>8.0102996826257503E-2</v>
          </cell>
          <cell r="AM24">
            <v>8.2174211429129451E-2</v>
          </cell>
        </row>
        <row r="25">
          <cell r="A25" t="str">
            <v>Energy Efficient Lighting - Montana TieStall</v>
          </cell>
          <cell r="C25">
            <v>3.0449198475183858</v>
          </cell>
          <cell r="D25">
            <v>0.3776042842716732</v>
          </cell>
          <cell r="E25">
            <v>7.5520856854334642E-2</v>
          </cell>
          <cell r="F25">
            <v>0.45312514112600782</v>
          </cell>
          <cell r="G25">
            <v>0.5760024840812985</v>
          </cell>
          <cell r="H25">
            <v>3.2696692448995783</v>
          </cell>
          <cell r="I25">
            <v>1303.6061489430915</v>
          </cell>
          <cell r="J25">
            <v>-2.185888864888986</v>
          </cell>
          <cell r="K25">
            <v>3.9175427331186654</v>
          </cell>
          <cell r="L25">
            <v>5.6764846250872916</v>
          </cell>
          <cell r="M25">
            <v>2.8927027493569818E-2</v>
          </cell>
          <cell r="N25">
            <v>5.3639795134547634E-4</v>
          </cell>
          <cell r="O25">
            <v>0.18333752840942297</v>
          </cell>
          <cell r="P25">
            <v>0.16592347912039981</v>
          </cell>
          <cell r="Q25">
            <v>0.19318449776440541</v>
          </cell>
          <cell r="R25">
            <v>0.17964715016625954</v>
          </cell>
          <cell r="S25">
            <v>0.18375050207065927</v>
          </cell>
          <cell r="T25">
            <v>0.17941070895254463</v>
          </cell>
          <cell r="U25">
            <v>0.17064381902397849</v>
          </cell>
          <cell r="V25">
            <v>0.18319961533139134</v>
          </cell>
          <cell r="W25">
            <v>0.16864684499917862</v>
          </cell>
          <cell r="X25">
            <v>0.19135806705873457</v>
          </cell>
          <cell r="Y25">
            <v>0.17084650189576633</v>
          </cell>
          <cell r="Z25">
            <v>0.18096578199425445</v>
          </cell>
          <cell r="AA25"/>
          <cell r="AB25">
            <v>8.242895176955245E-2</v>
          </cell>
          <cell r="AC25">
            <v>7.1539897335657465E-2</v>
          </cell>
          <cell r="AD25">
            <v>7.0164469329157875E-2</v>
          </cell>
          <cell r="AE25">
            <v>7.2869417745288489E-2</v>
          </cell>
          <cell r="AF25">
            <v>7.3539717357862924E-2</v>
          </cell>
          <cell r="AG25">
            <v>6.7101501624347415E-2</v>
          </cell>
          <cell r="AH25">
            <v>7.8776395419651382E-2</v>
          </cell>
          <cell r="AI25">
            <v>6.7750749859474282E-2</v>
          </cell>
          <cell r="AJ25">
            <v>7.8993309965400327E-2</v>
          </cell>
          <cell r="AK25">
            <v>6.856373206961057E-2</v>
          </cell>
          <cell r="AL25">
            <v>8.0102996826257503E-2</v>
          </cell>
          <cell r="AM25">
            <v>8.2174211429129451E-2</v>
          </cell>
        </row>
        <row r="26">
          <cell r="A26" t="str">
            <v>Energy Efficient Lighting - Oregon TieStall</v>
          </cell>
          <cell r="C26">
            <v>3.0449198475183858</v>
          </cell>
          <cell r="D26">
            <v>0.3776042842716732</v>
          </cell>
          <cell r="E26">
            <v>7.5520856854334642E-2</v>
          </cell>
          <cell r="F26">
            <v>0.45312514112600782</v>
          </cell>
          <cell r="G26">
            <v>0.5760024840812985</v>
          </cell>
          <cell r="H26">
            <v>3.2696692448995783</v>
          </cell>
          <cell r="I26">
            <v>1303.6061489430915</v>
          </cell>
          <cell r="J26">
            <v>-2.185888864888986</v>
          </cell>
          <cell r="K26">
            <v>3.9175427331186654</v>
          </cell>
          <cell r="L26">
            <v>5.6764846250872916</v>
          </cell>
          <cell r="M26">
            <v>2.8927027493569818E-2</v>
          </cell>
          <cell r="N26">
            <v>5.3639795134547634E-4</v>
          </cell>
          <cell r="O26">
            <v>0.18333752840942297</v>
          </cell>
          <cell r="P26">
            <v>0.16592347912039981</v>
          </cell>
          <cell r="Q26">
            <v>0.19318449776440541</v>
          </cell>
          <cell r="R26">
            <v>0.17964715016625954</v>
          </cell>
          <cell r="S26">
            <v>0.18375050207065927</v>
          </cell>
          <cell r="T26">
            <v>0.17941070895254463</v>
          </cell>
          <cell r="U26">
            <v>0.17064381902397849</v>
          </cell>
          <cell r="V26">
            <v>0.18319961533139134</v>
          </cell>
          <cell r="W26">
            <v>0.16864684499917862</v>
          </cell>
          <cell r="X26">
            <v>0.19135806705873457</v>
          </cell>
          <cell r="Y26">
            <v>0.17084650189576633</v>
          </cell>
          <cell r="Z26">
            <v>0.18096578199425445</v>
          </cell>
          <cell r="AA26"/>
          <cell r="AB26">
            <v>8.242895176955245E-2</v>
          </cell>
          <cell r="AC26">
            <v>7.1539897335657465E-2</v>
          </cell>
          <cell r="AD26">
            <v>7.0164469329157875E-2</v>
          </cell>
          <cell r="AE26">
            <v>7.2869417745288489E-2</v>
          </cell>
          <cell r="AF26">
            <v>7.3539717357862924E-2</v>
          </cell>
          <cell r="AG26">
            <v>6.7101501624347415E-2</v>
          </cell>
          <cell r="AH26">
            <v>7.8776395419651382E-2</v>
          </cell>
          <cell r="AI26">
            <v>6.7750749859474282E-2</v>
          </cell>
          <cell r="AJ26">
            <v>7.8993309965400327E-2</v>
          </cell>
          <cell r="AK26">
            <v>6.856373206961057E-2</v>
          </cell>
          <cell r="AL26">
            <v>8.0102996826257503E-2</v>
          </cell>
          <cell r="AM26">
            <v>8.2174211429129451E-2</v>
          </cell>
        </row>
        <row r="27">
          <cell r="A27" t="str">
            <v>Energy Efficient Lighting - Washington TieStall</v>
          </cell>
          <cell r="C27">
            <v>3.0449198475183858</v>
          </cell>
          <cell r="D27">
            <v>0.3776042842716732</v>
          </cell>
          <cell r="E27">
            <v>7.5520856854334642E-2</v>
          </cell>
          <cell r="F27">
            <v>0.45312514112600782</v>
          </cell>
          <cell r="G27">
            <v>0.5760024840812985</v>
          </cell>
          <cell r="H27">
            <v>3.2696692448995783</v>
          </cell>
          <cell r="I27">
            <v>1303.6061489430915</v>
          </cell>
          <cell r="J27">
            <v>-2.185888864888986</v>
          </cell>
          <cell r="K27">
            <v>3.9175427331186654</v>
          </cell>
          <cell r="L27">
            <v>5.6764846250872916</v>
          </cell>
          <cell r="M27">
            <v>2.8927027493569818E-2</v>
          </cell>
          <cell r="N27">
            <v>5.3639795134547634E-4</v>
          </cell>
          <cell r="O27">
            <v>0.18333752840942297</v>
          </cell>
          <cell r="P27">
            <v>0.16592347912039981</v>
          </cell>
          <cell r="Q27">
            <v>0.19318449776440541</v>
          </cell>
          <cell r="R27">
            <v>0.17964715016625954</v>
          </cell>
          <cell r="S27">
            <v>0.18375050207065927</v>
          </cell>
          <cell r="T27">
            <v>0.17941070895254463</v>
          </cell>
          <cell r="U27">
            <v>0.17064381902397849</v>
          </cell>
          <cell r="V27">
            <v>0.18319961533139134</v>
          </cell>
          <cell r="W27">
            <v>0.16864684499917862</v>
          </cell>
          <cell r="X27">
            <v>0.19135806705873457</v>
          </cell>
          <cell r="Y27">
            <v>0.17084650189576633</v>
          </cell>
          <cell r="Z27">
            <v>0.18096578199425445</v>
          </cell>
          <cell r="AA27"/>
          <cell r="AB27">
            <v>8.242895176955245E-2</v>
          </cell>
          <cell r="AC27">
            <v>7.1539897335657465E-2</v>
          </cell>
          <cell r="AD27">
            <v>7.0164469329157875E-2</v>
          </cell>
          <cell r="AE27">
            <v>7.2869417745288489E-2</v>
          </cell>
          <cell r="AF27">
            <v>7.3539717357862924E-2</v>
          </cell>
          <cell r="AG27">
            <v>6.7101501624347415E-2</v>
          </cell>
          <cell r="AH27">
            <v>7.8776395419651382E-2</v>
          </cell>
          <cell r="AI27">
            <v>6.7750749859474282E-2</v>
          </cell>
          <cell r="AJ27">
            <v>7.8993309965400327E-2</v>
          </cell>
          <cell r="AK27">
            <v>6.856373206961057E-2</v>
          </cell>
          <cell r="AL27">
            <v>8.0102996826257503E-2</v>
          </cell>
          <cell r="AM27">
            <v>8.2174211429129451E-2</v>
          </cell>
        </row>
        <row r="28">
          <cell r="A28" t="str">
            <v>Energy Efficient Lighting - Idaho FreeStall</v>
          </cell>
          <cell r="C28">
            <v>0.56446323784331998</v>
          </cell>
          <cell r="D28">
            <v>7.3963740963958288E-2</v>
          </cell>
          <cell r="E28">
            <v>1.4792748192791659E-2</v>
          </cell>
          <cell r="F28">
            <v>8.875648915674994E-2</v>
          </cell>
          <cell r="G28">
            <v>0.11282525199458296</v>
          </cell>
          <cell r="H28">
            <v>0.60612698562719625</v>
          </cell>
          <cell r="I28">
            <v>1377.4268949450077</v>
          </cell>
          <cell r="J28">
            <v>-1.7432888505357882</v>
          </cell>
          <cell r="K28">
            <v>4.7057685134302885</v>
          </cell>
          <cell r="L28">
            <v>5.3722635217894128</v>
          </cell>
          <cell r="M28">
            <v>5.3624543232264994E-3</v>
          </cell>
          <cell r="N28">
            <v>9.9436746959285252E-5</v>
          </cell>
          <cell r="O28">
            <v>3.3986869962608982E-2</v>
          </cell>
          <cell r="P28">
            <v>3.0758676401567858E-2</v>
          </cell>
          <cell r="Q28">
            <v>3.581228819474646E-2</v>
          </cell>
          <cell r="R28">
            <v>3.3302752496035835E-2</v>
          </cell>
          <cell r="S28">
            <v>3.406342647694726E-2</v>
          </cell>
          <cell r="T28">
            <v>3.3258921334712525E-2</v>
          </cell>
          <cell r="U28">
            <v>3.1633726806545373E-2</v>
          </cell>
          <cell r="V28">
            <v>3.3961303817532908E-2</v>
          </cell>
          <cell r="W28">
            <v>3.1263530387468458E-2</v>
          </cell>
          <cell r="X28">
            <v>3.5473706871937703E-2</v>
          </cell>
          <cell r="Y28">
            <v>3.1671299890828036E-2</v>
          </cell>
          <cell r="Z28">
            <v>3.3547198730559835E-2</v>
          </cell>
          <cell r="AA28"/>
          <cell r="AB28">
            <v>1.5280570700668168E-2</v>
          </cell>
          <cell r="AC28">
            <v>1.3261972106745276E-2</v>
          </cell>
          <cell r="AD28">
            <v>1.3006997071326236E-2</v>
          </cell>
          <cell r="AE28">
            <v>1.3508436852216569E-2</v>
          </cell>
          <cell r="AF28">
            <v>1.3632696113079297E-2</v>
          </cell>
          <cell r="AG28">
            <v>1.2439188145427604E-2</v>
          </cell>
          <cell r="AH28">
            <v>1.4603464606939412E-2</v>
          </cell>
          <cell r="AI28">
            <v>1.2559544929617654E-2</v>
          </cell>
          <cell r="AJ28">
            <v>1.4643675940229039E-2</v>
          </cell>
          <cell r="AK28">
            <v>1.2710254502815961E-2</v>
          </cell>
          <cell r="AL28">
            <v>1.4849388231467881E-2</v>
          </cell>
          <cell r="AM28">
            <v>1.5233347271295581E-2</v>
          </cell>
        </row>
        <row r="29">
          <cell r="A29" t="str">
            <v>Energy Efficient Lighting - Montana FreeStall</v>
          </cell>
          <cell r="C29">
            <v>0.56446323784331998</v>
          </cell>
          <cell r="D29">
            <v>7.3963740963958288E-2</v>
          </cell>
          <cell r="E29">
            <v>1.4792748192791659E-2</v>
          </cell>
          <cell r="F29">
            <v>8.875648915674994E-2</v>
          </cell>
          <cell r="G29">
            <v>0.11282525199458296</v>
          </cell>
          <cell r="H29">
            <v>0.60612698562719625</v>
          </cell>
          <cell r="I29">
            <v>1377.4268949450077</v>
          </cell>
          <cell r="J29">
            <v>-1.7432888505357882</v>
          </cell>
          <cell r="K29">
            <v>4.7057685134302885</v>
          </cell>
          <cell r="L29">
            <v>5.3722635217894128</v>
          </cell>
          <cell r="M29">
            <v>5.3624543232264994E-3</v>
          </cell>
          <cell r="N29">
            <v>9.9436746959285252E-5</v>
          </cell>
          <cell r="O29">
            <v>3.3986869962608982E-2</v>
          </cell>
          <cell r="P29">
            <v>3.0758676401567858E-2</v>
          </cell>
          <cell r="Q29">
            <v>3.581228819474646E-2</v>
          </cell>
          <cell r="R29">
            <v>3.3302752496035835E-2</v>
          </cell>
          <cell r="S29">
            <v>3.406342647694726E-2</v>
          </cell>
          <cell r="T29">
            <v>3.3258921334712525E-2</v>
          </cell>
          <cell r="U29">
            <v>3.1633726806545373E-2</v>
          </cell>
          <cell r="V29">
            <v>3.3961303817532908E-2</v>
          </cell>
          <cell r="W29">
            <v>3.1263530387468458E-2</v>
          </cell>
          <cell r="X29">
            <v>3.5473706871937703E-2</v>
          </cell>
          <cell r="Y29">
            <v>3.1671299890828036E-2</v>
          </cell>
          <cell r="Z29">
            <v>3.3547198730559835E-2</v>
          </cell>
          <cell r="AA29"/>
          <cell r="AB29">
            <v>1.5280570700668168E-2</v>
          </cell>
          <cell r="AC29">
            <v>1.3261972106745276E-2</v>
          </cell>
          <cell r="AD29">
            <v>1.3006997071326236E-2</v>
          </cell>
          <cell r="AE29">
            <v>1.3508436852216569E-2</v>
          </cell>
          <cell r="AF29">
            <v>1.3632696113079297E-2</v>
          </cell>
          <cell r="AG29">
            <v>1.2439188145427604E-2</v>
          </cell>
          <cell r="AH29">
            <v>1.4603464606939412E-2</v>
          </cell>
          <cell r="AI29">
            <v>1.2559544929617654E-2</v>
          </cell>
          <cell r="AJ29">
            <v>1.4643675940229039E-2</v>
          </cell>
          <cell r="AK29">
            <v>1.2710254502815961E-2</v>
          </cell>
          <cell r="AL29">
            <v>1.4849388231467881E-2</v>
          </cell>
          <cell r="AM29">
            <v>1.5233347271295581E-2</v>
          </cell>
        </row>
        <row r="30">
          <cell r="A30" t="str">
            <v>Energy Efficient Lighting - Oregon FreeStall</v>
          </cell>
          <cell r="C30">
            <v>0.56446323784331998</v>
          </cell>
          <cell r="D30">
            <v>7.3963740963958288E-2</v>
          </cell>
          <cell r="E30">
            <v>1.4792748192791659E-2</v>
          </cell>
          <cell r="F30">
            <v>8.875648915674994E-2</v>
          </cell>
          <cell r="G30">
            <v>0.11282525199458296</v>
          </cell>
          <cell r="H30">
            <v>0.60612698562719625</v>
          </cell>
          <cell r="I30">
            <v>1377.4268949450077</v>
          </cell>
          <cell r="J30">
            <v>-1.7432888505357882</v>
          </cell>
          <cell r="K30">
            <v>4.7057685134302885</v>
          </cell>
          <cell r="L30">
            <v>5.3722635217894128</v>
          </cell>
          <cell r="M30">
            <v>5.3624543232264994E-3</v>
          </cell>
          <cell r="N30">
            <v>9.9436746959285252E-5</v>
          </cell>
          <cell r="O30">
            <v>3.3986869962608982E-2</v>
          </cell>
          <cell r="P30">
            <v>3.0758676401567858E-2</v>
          </cell>
          <cell r="Q30">
            <v>3.581228819474646E-2</v>
          </cell>
          <cell r="R30">
            <v>3.3302752496035835E-2</v>
          </cell>
          <cell r="S30">
            <v>3.406342647694726E-2</v>
          </cell>
          <cell r="T30">
            <v>3.3258921334712525E-2</v>
          </cell>
          <cell r="U30">
            <v>3.1633726806545373E-2</v>
          </cell>
          <cell r="V30">
            <v>3.3961303817532908E-2</v>
          </cell>
          <cell r="W30">
            <v>3.1263530387468458E-2</v>
          </cell>
          <cell r="X30">
            <v>3.5473706871937703E-2</v>
          </cell>
          <cell r="Y30">
            <v>3.1671299890828036E-2</v>
          </cell>
          <cell r="Z30">
            <v>3.3547198730559835E-2</v>
          </cell>
          <cell r="AA30"/>
          <cell r="AB30">
            <v>1.5280570700668168E-2</v>
          </cell>
          <cell r="AC30">
            <v>1.3261972106745276E-2</v>
          </cell>
          <cell r="AD30">
            <v>1.3006997071326236E-2</v>
          </cell>
          <cell r="AE30">
            <v>1.3508436852216569E-2</v>
          </cell>
          <cell r="AF30">
            <v>1.3632696113079297E-2</v>
          </cell>
          <cell r="AG30">
            <v>1.2439188145427604E-2</v>
          </cell>
          <cell r="AH30">
            <v>1.4603464606939412E-2</v>
          </cell>
          <cell r="AI30">
            <v>1.2559544929617654E-2</v>
          </cell>
          <cell r="AJ30">
            <v>1.4643675940229039E-2</v>
          </cell>
          <cell r="AK30">
            <v>1.2710254502815961E-2</v>
          </cell>
          <cell r="AL30">
            <v>1.4849388231467881E-2</v>
          </cell>
          <cell r="AM30">
            <v>1.5233347271295581E-2</v>
          </cell>
        </row>
        <row r="31">
          <cell r="A31" t="str">
            <v>Energy Efficient Lighting - Washington FreeStall</v>
          </cell>
          <cell r="C31">
            <v>0.56446323784331998</v>
          </cell>
          <cell r="D31">
            <v>7.3963740963958288E-2</v>
          </cell>
          <cell r="E31">
            <v>1.4792748192791659E-2</v>
          </cell>
          <cell r="F31">
            <v>8.875648915674994E-2</v>
          </cell>
          <cell r="G31">
            <v>0.11282525199458296</v>
          </cell>
          <cell r="H31">
            <v>0.60612698562719625</v>
          </cell>
          <cell r="I31">
            <v>1377.4268949450077</v>
          </cell>
          <cell r="J31">
            <v>-1.7432888505357882</v>
          </cell>
          <cell r="K31">
            <v>4.7057685134302885</v>
          </cell>
          <cell r="L31">
            <v>5.3722635217894128</v>
          </cell>
          <cell r="M31">
            <v>5.3624543232264994E-3</v>
          </cell>
          <cell r="N31">
            <v>9.9436746959285252E-5</v>
          </cell>
          <cell r="O31">
            <v>3.3986869962608982E-2</v>
          </cell>
          <cell r="P31">
            <v>3.0758676401567858E-2</v>
          </cell>
          <cell r="Q31">
            <v>3.581228819474646E-2</v>
          </cell>
          <cell r="R31">
            <v>3.3302752496035835E-2</v>
          </cell>
          <cell r="S31">
            <v>3.406342647694726E-2</v>
          </cell>
          <cell r="T31">
            <v>3.3258921334712525E-2</v>
          </cell>
          <cell r="U31">
            <v>3.1633726806545373E-2</v>
          </cell>
          <cell r="V31">
            <v>3.3961303817532908E-2</v>
          </cell>
          <cell r="W31">
            <v>3.1263530387468458E-2</v>
          </cell>
          <cell r="X31">
            <v>3.5473706871937703E-2</v>
          </cell>
          <cell r="Y31">
            <v>3.1671299890828036E-2</v>
          </cell>
          <cell r="Z31">
            <v>3.3547198730559835E-2</v>
          </cell>
          <cell r="AA31"/>
          <cell r="AB31">
            <v>1.5280570700668168E-2</v>
          </cell>
          <cell r="AC31">
            <v>1.3261972106745276E-2</v>
          </cell>
          <cell r="AD31">
            <v>1.3006997071326236E-2</v>
          </cell>
          <cell r="AE31">
            <v>1.3508436852216569E-2</v>
          </cell>
          <cell r="AF31">
            <v>1.3632696113079297E-2</v>
          </cell>
          <cell r="AG31">
            <v>1.2439188145427604E-2</v>
          </cell>
          <cell r="AH31">
            <v>1.4603464606939412E-2</v>
          </cell>
          <cell r="AI31">
            <v>1.2559544929617654E-2</v>
          </cell>
          <cell r="AJ31">
            <v>1.4643675940229039E-2</v>
          </cell>
          <cell r="AK31">
            <v>1.2710254502815961E-2</v>
          </cell>
          <cell r="AL31">
            <v>1.4849388231467881E-2</v>
          </cell>
          <cell r="AM31">
            <v>1.5233347271295581E-2</v>
          </cell>
        </row>
        <row r="32"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</row>
      </sheetData>
      <sheetData sheetId="4"/>
      <sheetData sheetId="5"/>
      <sheetData sheetId="6"/>
      <sheetData sheetId="7"/>
      <sheetData sheetId="8"/>
      <sheetData sheetId="9">
        <row r="40">
          <cell r="P40">
            <v>1.2115148190639431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actions"/>
      <sheetName val="Yeild"/>
      <sheetName val="Notes"/>
    </sheetNames>
    <sheetDataSet>
      <sheetData sheetId="0"/>
      <sheetData sheetId="1">
        <row r="8">
          <cell r="E8" t="str">
            <v>Other</v>
          </cell>
          <cell r="F8">
            <v>0.82000000000000006</v>
          </cell>
          <cell r="G8">
            <v>0.91</v>
          </cell>
          <cell r="H8">
            <v>0.98319999999999996</v>
          </cell>
          <cell r="I8">
            <v>-8.1887999999999996E-3</v>
          </cell>
          <cell r="J8">
            <v>1.1100000000000001</v>
          </cell>
          <cell r="K8">
            <v>0.93000000000000016</v>
          </cell>
          <cell r="L8">
            <v>1.02</v>
          </cell>
          <cell r="M8">
            <v>1.0931999999999999</v>
          </cell>
          <cell r="N8">
            <v>-8.1887999999999996E-3</v>
          </cell>
          <cell r="O8">
            <v>4000</v>
          </cell>
          <cell r="P8">
            <v>0.9</v>
          </cell>
        </row>
        <row r="9">
          <cell r="F9">
            <v>0.82000000000000006</v>
          </cell>
          <cell r="G9">
            <v>0.91</v>
          </cell>
          <cell r="H9">
            <v>0.98319999999999996</v>
          </cell>
          <cell r="I9">
            <v>-8.1887999999999996E-3</v>
          </cell>
          <cell r="J9">
            <v>1.1100000000000001</v>
          </cell>
          <cell r="K9">
            <v>0.93000000000000016</v>
          </cell>
          <cell r="L9">
            <v>1.02</v>
          </cell>
          <cell r="M9">
            <v>1.0931999999999999</v>
          </cell>
          <cell r="N9">
            <v>-8.1887999999999996E-3</v>
          </cell>
          <cell r="O9">
            <v>1800</v>
          </cell>
          <cell r="P9">
            <v>0.9</v>
          </cell>
        </row>
        <row r="10">
          <cell r="F10">
            <v>0.58000000000000007</v>
          </cell>
          <cell r="G10">
            <v>0.79</v>
          </cell>
          <cell r="H10">
            <v>0.96079999999999999</v>
          </cell>
          <cell r="I10">
            <v>-1.9107199999999998E-2</v>
          </cell>
          <cell r="J10">
            <v>1.19</v>
          </cell>
          <cell r="K10">
            <v>0.77</v>
          </cell>
          <cell r="L10">
            <v>0.98</v>
          </cell>
          <cell r="M10">
            <v>1.1507999999999998</v>
          </cell>
          <cell r="N10">
            <v>-1.9107199999999998E-2</v>
          </cell>
          <cell r="O10">
            <v>8760</v>
          </cell>
          <cell r="P10">
            <v>0.9</v>
          </cell>
        </row>
        <row r="11">
          <cell r="F11">
            <v>0.82000000000000006</v>
          </cell>
          <cell r="G11">
            <v>0.91</v>
          </cell>
          <cell r="H11">
            <v>0.98319999999999996</v>
          </cell>
          <cell r="I11">
            <v>-8.1887999999999996E-3</v>
          </cell>
          <cell r="J11">
            <v>1.1100000000000001</v>
          </cell>
          <cell r="K11">
            <v>0.93000000000000016</v>
          </cell>
          <cell r="L11">
            <v>1.02</v>
          </cell>
          <cell r="M11">
            <v>1.0931999999999999</v>
          </cell>
          <cell r="N11">
            <v>-8.1887999999999996E-3</v>
          </cell>
          <cell r="O11">
            <v>3000</v>
          </cell>
          <cell r="P11">
            <v>0.9</v>
          </cell>
        </row>
        <row r="12">
          <cell r="F12">
            <v>0.58000000000000007</v>
          </cell>
          <cell r="G12">
            <v>0.79</v>
          </cell>
          <cell r="H12">
            <v>0.96079999999999999</v>
          </cell>
          <cell r="I12">
            <v>-1.9107199999999998E-2</v>
          </cell>
          <cell r="J12">
            <v>1.19</v>
          </cell>
          <cell r="K12">
            <v>0.77</v>
          </cell>
          <cell r="L12">
            <v>0.98</v>
          </cell>
          <cell r="M12">
            <v>1.1507999999999998</v>
          </cell>
          <cell r="N12">
            <v>-1.9107199999999998E-2</v>
          </cell>
          <cell r="O12">
            <v>3000</v>
          </cell>
          <cell r="P12">
            <v>0.9</v>
          </cell>
        </row>
        <row r="13">
          <cell r="E13" t="str">
            <v>University</v>
          </cell>
          <cell r="F13">
            <v>0.53</v>
          </cell>
          <cell r="G13">
            <v>0.76500000000000001</v>
          </cell>
          <cell r="H13">
            <v>0.95613333333333328</v>
          </cell>
          <cell r="I13">
            <v>-2.1381866666666666E-2</v>
          </cell>
          <cell r="J13">
            <v>1.19</v>
          </cell>
          <cell r="K13">
            <v>0.72</v>
          </cell>
          <cell r="L13">
            <v>0.95500000000000007</v>
          </cell>
          <cell r="M13">
            <v>1.1461333333333332</v>
          </cell>
          <cell r="N13">
            <v>-2.1381866666666666E-2</v>
          </cell>
          <cell r="O13">
            <v>3000</v>
          </cell>
          <cell r="P13">
            <v>0.9</v>
          </cell>
        </row>
        <row r="14">
          <cell r="F14">
            <v>0.27</v>
          </cell>
          <cell r="G14">
            <v>0.63500000000000001</v>
          </cell>
          <cell r="H14">
            <v>0.93186666666666662</v>
          </cell>
          <cell r="I14">
            <v>-3.3210133333333336E-2</v>
          </cell>
          <cell r="J14">
            <v>1.05</v>
          </cell>
          <cell r="K14">
            <v>0.32000000000000006</v>
          </cell>
          <cell r="L14">
            <v>0.68500000000000005</v>
          </cell>
          <cell r="M14">
            <v>0.98186666666666667</v>
          </cell>
          <cell r="N14">
            <v>-3.3210133333333336E-2</v>
          </cell>
          <cell r="O14">
            <v>2800</v>
          </cell>
          <cell r="P14">
            <v>0.9</v>
          </cell>
        </row>
        <row r="15">
          <cell r="E15" t="str">
            <v>K-12</v>
          </cell>
          <cell r="F15">
            <v>0.52</v>
          </cell>
          <cell r="G15">
            <v>0.76</v>
          </cell>
          <cell r="H15">
            <v>0.95520000000000005</v>
          </cell>
          <cell r="I15">
            <v>-2.18368E-2</v>
          </cell>
          <cell r="J15">
            <v>1.1000000000000001</v>
          </cell>
          <cell r="K15">
            <v>0.62000000000000011</v>
          </cell>
          <cell r="L15">
            <v>0.8600000000000001</v>
          </cell>
          <cell r="M15">
            <v>1.0552000000000001</v>
          </cell>
          <cell r="N15">
            <v>-2.18368E-2</v>
          </cell>
          <cell r="O15">
            <v>2400</v>
          </cell>
          <cell r="P15">
            <v>0.9</v>
          </cell>
        </row>
        <row r="16">
          <cell r="F16">
            <v>0.52</v>
          </cell>
          <cell r="G16">
            <v>0.76</v>
          </cell>
          <cell r="H16">
            <v>0.95520000000000005</v>
          </cell>
          <cell r="I16">
            <v>-2.18368E-2</v>
          </cell>
          <cell r="J16">
            <v>1.1000000000000001</v>
          </cell>
          <cell r="K16">
            <v>0.62000000000000011</v>
          </cell>
          <cell r="L16">
            <v>0.8600000000000001</v>
          </cell>
          <cell r="M16">
            <v>1.0552000000000001</v>
          </cell>
          <cell r="N16">
            <v>-2.18368E-2</v>
          </cell>
          <cell r="O16">
            <v>2400</v>
          </cell>
          <cell r="P16">
            <v>0.9</v>
          </cell>
        </row>
        <row r="17">
          <cell r="F17">
            <v>0.52</v>
          </cell>
          <cell r="G17">
            <v>0.76</v>
          </cell>
          <cell r="H17">
            <v>0.95520000000000005</v>
          </cell>
          <cell r="I17">
            <v>-2.18368E-2</v>
          </cell>
          <cell r="J17">
            <v>1.1200000000000001</v>
          </cell>
          <cell r="K17">
            <v>0.64000000000000012</v>
          </cell>
          <cell r="L17">
            <v>0.88000000000000012</v>
          </cell>
          <cell r="M17">
            <v>1.0752000000000002</v>
          </cell>
          <cell r="N17">
            <v>-2.18368E-2</v>
          </cell>
          <cell r="O17">
            <v>2400</v>
          </cell>
          <cell r="P17">
            <v>0.9</v>
          </cell>
        </row>
        <row r="18">
          <cell r="F18">
            <v>0.6</v>
          </cell>
          <cell r="G18">
            <v>0.8</v>
          </cell>
          <cell r="H18">
            <v>0.96266666666666667</v>
          </cell>
          <cell r="I18">
            <v>-1.8197333333333333E-2</v>
          </cell>
          <cell r="J18">
            <v>1.1000000000000001</v>
          </cell>
          <cell r="K18">
            <v>0.70000000000000018</v>
          </cell>
          <cell r="L18">
            <v>0.90000000000000013</v>
          </cell>
          <cell r="M18">
            <v>1.0626666666666669</v>
          </cell>
          <cell r="N18">
            <v>-1.8197333333333333E-2</v>
          </cell>
          <cell r="O18">
            <v>3600</v>
          </cell>
          <cell r="P18">
            <v>0.9</v>
          </cell>
        </row>
        <row r="19">
          <cell r="F19">
            <v>0.28000000000000003</v>
          </cell>
          <cell r="G19">
            <v>0.64</v>
          </cell>
          <cell r="H19">
            <v>0.93279999999999996</v>
          </cell>
          <cell r="I19">
            <v>-3.2755199999999998E-2</v>
          </cell>
          <cell r="J19">
            <v>1.01</v>
          </cell>
          <cell r="K19">
            <v>0.29000000000000004</v>
          </cell>
          <cell r="L19">
            <v>0.64999999999999991</v>
          </cell>
          <cell r="M19">
            <v>0.94280000000000008</v>
          </cell>
          <cell r="N19">
            <v>-3.2755199999999998E-2</v>
          </cell>
          <cell r="O19">
            <v>5800</v>
          </cell>
          <cell r="P19">
            <v>0.9</v>
          </cell>
        </row>
        <row r="20">
          <cell r="E20" t="str">
            <v>Supermarket</v>
          </cell>
          <cell r="F20">
            <v>0.78</v>
          </cell>
          <cell r="G20">
            <v>0.89</v>
          </cell>
          <cell r="H20">
            <v>0.97946666666666671</v>
          </cell>
          <cell r="I20">
            <v>-1.0008533333333333E-2</v>
          </cell>
          <cell r="J20">
            <v>1.08</v>
          </cell>
          <cell r="K20">
            <v>0.8600000000000001</v>
          </cell>
          <cell r="L20">
            <v>0.9700000000000002</v>
          </cell>
          <cell r="M20">
            <v>1.0594666666666668</v>
          </cell>
          <cell r="N20">
            <v>-1.0008533333333333E-2</v>
          </cell>
          <cell r="O20">
            <v>6500</v>
          </cell>
          <cell r="P20">
            <v>0.9</v>
          </cell>
        </row>
        <row r="21">
          <cell r="E21" t="str">
            <v>MIniMart</v>
          </cell>
          <cell r="F21">
            <v>0.61</v>
          </cell>
          <cell r="G21">
            <v>0.80499999999999994</v>
          </cell>
          <cell r="H21">
            <v>0.96360000000000001</v>
          </cell>
          <cell r="I21">
            <v>-1.7742399999999998E-2</v>
          </cell>
          <cell r="J21">
            <v>1.1400000000000001</v>
          </cell>
          <cell r="K21">
            <v>0.75</v>
          </cell>
          <cell r="L21">
            <v>0.94500000000000006</v>
          </cell>
          <cell r="M21">
            <v>1.1036000000000001</v>
          </cell>
          <cell r="N21">
            <v>-1.7742399999999998E-2</v>
          </cell>
          <cell r="O21">
            <v>6500</v>
          </cell>
          <cell r="P21">
            <v>0.9</v>
          </cell>
        </row>
        <row r="22">
          <cell r="F22">
            <v>0.28000000000000003</v>
          </cell>
          <cell r="G22">
            <v>0.64</v>
          </cell>
          <cell r="H22">
            <v>0.93279999999999996</v>
          </cell>
          <cell r="I22">
            <v>-3.2755199999999998E-2</v>
          </cell>
          <cell r="J22">
            <v>1.01</v>
          </cell>
          <cell r="K22">
            <v>0.29000000000000004</v>
          </cell>
          <cell r="L22">
            <v>0.64999999999999991</v>
          </cell>
          <cell r="M22">
            <v>0.94280000000000008</v>
          </cell>
          <cell r="N22">
            <v>-3.2755199999999998E-2</v>
          </cell>
          <cell r="O22">
            <v>5800</v>
          </cell>
          <cell r="P22">
            <v>0.9</v>
          </cell>
        </row>
        <row r="23">
          <cell r="E23" t="str">
            <v>Hospital</v>
          </cell>
          <cell r="F23">
            <v>0.28000000000000003</v>
          </cell>
          <cell r="G23">
            <v>0.64</v>
          </cell>
          <cell r="H23">
            <v>0.93279999999999996</v>
          </cell>
          <cell r="I23">
            <v>-3.2755199999999998E-2</v>
          </cell>
          <cell r="J23">
            <v>1.01</v>
          </cell>
          <cell r="K23">
            <v>0.29000000000000004</v>
          </cell>
          <cell r="L23">
            <v>0.64999999999999991</v>
          </cell>
          <cell r="M23">
            <v>0.94280000000000008</v>
          </cell>
          <cell r="N23">
            <v>-3.2755199999999998E-2</v>
          </cell>
          <cell r="O23">
            <v>5900</v>
          </cell>
          <cell r="P23">
            <v>0.9</v>
          </cell>
        </row>
        <row r="24">
          <cell r="F24">
            <v>0.6</v>
          </cell>
          <cell r="G24">
            <v>0.8</v>
          </cell>
          <cell r="H24">
            <v>0.96266666666666667</v>
          </cell>
          <cell r="I24">
            <v>-1.8197333333333333E-2</v>
          </cell>
          <cell r="J24">
            <v>1.1000000000000001</v>
          </cell>
          <cell r="K24">
            <v>0.70000000000000018</v>
          </cell>
          <cell r="L24">
            <v>0.90000000000000013</v>
          </cell>
          <cell r="M24">
            <v>1.0626666666666669</v>
          </cell>
          <cell r="N24">
            <v>-1.8197333333333333E-2</v>
          </cell>
          <cell r="O24">
            <v>4400</v>
          </cell>
          <cell r="P24">
            <v>0.9</v>
          </cell>
        </row>
        <row r="25">
          <cell r="E25" t="str">
            <v>Medium Off</v>
          </cell>
          <cell r="F25">
            <v>0.82000000000000006</v>
          </cell>
          <cell r="G25">
            <v>0.91</v>
          </cell>
          <cell r="H25">
            <v>0.98319999999999996</v>
          </cell>
          <cell r="I25">
            <v>-8.1887999999999996E-3</v>
          </cell>
          <cell r="J25">
            <v>1.1100000000000001</v>
          </cell>
          <cell r="K25">
            <v>0.93000000000000016</v>
          </cell>
          <cell r="L25">
            <v>1.02</v>
          </cell>
          <cell r="M25">
            <v>1.0931999999999999</v>
          </cell>
          <cell r="N25">
            <v>-8.1887999999999996E-3</v>
          </cell>
          <cell r="O25">
            <v>3600</v>
          </cell>
          <cell r="P25">
            <v>0.9</v>
          </cell>
        </row>
        <row r="26">
          <cell r="E26" t="str">
            <v>OtherHealth</v>
          </cell>
          <cell r="F26">
            <v>0.82000000000000006</v>
          </cell>
          <cell r="G26">
            <v>0.91</v>
          </cell>
          <cell r="H26">
            <v>0.98319999999999996</v>
          </cell>
          <cell r="I26">
            <v>-8.1887999999999996E-3</v>
          </cell>
          <cell r="J26">
            <v>1.1100000000000001</v>
          </cell>
          <cell r="K26">
            <v>0.93000000000000016</v>
          </cell>
          <cell r="L26">
            <v>1.02</v>
          </cell>
          <cell r="M26">
            <v>1.0931999999999999</v>
          </cell>
          <cell r="N26">
            <v>-8.1887999999999996E-3</v>
          </cell>
          <cell r="O26">
            <v>3600</v>
          </cell>
          <cell r="P26">
            <v>0.9</v>
          </cell>
        </row>
        <row r="27">
          <cell r="F27">
            <v>0.82000000000000006</v>
          </cell>
          <cell r="G27">
            <v>0.91</v>
          </cell>
          <cell r="H27">
            <v>0.98319999999999996</v>
          </cell>
          <cell r="I27">
            <v>-8.1887999999999996E-3</v>
          </cell>
          <cell r="J27">
            <v>1.1100000000000001</v>
          </cell>
          <cell r="K27">
            <v>0.93000000000000016</v>
          </cell>
          <cell r="L27">
            <v>1.02</v>
          </cell>
          <cell r="M27">
            <v>1.0931999999999999</v>
          </cell>
          <cell r="N27">
            <v>-8.1887999999999996E-3</v>
          </cell>
          <cell r="O27">
            <v>3400</v>
          </cell>
          <cell r="P27">
            <v>0.9</v>
          </cell>
        </row>
        <row r="28">
          <cell r="F28">
            <v>0.28000000000000003</v>
          </cell>
          <cell r="G28">
            <v>0.64</v>
          </cell>
          <cell r="H28">
            <v>0.93279999999999996</v>
          </cell>
          <cell r="I28">
            <v>-3.2755199999999998E-2</v>
          </cell>
          <cell r="J28">
            <v>1.01</v>
          </cell>
          <cell r="K28">
            <v>0.29000000000000004</v>
          </cell>
          <cell r="L28">
            <v>0.64999999999999991</v>
          </cell>
          <cell r="M28">
            <v>0.94280000000000008</v>
          </cell>
          <cell r="N28">
            <v>-3.2755199999999998E-2</v>
          </cell>
          <cell r="O28">
            <v>5800</v>
          </cell>
          <cell r="P28">
            <v>0.9</v>
          </cell>
        </row>
        <row r="29">
          <cell r="F29">
            <v>0.6</v>
          </cell>
          <cell r="G29">
            <v>0.8</v>
          </cell>
          <cell r="H29">
            <v>0.96266666666666667</v>
          </cell>
          <cell r="I29">
            <v>-1.8197333333333333E-2</v>
          </cell>
          <cell r="J29">
            <v>1.1000000000000001</v>
          </cell>
          <cell r="K29">
            <v>0.70000000000000018</v>
          </cell>
          <cell r="L29">
            <v>0.90000000000000013</v>
          </cell>
          <cell r="M29">
            <v>1.0626666666666669</v>
          </cell>
          <cell r="N29">
            <v>-1.8197333333333333E-2</v>
          </cell>
          <cell r="O29">
            <v>3600</v>
          </cell>
          <cell r="P29">
            <v>0.9</v>
          </cell>
        </row>
        <row r="30">
          <cell r="F30">
            <v>0.6</v>
          </cell>
          <cell r="G30">
            <v>0.8</v>
          </cell>
          <cell r="H30">
            <v>0.96266666666666667</v>
          </cell>
          <cell r="I30">
            <v>-1.8197333333333333E-2</v>
          </cell>
          <cell r="J30">
            <v>1.1000000000000001</v>
          </cell>
          <cell r="K30">
            <v>0.70000000000000018</v>
          </cell>
          <cell r="L30">
            <v>0.90000000000000013</v>
          </cell>
          <cell r="M30">
            <v>1.0626666666666669</v>
          </cell>
          <cell r="N30">
            <v>-1.8197333333333333E-2</v>
          </cell>
          <cell r="O30">
            <v>5800</v>
          </cell>
          <cell r="P30">
            <v>0.9</v>
          </cell>
        </row>
        <row r="31">
          <cell r="F31">
            <v>0.61</v>
          </cell>
          <cell r="G31">
            <v>0.80499999999999994</v>
          </cell>
          <cell r="H31">
            <v>0.96360000000000001</v>
          </cell>
          <cell r="I31">
            <v>-1.7742399999999998E-2</v>
          </cell>
          <cell r="J31">
            <v>1.1400000000000001</v>
          </cell>
          <cell r="K31">
            <v>0.75</v>
          </cell>
          <cell r="L31">
            <v>0.94500000000000006</v>
          </cell>
          <cell r="M31">
            <v>1.1036000000000001</v>
          </cell>
          <cell r="N31">
            <v>-1.7742399999999998E-2</v>
          </cell>
          <cell r="O31">
            <v>5800</v>
          </cell>
          <cell r="P31">
            <v>0.9</v>
          </cell>
        </row>
        <row r="32">
          <cell r="F32">
            <v>0.6</v>
          </cell>
          <cell r="G32">
            <v>0.8</v>
          </cell>
          <cell r="H32">
            <v>0.96266666666666667</v>
          </cell>
          <cell r="I32">
            <v>-1.8197333333333333E-2</v>
          </cell>
          <cell r="J32">
            <v>1.1000000000000001</v>
          </cell>
          <cell r="K32">
            <v>0.70000000000000018</v>
          </cell>
          <cell r="L32">
            <v>0.90000000000000013</v>
          </cell>
          <cell r="M32">
            <v>1.0626666666666669</v>
          </cell>
          <cell r="N32">
            <v>-1.8197333333333333E-2</v>
          </cell>
          <cell r="O32">
            <v>5800</v>
          </cell>
          <cell r="P32">
            <v>0.9</v>
          </cell>
        </row>
        <row r="33">
          <cell r="F33">
            <v>0.6</v>
          </cell>
          <cell r="G33">
            <v>0.8</v>
          </cell>
          <cell r="H33">
            <v>0.96266666666666667</v>
          </cell>
          <cell r="I33">
            <v>-1.8197333333333333E-2</v>
          </cell>
          <cell r="J33">
            <v>1.1000000000000001</v>
          </cell>
          <cell r="K33">
            <v>0.70000000000000018</v>
          </cell>
          <cell r="L33">
            <v>0.90000000000000013</v>
          </cell>
          <cell r="M33">
            <v>1.0626666666666669</v>
          </cell>
          <cell r="N33">
            <v>-1.8197333333333333E-2</v>
          </cell>
          <cell r="O33">
            <v>5800</v>
          </cell>
          <cell r="P33">
            <v>0.9</v>
          </cell>
        </row>
        <row r="34">
          <cell r="F34">
            <v>0.6</v>
          </cell>
          <cell r="G34">
            <v>0.8</v>
          </cell>
          <cell r="H34">
            <v>0.96266666666666667</v>
          </cell>
          <cell r="I34">
            <v>-1.8197333333333333E-2</v>
          </cell>
          <cell r="J34">
            <v>1.1000000000000001</v>
          </cell>
          <cell r="K34">
            <v>0.70000000000000018</v>
          </cell>
          <cell r="L34">
            <v>0.90000000000000013</v>
          </cell>
          <cell r="M34">
            <v>1.0626666666666669</v>
          </cell>
          <cell r="N34">
            <v>-1.8197333333333333E-2</v>
          </cell>
          <cell r="O34">
            <v>3600</v>
          </cell>
          <cell r="P34">
            <v>0.9</v>
          </cell>
        </row>
        <row r="35">
          <cell r="F35">
            <v>0.6</v>
          </cell>
          <cell r="G35">
            <v>0.8</v>
          </cell>
          <cell r="H35">
            <v>0.96266666666666667</v>
          </cell>
          <cell r="I35">
            <v>-1.8197333333333333E-2</v>
          </cell>
          <cell r="J35">
            <v>1.1000000000000001</v>
          </cell>
          <cell r="K35">
            <v>0.70000000000000018</v>
          </cell>
          <cell r="L35">
            <v>0.90000000000000013</v>
          </cell>
          <cell r="M35">
            <v>1.0626666666666669</v>
          </cell>
          <cell r="N35">
            <v>-1.8197333333333333E-2</v>
          </cell>
          <cell r="O35">
            <v>3600</v>
          </cell>
          <cell r="P35">
            <v>0.9</v>
          </cell>
        </row>
        <row r="36">
          <cell r="E36" t="str">
            <v>Lodging</v>
          </cell>
          <cell r="F36">
            <v>0.6</v>
          </cell>
          <cell r="G36">
            <v>0.8</v>
          </cell>
          <cell r="H36">
            <v>0.96266666666666667</v>
          </cell>
          <cell r="I36">
            <v>-1.8197333333333333E-2</v>
          </cell>
          <cell r="J36">
            <v>1.1000000000000001</v>
          </cell>
          <cell r="K36">
            <v>0.70000000000000018</v>
          </cell>
          <cell r="L36">
            <v>0.90000000000000013</v>
          </cell>
          <cell r="M36">
            <v>1.0626666666666669</v>
          </cell>
          <cell r="N36">
            <v>-1.8197333333333333E-2</v>
          </cell>
          <cell r="O36">
            <v>3600</v>
          </cell>
          <cell r="P36">
            <v>0.9</v>
          </cell>
        </row>
        <row r="37">
          <cell r="F37">
            <v>0.6</v>
          </cell>
          <cell r="G37">
            <v>0.8</v>
          </cell>
          <cell r="H37">
            <v>0.96266666666666667</v>
          </cell>
          <cell r="I37">
            <v>-1.8197333333333333E-2</v>
          </cell>
          <cell r="J37">
            <v>1.1000000000000001</v>
          </cell>
          <cell r="K37">
            <v>0.70000000000000018</v>
          </cell>
          <cell r="L37">
            <v>0.90000000000000013</v>
          </cell>
          <cell r="M37">
            <v>1.0626666666666669</v>
          </cell>
          <cell r="N37">
            <v>-1.8197333333333333E-2</v>
          </cell>
          <cell r="O37">
            <v>3600</v>
          </cell>
          <cell r="P37">
            <v>0.9</v>
          </cell>
        </row>
        <row r="38">
          <cell r="E38" t="str">
            <v>Large Off</v>
          </cell>
          <cell r="F38">
            <v>0.82000000000000006</v>
          </cell>
          <cell r="G38">
            <v>0.91</v>
          </cell>
          <cell r="H38">
            <v>0.98319999999999996</v>
          </cell>
          <cell r="I38">
            <v>-8.1887999999999996E-3</v>
          </cell>
          <cell r="J38">
            <v>1.1100000000000001</v>
          </cell>
          <cell r="K38">
            <v>0.93000000000000016</v>
          </cell>
          <cell r="L38">
            <v>1.02</v>
          </cell>
          <cell r="M38">
            <v>1.0931999999999999</v>
          </cell>
          <cell r="N38">
            <v>-8.1887999999999996E-3</v>
          </cell>
          <cell r="O38">
            <v>4200</v>
          </cell>
          <cell r="P38">
            <v>0.9</v>
          </cell>
        </row>
        <row r="39">
          <cell r="F39">
            <v>0.87</v>
          </cell>
          <cell r="G39">
            <v>0.93500000000000005</v>
          </cell>
          <cell r="H39">
            <v>0.98786666666666667</v>
          </cell>
          <cell r="I39">
            <v>-5.9141333333333334E-3</v>
          </cell>
          <cell r="J39">
            <v>1.3</v>
          </cell>
          <cell r="K39">
            <v>1.17</v>
          </cell>
          <cell r="L39">
            <v>1.2350000000000003</v>
          </cell>
          <cell r="M39">
            <v>1.2878666666666669</v>
          </cell>
          <cell r="N39">
            <v>-5.9141333333333334E-3</v>
          </cell>
          <cell r="O39">
            <v>3900</v>
          </cell>
          <cell r="P39">
            <v>0.9</v>
          </cell>
        </row>
        <row r="40">
          <cell r="E40" t="str">
            <v>Small Off</v>
          </cell>
          <cell r="F40">
            <v>0.53</v>
          </cell>
          <cell r="G40">
            <v>0.76500000000000001</v>
          </cell>
          <cell r="H40">
            <v>0.95613333333333328</v>
          </cell>
          <cell r="I40">
            <v>-2.1381866666666666E-2</v>
          </cell>
          <cell r="J40">
            <v>1.19</v>
          </cell>
          <cell r="K40">
            <v>0.72</v>
          </cell>
          <cell r="L40">
            <v>0.95500000000000007</v>
          </cell>
          <cell r="M40">
            <v>1.1461333333333332</v>
          </cell>
          <cell r="N40">
            <v>-2.1381866666666666E-2</v>
          </cell>
          <cell r="O40">
            <v>3000</v>
          </cell>
          <cell r="P40">
            <v>0.9</v>
          </cell>
        </row>
        <row r="41">
          <cell r="F41">
            <v>0.87</v>
          </cell>
          <cell r="G41">
            <v>0.93500000000000005</v>
          </cell>
          <cell r="H41">
            <v>0.98786666666666667</v>
          </cell>
          <cell r="I41">
            <v>-5.9141333333333334E-3</v>
          </cell>
          <cell r="J41">
            <v>1.1400000000000001</v>
          </cell>
          <cell r="K41">
            <v>1.0100000000000002</v>
          </cell>
          <cell r="L41">
            <v>1.0750000000000002</v>
          </cell>
          <cell r="M41">
            <v>1.1278666666666668</v>
          </cell>
          <cell r="N41">
            <v>-5.9141333333333334E-3</v>
          </cell>
          <cell r="O41">
            <v>8760</v>
          </cell>
          <cell r="P41">
            <v>0.7</v>
          </cell>
        </row>
        <row r="42">
          <cell r="F42">
            <v>0.87</v>
          </cell>
          <cell r="G42">
            <v>0.93500000000000005</v>
          </cell>
          <cell r="H42">
            <v>0.98786666666666667</v>
          </cell>
          <cell r="I42">
            <v>-5.9141333333333334E-3</v>
          </cell>
          <cell r="J42">
            <v>1.1400000000000001</v>
          </cell>
          <cell r="K42">
            <v>1.0100000000000002</v>
          </cell>
          <cell r="L42">
            <v>1.0750000000000002</v>
          </cell>
          <cell r="M42">
            <v>1.1278666666666668</v>
          </cell>
          <cell r="N42">
            <v>-5.9141333333333334E-3</v>
          </cell>
          <cell r="O42">
            <v>8760</v>
          </cell>
          <cell r="P42">
            <v>0.7</v>
          </cell>
        </row>
        <row r="43">
          <cell r="F43">
            <v>0.87</v>
          </cell>
          <cell r="G43">
            <v>0.93500000000000005</v>
          </cell>
          <cell r="H43">
            <v>0.98786666666666667</v>
          </cell>
          <cell r="I43">
            <v>-5.9141333333333334E-3</v>
          </cell>
          <cell r="J43">
            <v>1.1400000000000001</v>
          </cell>
          <cell r="K43">
            <v>1.0100000000000002</v>
          </cell>
          <cell r="L43">
            <v>1.0750000000000002</v>
          </cell>
          <cell r="M43">
            <v>1.1278666666666668</v>
          </cell>
          <cell r="N43">
            <v>-5.9141333333333334E-3</v>
          </cell>
          <cell r="O43">
            <v>8760</v>
          </cell>
          <cell r="P43">
            <v>0.7</v>
          </cell>
        </row>
        <row r="44">
          <cell r="F44">
            <v>0.61</v>
          </cell>
          <cell r="G44">
            <v>0.80499999999999994</v>
          </cell>
          <cell r="H44">
            <v>0.96360000000000001</v>
          </cell>
          <cell r="I44">
            <v>-1.7742399999999998E-2</v>
          </cell>
          <cell r="J44">
            <v>1</v>
          </cell>
          <cell r="K44">
            <v>0.60999999999999988</v>
          </cell>
          <cell r="L44">
            <v>0.80499999999999994</v>
          </cell>
          <cell r="M44">
            <v>0.96360000000000001</v>
          </cell>
          <cell r="N44">
            <v>-1.7742399999999998E-2</v>
          </cell>
          <cell r="O44">
            <v>3900</v>
          </cell>
          <cell r="P44">
            <v>0.9</v>
          </cell>
        </row>
        <row r="45">
          <cell r="F45">
            <v>1</v>
          </cell>
          <cell r="G45">
            <v>1</v>
          </cell>
          <cell r="H45">
            <v>1</v>
          </cell>
          <cell r="I45">
            <v>0</v>
          </cell>
          <cell r="J45">
            <v>1.1200000000000001</v>
          </cell>
          <cell r="K45">
            <v>1.1200000000000001</v>
          </cell>
          <cell r="L45">
            <v>1.1200000000000001</v>
          </cell>
          <cell r="M45">
            <v>1.1200000000000001</v>
          </cell>
          <cell r="N45">
            <v>0</v>
          </cell>
          <cell r="O45">
            <v>3500</v>
          </cell>
          <cell r="P45">
            <v>0.9</v>
          </cell>
        </row>
        <row r="46">
          <cell r="F46">
            <v>1</v>
          </cell>
          <cell r="G46">
            <v>1</v>
          </cell>
          <cell r="H46">
            <v>1</v>
          </cell>
          <cell r="I46">
            <v>0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0</v>
          </cell>
          <cell r="O46">
            <v>3000</v>
          </cell>
          <cell r="P46">
            <v>0.9</v>
          </cell>
        </row>
        <row r="47">
          <cell r="F47">
            <v>1</v>
          </cell>
          <cell r="G47">
            <v>1</v>
          </cell>
          <cell r="H47">
            <v>1</v>
          </cell>
          <cell r="I47">
            <v>0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0</v>
          </cell>
          <cell r="O47">
            <v>3500</v>
          </cell>
          <cell r="P47">
            <v>0.9</v>
          </cell>
        </row>
        <row r="48">
          <cell r="F48">
            <v>1</v>
          </cell>
          <cell r="G48">
            <v>1</v>
          </cell>
          <cell r="H48">
            <v>1</v>
          </cell>
          <cell r="I48">
            <v>0</v>
          </cell>
          <cell r="J48">
            <v>1.1200000000000001</v>
          </cell>
          <cell r="K48">
            <v>1.1200000000000001</v>
          </cell>
          <cell r="L48">
            <v>1.1200000000000001</v>
          </cell>
          <cell r="M48">
            <v>1.1200000000000001</v>
          </cell>
          <cell r="N48">
            <v>0</v>
          </cell>
          <cell r="O48">
            <v>3500</v>
          </cell>
          <cell r="P48">
            <v>0.9</v>
          </cell>
        </row>
        <row r="49">
          <cell r="F49">
            <v>0.6</v>
          </cell>
          <cell r="G49">
            <v>0.8</v>
          </cell>
          <cell r="H49">
            <v>0.96266666666666667</v>
          </cell>
          <cell r="I49">
            <v>-1.8197333333333333E-2</v>
          </cell>
          <cell r="J49">
            <v>1.1200000000000001</v>
          </cell>
          <cell r="K49">
            <v>0.7200000000000002</v>
          </cell>
          <cell r="L49">
            <v>0.92000000000000015</v>
          </cell>
          <cell r="M49">
            <v>1.0826666666666669</v>
          </cell>
          <cell r="N49">
            <v>-1.8197333333333333E-2</v>
          </cell>
          <cell r="O49">
            <v>3500</v>
          </cell>
          <cell r="P49">
            <v>0.9</v>
          </cell>
        </row>
        <row r="50">
          <cell r="F50">
            <v>1</v>
          </cell>
          <cell r="G50">
            <v>1</v>
          </cell>
          <cell r="H50">
            <v>1</v>
          </cell>
          <cell r="I50">
            <v>0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0</v>
          </cell>
          <cell r="O50">
            <v>8760</v>
          </cell>
          <cell r="P50">
            <v>0.7</v>
          </cell>
        </row>
        <row r="51">
          <cell r="F51">
            <v>0.61</v>
          </cell>
          <cell r="G51">
            <v>0.80499999999999994</v>
          </cell>
          <cell r="H51">
            <v>0.96360000000000001</v>
          </cell>
          <cell r="I51">
            <v>-1.7742399999999998E-2</v>
          </cell>
          <cell r="J51">
            <v>1</v>
          </cell>
          <cell r="K51">
            <v>0.60999999999999988</v>
          </cell>
          <cell r="L51">
            <v>0.80499999999999994</v>
          </cell>
          <cell r="M51">
            <v>0.96360000000000001</v>
          </cell>
          <cell r="N51">
            <v>-1.7742399999999998E-2</v>
          </cell>
          <cell r="O51">
            <v>3000</v>
          </cell>
          <cell r="P51">
            <v>0.9</v>
          </cell>
        </row>
        <row r="52">
          <cell r="F52">
            <v>0.61</v>
          </cell>
          <cell r="G52">
            <v>0.80499999999999994</v>
          </cell>
          <cell r="H52">
            <v>0.96360000000000001</v>
          </cell>
          <cell r="I52">
            <v>-1.7742399999999998E-2</v>
          </cell>
          <cell r="J52">
            <v>1</v>
          </cell>
          <cell r="K52">
            <v>0.60999999999999988</v>
          </cell>
          <cell r="L52">
            <v>0.80499999999999994</v>
          </cell>
          <cell r="M52">
            <v>0.96360000000000001</v>
          </cell>
          <cell r="N52">
            <v>-1.7742399999999998E-2</v>
          </cell>
          <cell r="O52">
            <v>3500</v>
          </cell>
          <cell r="P52">
            <v>0.9</v>
          </cell>
        </row>
        <row r="53"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0</v>
          </cell>
          <cell r="O53">
            <v>4500</v>
          </cell>
          <cell r="P53">
            <v>1</v>
          </cell>
        </row>
        <row r="54">
          <cell r="E54" t="str">
            <v>Restaurant</v>
          </cell>
          <cell r="F54">
            <v>0.41000000000000003</v>
          </cell>
          <cell r="G54">
            <v>0.70500000000000007</v>
          </cell>
          <cell r="H54">
            <v>0.94493333333333329</v>
          </cell>
          <cell r="I54">
            <v>-2.6841066666666667E-2</v>
          </cell>
          <cell r="J54">
            <v>1.02</v>
          </cell>
          <cell r="K54">
            <v>0.43000000000000016</v>
          </cell>
          <cell r="L54">
            <v>0.72500000000000009</v>
          </cell>
          <cell r="M54">
            <v>0.9649333333333332</v>
          </cell>
          <cell r="N54">
            <v>-2.6841066666666667E-2</v>
          </cell>
          <cell r="O54">
            <v>5000</v>
          </cell>
          <cell r="P54">
            <v>0.9</v>
          </cell>
        </row>
        <row r="55">
          <cell r="F55">
            <v>0.41000000000000003</v>
          </cell>
          <cell r="G55">
            <v>0.70500000000000007</v>
          </cell>
          <cell r="H55">
            <v>0.94493333333333329</v>
          </cell>
          <cell r="I55">
            <v>-2.6841066666666667E-2</v>
          </cell>
          <cell r="J55">
            <v>1.02</v>
          </cell>
          <cell r="K55">
            <v>0.43000000000000016</v>
          </cell>
          <cell r="L55">
            <v>0.72500000000000009</v>
          </cell>
          <cell r="M55">
            <v>0.9649333333333332</v>
          </cell>
          <cell r="N55">
            <v>-2.6841066666666667E-2</v>
          </cell>
          <cell r="O55">
            <v>5200</v>
          </cell>
          <cell r="P55">
            <v>0.9</v>
          </cell>
        </row>
        <row r="56">
          <cell r="F56">
            <v>0.61</v>
          </cell>
          <cell r="G56">
            <v>0.80499999999999994</v>
          </cell>
          <cell r="H56">
            <v>0.96360000000000001</v>
          </cell>
          <cell r="I56">
            <v>-1.7742399999999998E-2</v>
          </cell>
          <cell r="J56">
            <v>1.1200000000000001</v>
          </cell>
          <cell r="K56">
            <v>0.73</v>
          </cell>
          <cell r="L56">
            <v>0.92500000000000004</v>
          </cell>
          <cell r="M56">
            <v>1.0836000000000001</v>
          </cell>
          <cell r="N56">
            <v>-1.7742399999999998E-2</v>
          </cell>
          <cell r="O56">
            <v>3900</v>
          </cell>
          <cell r="P56">
            <v>0.9</v>
          </cell>
        </row>
        <row r="57">
          <cell r="F57">
            <v>0.61</v>
          </cell>
          <cell r="G57">
            <v>0.80499999999999994</v>
          </cell>
          <cell r="H57">
            <v>0.96360000000000001</v>
          </cell>
          <cell r="I57">
            <v>-1.7742399999999998E-2</v>
          </cell>
          <cell r="J57">
            <v>1.1200000000000001</v>
          </cell>
          <cell r="K57">
            <v>0.73</v>
          </cell>
          <cell r="L57">
            <v>0.92500000000000004</v>
          </cell>
          <cell r="M57">
            <v>1.0836000000000001</v>
          </cell>
          <cell r="N57">
            <v>-1.7742399999999998E-2</v>
          </cell>
          <cell r="O57">
            <v>3900</v>
          </cell>
          <cell r="P57">
            <v>0.9</v>
          </cell>
        </row>
        <row r="58">
          <cell r="E58" t="str">
            <v>Anchor</v>
          </cell>
          <cell r="F58">
            <v>0.57000000000000006</v>
          </cell>
          <cell r="G58">
            <v>0.78500000000000003</v>
          </cell>
          <cell r="H58">
            <v>0.95986666666666665</v>
          </cell>
          <cell r="I58">
            <v>-1.9562133333333332E-2</v>
          </cell>
          <cell r="J58">
            <v>1.18</v>
          </cell>
          <cell r="K58">
            <v>0.75</v>
          </cell>
          <cell r="L58">
            <v>0.96499999999999986</v>
          </cell>
          <cell r="M58">
            <v>1.1398666666666664</v>
          </cell>
          <cell r="N58">
            <v>-1.9562133333333332E-2</v>
          </cell>
          <cell r="O58">
            <v>4000</v>
          </cell>
          <cell r="P58">
            <v>0.9</v>
          </cell>
        </row>
        <row r="59">
          <cell r="E59" t="str">
            <v>Big Box</v>
          </cell>
          <cell r="F59">
            <v>0.66999999999999993</v>
          </cell>
          <cell r="G59">
            <v>0.83499999999999996</v>
          </cell>
          <cell r="H59">
            <v>0.96919999999999995</v>
          </cell>
          <cell r="I59">
            <v>-1.50128E-2</v>
          </cell>
          <cell r="J59">
            <v>1.19</v>
          </cell>
          <cell r="K59">
            <v>0.85999999999999988</v>
          </cell>
          <cell r="L59">
            <v>1.0249999999999999</v>
          </cell>
          <cell r="M59">
            <v>1.1591999999999998</v>
          </cell>
          <cell r="N59">
            <v>-1.50128E-2</v>
          </cell>
          <cell r="O59">
            <v>4800</v>
          </cell>
          <cell r="P59">
            <v>0.9</v>
          </cell>
        </row>
        <row r="60">
          <cell r="E60" t="str">
            <v>Small Box</v>
          </cell>
          <cell r="F60">
            <v>0.61</v>
          </cell>
          <cell r="G60">
            <v>0.80499999999999994</v>
          </cell>
          <cell r="H60">
            <v>0.96360000000000001</v>
          </cell>
          <cell r="I60">
            <v>-1.7742399999999998E-2</v>
          </cell>
          <cell r="J60">
            <v>1.1200000000000001</v>
          </cell>
          <cell r="K60">
            <v>0.73</v>
          </cell>
          <cell r="L60">
            <v>0.92500000000000004</v>
          </cell>
          <cell r="M60">
            <v>1.0836000000000001</v>
          </cell>
          <cell r="N60">
            <v>-1.7742399999999998E-2</v>
          </cell>
          <cell r="O60">
            <v>3900</v>
          </cell>
          <cell r="P60">
            <v>0.9</v>
          </cell>
        </row>
        <row r="61">
          <cell r="E61" t="str">
            <v>High End</v>
          </cell>
          <cell r="F61">
            <v>0.69</v>
          </cell>
          <cell r="G61">
            <v>0.84499999999999997</v>
          </cell>
          <cell r="H61">
            <v>0.97106666666666663</v>
          </cell>
          <cell r="I61">
            <v>-1.4102933333333333E-2</v>
          </cell>
          <cell r="J61">
            <v>1.1299999999999999</v>
          </cell>
          <cell r="K61">
            <v>0.81999999999999984</v>
          </cell>
          <cell r="L61">
            <v>0.97499999999999987</v>
          </cell>
          <cell r="M61">
            <v>1.1010666666666666</v>
          </cell>
          <cell r="N61">
            <v>-1.4102933333333333E-2</v>
          </cell>
          <cell r="O61">
            <v>3400</v>
          </cell>
          <cell r="P61">
            <v>0.9</v>
          </cell>
        </row>
        <row r="62">
          <cell r="F62">
            <v>0.61</v>
          </cell>
          <cell r="G62">
            <v>0.80499999999999994</v>
          </cell>
          <cell r="H62">
            <v>0.96360000000000001</v>
          </cell>
          <cell r="I62">
            <v>-1.7742399999999998E-2</v>
          </cell>
          <cell r="J62">
            <v>1.1200000000000001</v>
          </cell>
          <cell r="K62">
            <v>0.73</v>
          </cell>
          <cell r="L62">
            <v>0.92500000000000004</v>
          </cell>
          <cell r="M62">
            <v>1.0836000000000001</v>
          </cell>
          <cell r="N62">
            <v>-1.7742399999999998E-2</v>
          </cell>
          <cell r="O62">
            <v>3900</v>
          </cell>
          <cell r="P62">
            <v>0.9</v>
          </cell>
        </row>
        <row r="63">
          <cell r="E63" t="str">
            <v>Warehouse</v>
          </cell>
          <cell r="F63">
            <v>0.61</v>
          </cell>
          <cell r="G63">
            <v>0.80499999999999994</v>
          </cell>
          <cell r="H63">
            <v>0.96360000000000001</v>
          </cell>
          <cell r="I63">
            <v>-1.7742399999999998E-2</v>
          </cell>
          <cell r="J63">
            <v>1</v>
          </cell>
          <cell r="K63">
            <v>0.60999999999999988</v>
          </cell>
          <cell r="L63">
            <v>0.80499999999999994</v>
          </cell>
          <cell r="M63">
            <v>0.96360000000000001</v>
          </cell>
          <cell r="N63">
            <v>-1.7742399999999998E-2</v>
          </cell>
          <cell r="O63">
            <v>3500</v>
          </cell>
          <cell r="P63">
            <v>0.9</v>
          </cell>
        </row>
        <row r="64">
          <cell r="F64">
            <v>0.6</v>
          </cell>
          <cell r="G64">
            <v>0.8</v>
          </cell>
          <cell r="H64">
            <v>0.96266666666666667</v>
          </cell>
          <cell r="I64">
            <v>-1.8197333333333333E-2</v>
          </cell>
          <cell r="J64">
            <v>1.1200000000000001</v>
          </cell>
          <cell r="K64">
            <v>0.7200000000000002</v>
          </cell>
          <cell r="L64">
            <v>0.92000000000000015</v>
          </cell>
          <cell r="M64">
            <v>1.0826666666666669</v>
          </cell>
          <cell r="N64">
            <v>-1.8197333333333333E-2</v>
          </cell>
          <cell r="O64">
            <v>3500</v>
          </cell>
          <cell r="P64">
            <v>0.9</v>
          </cell>
        </row>
        <row r="65"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1.1200000000000001</v>
          </cell>
          <cell r="K65">
            <v>1.1200000000000001</v>
          </cell>
          <cell r="L65">
            <v>1.1200000000000001</v>
          </cell>
          <cell r="M65">
            <v>1.1200000000000001</v>
          </cell>
          <cell r="N65">
            <v>0</v>
          </cell>
          <cell r="O65">
            <v>3500</v>
          </cell>
          <cell r="P65">
            <v>0.9</v>
          </cell>
        </row>
        <row r="66">
          <cell r="F66">
            <v>0.61</v>
          </cell>
          <cell r="G66">
            <v>0.80499999999999994</v>
          </cell>
          <cell r="H66">
            <v>0.96360000000000001</v>
          </cell>
          <cell r="I66">
            <v>-1.7742399999999998E-2</v>
          </cell>
          <cell r="J66">
            <v>1.08</v>
          </cell>
          <cell r="K66">
            <v>0.69</v>
          </cell>
          <cell r="L66">
            <v>0.88500000000000001</v>
          </cell>
          <cell r="M66">
            <v>1.0436000000000001</v>
          </cell>
          <cell r="N66">
            <v>-1.7742399999999998E-2</v>
          </cell>
          <cell r="O66">
            <v>2000</v>
          </cell>
          <cell r="P66">
            <v>0.9</v>
          </cell>
        </row>
        <row r="67">
          <cell r="F67">
            <v>0.61</v>
          </cell>
          <cell r="G67">
            <v>0.80499999999999994</v>
          </cell>
          <cell r="H67">
            <v>0.96360000000000001</v>
          </cell>
          <cell r="I67">
            <v>-1.7742399999999998E-2</v>
          </cell>
          <cell r="J67">
            <v>1.08</v>
          </cell>
          <cell r="K67">
            <v>0.69</v>
          </cell>
          <cell r="L67">
            <v>0.88500000000000001</v>
          </cell>
          <cell r="M67">
            <v>1.0436000000000001</v>
          </cell>
          <cell r="N67">
            <v>-1.7742399999999998E-2</v>
          </cell>
          <cell r="O67">
            <v>5800</v>
          </cell>
          <cell r="P67">
            <v>0.9</v>
          </cell>
        </row>
        <row r="68"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0</v>
          </cell>
          <cell r="O68">
            <v>2400</v>
          </cell>
          <cell r="P68">
            <v>0.9</v>
          </cell>
        </row>
        <row r="69">
          <cell r="F69">
            <v>1</v>
          </cell>
          <cell r="G69">
            <v>1</v>
          </cell>
          <cell r="H69">
            <v>1</v>
          </cell>
          <cell r="I69">
            <v>0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0</v>
          </cell>
          <cell r="O69">
            <v>4600</v>
          </cell>
          <cell r="P69">
            <v>0.9</v>
          </cell>
        </row>
        <row r="70"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0</v>
          </cell>
          <cell r="O70">
            <v>7000</v>
          </cell>
          <cell r="P70">
            <v>0.9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endencies"/>
      <sheetName val="Com"/>
      <sheetName val="Economic Scalers"/>
      <sheetName val="Population forecast"/>
      <sheetName val="New Commercial sqf"/>
      <sheetName val="Com Forecast Med old version"/>
      <sheetName val="Com Forecast Med"/>
      <sheetName val="Com Forecast Low1"/>
      <sheetName val="Com Forecast Low"/>
      <sheetName val="Com Forecast High"/>
      <sheetName val="Com Forecast High1"/>
      <sheetName val="Commercial Lighting for Charlie"/>
      <sheetName val="ID RES Saturation rates"/>
      <sheetName val="MT RES Saturation rates "/>
      <sheetName val="OR RES Saturation rates"/>
      <sheetName val="WA Res Saturation Rates"/>
      <sheetName val="SQF per Unit"/>
      <sheetName val="Res Unit Forecast (base) "/>
      <sheetName val="Res unit Forecast (low)"/>
      <sheetName val="Res unit Forecast (high)"/>
      <sheetName val="Res EUI Forecast (Base)"/>
      <sheetName val="Res EUI Forecast (Low)"/>
      <sheetName val="Res EUI Forecast (High)"/>
      <sheetName val="Residential MELS"/>
      <sheetName val="Load Forecasts ----&gt;"/>
      <sheetName val="NW Industrial Demand Base"/>
      <sheetName val="NW Industrial Demand LOW"/>
      <sheetName val="NW Industrial Demand High "/>
      <sheetName val="industrial GCM1_XGO_base_FE"/>
      <sheetName val="Industrial GCM1_XGO_Low_FE"/>
      <sheetName val="Industrial GCM1_XGO_High_FE"/>
      <sheetName val="Cannabis Demand"/>
      <sheetName val="Large Data Centers demand"/>
      <sheetName val="Irrigation demand"/>
      <sheetName val="vehiclecounts-nw-climate1_xgo_b"/>
      <sheetName val="vehiclecounts-nw-climate1 High"/>
      <sheetName val="vehiclecounts-nw-climate1 Low"/>
      <sheetName val="ADDITIONAL SUPPORTING DATA----&gt;"/>
      <sheetName val="XGO Climate change elasticities"/>
      <sheetName val="RES allocation and size"/>
      <sheetName val="Economic Drivers modifiers"/>
      <sheetName val="commercialvariables-id-freezede"/>
      <sheetName val="commercialvariables-mt-freezede"/>
      <sheetName val="commercialvariables-nw-freezede"/>
      <sheetName val="commercialvariables-or-freezede"/>
      <sheetName val="commercialvariables-wa-freezede"/>
      <sheetName val="industrialvariables-id-freezede"/>
      <sheetName val="industrialvariables-mt-freezede"/>
      <sheetName val="industrialvariables-or-freezede"/>
      <sheetName val="industrialvariables-wa-freezede"/>
      <sheetName val="industrialvariables-nw-freezede"/>
      <sheetName val="residentialvariables-id-freezed"/>
      <sheetName val="residentialvariables-mt-freezed"/>
      <sheetName val="residentialvariables-or-freezed"/>
      <sheetName val="residentialvariables-wa-freezed"/>
      <sheetName val="residentialvariables-nw-freezed"/>
      <sheetName val="electricityreview-nw-freezedee"/>
      <sheetName val="High electricityreview-nw-FE"/>
      <sheetName val="Low Electricityreview-nw-FE"/>
      <sheetName val="Econ drivers Base GCM1"/>
      <sheetName val="Econ Driver Low GCM1"/>
      <sheetName val="Econ Drivers High GCM1"/>
      <sheetName val="commercial stock comparison"/>
    </sheetNames>
    <sheetDataSet>
      <sheetData sheetId="0"/>
      <sheetData sheetId="1"/>
      <sheetData sheetId="2"/>
      <sheetData sheetId="3">
        <row r="39">
          <cell r="A39" t="str">
            <v>Population with economic range and with Additional population due to climate change</v>
          </cell>
          <cell r="D39">
            <v>2018</v>
          </cell>
          <cell r="E39">
            <v>2019</v>
          </cell>
          <cell r="F39">
            <v>2020</v>
          </cell>
          <cell r="G39">
            <v>2021</v>
          </cell>
          <cell r="H39">
            <v>2022</v>
          </cell>
          <cell r="I39">
            <v>2023</v>
          </cell>
          <cell r="J39">
            <v>2024</v>
          </cell>
          <cell r="K39">
            <v>2025</v>
          </cell>
          <cell r="L39">
            <v>2026</v>
          </cell>
          <cell r="M39">
            <v>2027</v>
          </cell>
          <cell r="N39">
            <v>2028</v>
          </cell>
          <cell r="O39">
            <v>2029</v>
          </cell>
          <cell r="P39">
            <v>2030</v>
          </cell>
          <cell r="Q39">
            <v>2031</v>
          </cell>
          <cell r="R39">
            <v>2032</v>
          </cell>
          <cell r="S39">
            <v>2033</v>
          </cell>
          <cell r="T39">
            <v>2034</v>
          </cell>
          <cell r="U39">
            <v>2035</v>
          </cell>
          <cell r="V39">
            <v>2036</v>
          </cell>
          <cell r="W39">
            <v>2037</v>
          </cell>
          <cell r="X39">
            <v>2038</v>
          </cell>
          <cell r="Y39">
            <v>2039</v>
          </cell>
          <cell r="Z39">
            <v>2040</v>
          </cell>
          <cell r="AA39">
            <v>2041</v>
          </cell>
          <cell r="AB39">
            <v>2042</v>
          </cell>
          <cell r="AC39">
            <v>2043</v>
          </cell>
          <cell r="AD39">
            <v>2044</v>
          </cell>
          <cell r="AE39">
            <v>2045</v>
          </cell>
          <cell r="AF39">
            <v>2046</v>
          </cell>
          <cell r="AG39">
            <v>2047</v>
          </cell>
          <cell r="AH39">
            <v>2048</v>
          </cell>
          <cell r="AI39">
            <v>2049</v>
          </cell>
          <cell r="AJ39">
            <v>2050</v>
          </cell>
        </row>
        <row r="40">
          <cell r="C40" t="str">
            <v>ID</v>
          </cell>
          <cell r="D40">
            <v>1755.3979999999999</v>
          </cell>
          <cell r="E40">
            <v>1786.6861923992756</v>
          </cell>
          <cell r="F40">
            <v>1814.0589058524463</v>
          </cell>
          <cell r="G40">
            <v>1841.3198417493084</v>
          </cell>
          <cell r="H40">
            <v>1868.8069046526018</v>
          </cell>
          <cell r="I40">
            <v>1896.5057137797703</v>
          </cell>
          <cell r="J40">
            <v>1924.381325423308</v>
          </cell>
          <cell r="K40">
            <v>1952.3973361536696</v>
          </cell>
          <cell r="L40">
            <v>1980.5250923524422</v>
          </cell>
          <cell r="M40">
            <v>2008.7068020418756</v>
          </cell>
          <cell r="N40">
            <v>2036.8746912529184</v>
          </cell>
          <cell r="O40">
            <v>2065.0325809705419</v>
          </cell>
          <cell r="P40">
            <v>2093.1822796702709</v>
          </cell>
          <cell r="Q40">
            <v>2121.3110641762937</v>
          </cell>
          <cell r="R40">
            <v>2149.4102488411258</v>
          </cell>
          <cell r="S40">
            <v>2177.4961863010776</v>
          </cell>
          <cell r="T40">
            <v>2205.6347936283328</v>
          </cell>
          <cell r="U40">
            <v>2233.9275429488689</v>
          </cell>
          <cell r="V40">
            <v>2262.3968415750551</v>
          </cell>
          <cell r="W40">
            <v>2291.0335769219023</v>
          </cell>
          <cell r="X40">
            <v>2319.8157732528339</v>
          </cell>
          <cell r="Y40">
            <v>2348.7425056245088</v>
          </cell>
          <cell r="Z40">
            <v>2331.0202840769412</v>
          </cell>
          <cell r="AA40">
            <v>2356.8062849697994</v>
          </cell>
          <cell r="AB40">
            <v>2382.699267499182</v>
          </cell>
          <cell r="AC40">
            <v>2408.7109827340805</v>
          </cell>
          <cell r="AD40">
            <v>2434.8511506645755</v>
          </cell>
          <cell r="AE40">
            <v>2461.130612462071</v>
          </cell>
          <cell r="AF40">
            <v>2487.5549883574863</v>
          </cell>
          <cell r="AG40">
            <v>2514.1034268186204</v>
          </cell>
          <cell r="AH40">
            <v>2541.004996294168</v>
          </cell>
          <cell r="AI40">
            <v>2568.1871205354455</v>
          </cell>
          <cell r="AJ40">
            <v>2595.6526702213127</v>
          </cell>
        </row>
        <row r="41">
          <cell r="C41" t="str">
            <v>MT</v>
          </cell>
          <cell r="D41">
            <v>1061.6969999999999</v>
          </cell>
          <cell r="E41">
            <v>1067.6537208598681</v>
          </cell>
          <cell r="F41">
            <v>1072.6364265969014</v>
          </cell>
          <cell r="G41">
            <v>1077.4019833814289</v>
          </cell>
          <cell r="H41">
            <v>1081.9413154186427</v>
          </cell>
          <cell r="I41">
            <v>1086.2096661054804</v>
          </cell>
          <cell r="J41">
            <v>1090.1734500417265</v>
          </cell>
          <cell r="K41">
            <v>1093.8022544808807</v>
          </cell>
          <cell r="L41">
            <v>1097.0648639949784</v>
          </cell>
          <cell r="M41">
            <v>1099.9440718612834</v>
          </cell>
          <cell r="N41">
            <v>1102.4277090797209</v>
          </cell>
          <cell r="O41">
            <v>1104.5174644648018</v>
          </cell>
          <cell r="P41">
            <v>1106.223870136907</v>
          </cell>
          <cell r="Q41">
            <v>1107.5583871237104</v>
          </cell>
          <cell r="R41">
            <v>1108.5833621835181</v>
          </cell>
          <cell r="S41">
            <v>1109.3744775754558</v>
          </cell>
          <cell r="T41">
            <v>1109.9708334096615</v>
          </cell>
          <cell r="U41">
            <v>1110.3986241029265</v>
          </cell>
          <cell r="V41">
            <v>1110.6751282225925</v>
          </cell>
          <cell r="W41">
            <v>1110.8165532432945</v>
          </cell>
          <cell r="X41">
            <v>1110.8380428013181</v>
          </cell>
          <cell r="Y41">
            <v>1110.7517448855638</v>
          </cell>
          <cell r="Z41">
            <v>1122.7041239762227</v>
          </cell>
          <cell r="AA41">
            <v>1123.0545369367801</v>
          </cell>
          <cell r="AB41">
            <v>1123.324190648179</v>
          </cell>
          <cell r="AC41">
            <v>1123.5230635648616</v>
          </cell>
          <cell r="AD41">
            <v>1123.6581725720714</v>
          </cell>
          <cell r="AE41">
            <v>1123.7355348829146</v>
          </cell>
          <cell r="AF41">
            <v>1123.7601726050932</v>
          </cell>
          <cell r="AG41">
            <v>1123.7244500467941</v>
          </cell>
          <cell r="AH41">
            <v>1123.7174211415158</v>
          </cell>
          <cell r="AI41">
            <v>1123.7093987828371</v>
          </cell>
          <cell r="AJ41">
            <v>1123.7003811210848</v>
          </cell>
        </row>
        <row r="42">
          <cell r="C42" t="str">
            <v>OR</v>
          </cell>
          <cell r="D42">
            <v>4206.2030000000004</v>
          </cell>
          <cell r="E42">
            <v>4275.2095815973898</v>
          </cell>
          <cell r="F42">
            <v>4340.7787461673724</v>
          </cell>
          <cell r="G42">
            <v>4401.5956802379869</v>
          </cell>
          <cell r="H42">
            <v>4457.4302569638285</v>
          </cell>
          <cell r="I42">
            <v>4508.8314591999033</v>
          </cell>
          <cell r="J42">
            <v>4558.9023206426036</v>
          </cell>
          <cell r="K42">
            <v>4608.2077670101553</v>
          </cell>
          <cell r="L42">
            <v>4656.5855448698085</v>
          </cell>
          <cell r="M42">
            <v>4704.1524136211756</v>
          </cell>
          <cell r="N42">
            <v>4751.0422198695132</v>
          </cell>
          <cell r="O42">
            <v>4797.2746260853764</v>
          </cell>
          <cell r="P42">
            <v>4842.8602947393265</v>
          </cell>
          <cell r="Q42">
            <v>4887.7840708668882</v>
          </cell>
          <cell r="R42">
            <v>4932.0819254808557</v>
          </cell>
          <cell r="S42">
            <v>4975.8197294035035</v>
          </cell>
          <cell r="T42">
            <v>5018.9643470561668</v>
          </cell>
          <cell r="U42">
            <v>5061.3852665286158</v>
          </cell>
          <cell r="V42">
            <v>5103.1208271640571</v>
          </cell>
          <cell r="W42">
            <v>5144.2269191705682</v>
          </cell>
          <cell r="X42">
            <v>5184.7580789499261</v>
          </cell>
          <cell r="Y42">
            <v>5224.7418283798033</v>
          </cell>
          <cell r="Z42">
            <v>5146.4213206134655</v>
          </cell>
          <cell r="AA42">
            <v>5179.1264312219937</v>
          </cell>
          <cell r="AB42">
            <v>5211.3233991088291</v>
          </cell>
          <cell r="AC42">
            <v>5243.0371320739159</v>
          </cell>
          <cell r="AD42">
            <v>5274.2917063870673</v>
          </cell>
          <cell r="AE42">
            <v>5305.112471393878</v>
          </cell>
          <cell r="AF42">
            <v>5335.5154642966236</v>
          </cell>
          <cell r="AG42">
            <v>5365.4733446656464</v>
          </cell>
          <cell r="AH42">
            <v>5395.8799361899573</v>
          </cell>
          <cell r="AI42">
            <v>5426.4382349808202</v>
          </cell>
          <cell r="AJ42">
            <v>5457.1489479691454</v>
          </cell>
        </row>
        <row r="43">
          <cell r="C43" t="str">
            <v>WA</v>
          </cell>
          <cell r="D43">
            <v>7532.4170000000004</v>
          </cell>
          <cell r="E43">
            <v>7661.4392959764764</v>
          </cell>
          <cell r="F43">
            <v>7781.4883997125471</v>
          </cell>
          <cell r="G43">
            <v>7896.8841276000894</v>
          </cell>
          <cell r="H43">
            <v>8008.4059395374288</v>
          </cell>
          <cell r="I43">
            <v>8117.412039551421</v>
          </cell>
          <cell r="J43">
            <v>8224.9709061287704</v>
          </cell>
          <cell r="K43">
            <v>8331.2980116713679</v>
          </cell>
          <cell r="L43">
            <v>8436.371777503271</v>
          </cell>
          <cell r="M43">
            <v>8540.345289059258</v>
          </cell>
          <cell r="N43">
            <v>8643.2890179744318</v>
          </cell>
          <cell r="O43">
            <v>8745.264496880467</v>
          </cell>
          <cell r="P43">
            <v>8846.276732678436</v>
          </cell>
          <cell r="Q43">
            <v>8946.2381200033014</v>
          </cell>
          <cell r="R43">
            <v>9045.1798495126422</v>
          </cell>
          <cell r="S43">
            <v>9143.186176094714</v>
          </cell>
          <cell r="T43">
            <v>9240.4179661370836</v>
          </cell>
          <cell r="U43">
            <v>9337.2087909137354</v>
          </cell>
          <cell r="V43">
            <v>9433.676743261407</v>
          </cell>
          <cell r="W43">
            <v>9529.7925248818574</v>
          </cell>
          <cell r="X43">
            <v>9625.6874992872199</v>
          </cell>
          <cell r="Y43">
            <v>9721.4505349489937</v>
          </cell>
          <cell r="Z43">
            <v>9534.8074025143524</v>
          </cell>
          <cell r="AA43">
            <v>9614.0420139782364</v>
          </cell>
          <cell r="AB43">
            <v>9693.2563410872899</v>
          </cell>
          <cell r="AC43">
            <v>9772.4609790953855</v>
          </cell>
          <cell r="AD43">
            <v>9851.6763355899293</v>
          </cell>
          <cell r="AE43">
            <v>9930.9359881817891</v>
          </cell>
          <cell r="AF43">
            <v>10010.296578318865</v>
          </cell>
          <cell r="AG43">
            <v>10089.762221930087</v>
          </cell>
          <cell r="AH43">
            <v>10170.02941806986</v>
          </cell>
          <cell r="AI43">
            <v>10250.871124348321</v>
          </cell>
          <cell r="AJ43">
            <v>10332.291214928873</v>
          </cell>
        </row>
        <row r="44">
          <cell r="C44" t="str">
            <v>Four states</v>
          </cell>
          <cell r="D44">
            <v>14555.715</v>
          </cell>
          <cell r="E44">
            <v>14790.988790833009</v>
          </cell>
          <cell r="F44">
            <v>15008.962478329267</v>
          </cell>
          <cell r="G44">
            <v>15217.201632968814</v>
          </cell>
          <cell r="H44">
            <v>15416.584416572503</v>
          </cell>
          <cell r="I44">
            <v>15608.958878636575</v>
          </cell>
          <cell r="J44">
            <v>15798.428002236407</v>
          </cell>
          <cell r="K44">
            <v>15985.705369316074</v>
          </cell>
          <cell r="L44">
            <v>16170.5472787205</v>
          </cell>
          <cell r="M44">
            <v>16353.148576583593</v>
          </cell>
          <cell r="N44">
            <v>16533.633638176583</v>
          </cell>
          <cell r="O44">
            <v>16712.089168401188</v>
          </cell>
          <cell r="P44">
            <v>16888.543177224939</v>
          </cell>
          <cell r="Q44">
            <v>17062.891642170194</v>
          </cell>
          <cell r="R44">
            <v>17235.255386018143</v>
          </cell>
          <cell r="S44">
            <v>17405.876569374752</v>
          </cell>
          <cell r="T44">
            <v>17574.987940231244</v>
          </cell>
          <cell r="U44">
            <v>17742.920224494148</v>
          </cell>
          <cell r="V44">
            <v>17909.86954022311</v>
          </cell>
          <cell r="W44">
            <v>18075.869574217621</v>
          </cell>
          <cell r="X44">
            <v>18241.099394291297</v>
          </cell>
          <cell r="Y44">
            <v>18405.686613838872</v>
          </cell>
          <cell r="Z44">
            <v>18134.953131180984</v>
          </cell>
          <cell r="AA44">
            <v>18273.029267106809</v>
          </cell>
          <cell r="AB44">
            <v>18410.60319834348</v>
          </cell>
          <cell r="AC44">
            <v>18547.732157468243</v>
          </cell>
          <cell r="AD44">
            <v>18684.477365213643</v>
          </cell>
          <cell r="AE44">
            <v>18820.914606920654</v>
          </cell>
          <cell r="AF44">
            <v>18957.127203578068</v>
          </cell>
          <cell r="AG44">
            <v>19093.063443461149</v>
          </cell>
          <cell r="AH44">
            <v>19230.631771695502</v>
          </cell>
          <cell r="AI44">
            <v>19369.205878647423</v>
          </cell>
          <cell r="AJ44">
            <v>19508.793214240417</v>
          </cell>
        </row>
        <row r="47">
          <cell r="C47" t="str">
            <v>ID</v>
          </cell>
          <cell r="D47">
            <v>1755.3979999999999</v>
          </cell>
          <cell r="E47">
            <v>1808.0250006798442</v>
          </cell>
          <cell r="F47">
            <v>1848.8333396752689</v>
          </cell>
          <cell r="G47">
            <v>1885.6462925599876</v>
          </cell>
          <cell r="H47">
            <v>1923.6054067937237</v>
          </cell>
          <cell r="I47">
            <v>1962.326857955554</v>
          </cell>
          <cell r="J47">
            <v>1998.6577312193233</v>
          </cell>
          <cell r="K47">
            <v>2033.2690331366664</v>
          </cell>
          <cell r="L47">
            <v>2067.0078255826593</v>
          </cell>
          <cell r="M47">
            <v>2100.9574865546883</v>
          </cell>
          <cell r="N47">
            <v>2136.5219108451738</v>
          </cell>
          <cell r="O47">
            <v>2172.005225387938</v>
          </cell>
          <cell r="P47">
            <v>2206.9344795862444</v>
          </cell>
          <cell r="Q47">
            <v>2240.789709097035</v>
          </cell>
          <cell r="R47">
            <v>2275.3086812905399</v>
          </cell>
          <cell r="S47">
            <v>2312.3416855542823</v>
          </cell>
          <cell r="T47">
            <v>2349.1197484086883</v>
          </cell>
          <cell r="U47">
            <v>2386.0537511563566</v>
          </cell>
          <cell r="V47">
            <v>2424.3921774928358</v>
          </cell>
          <cell r="W47">
            <v>2462.4650930893968</v>
          </cell>
          <cell r="X47">
            <v>2503.4078211522483</v>
          </cell>
          <cell r="Y47">
            <v>2545.2131851257127</v>
          </cell>
          <cell r="Z47">
            <v>2535.3553833971641</v>
          </cell>
          <cell r="AA47">
            <v>2571.8741991290149</v>
          </cell>
          <cell r="AB47">
            <v>2608.4329623491349</v>
          </cell>
          <cell r="AC47">
            <v>2646.7242575630094</v>
          </cell>
          <cell r="AD47">
            <v>2684.6713086319287</v>
          </cell>
          <cell r="AE47">
            <v>2721.9140855481405</v>
          </cell>
          <cell r="AF47">
            <v>2759.8170132147352</v>
          </cell>
          <cell r="AG47">
            <v>2799.694301107837</v>
          </cell>
          <cell r="AH47">
            <v>2840.7168238384738</v>
          </cell>
          <cell r="AI47">
            <v>2881.4426440090929</v>
          </cell>
          <cell r="AJ47">
            <v>2922.7440493504569</v>
          </cell>
        </row>
        <row r="48">
          <cell r="C48" t="str">
            <v>MT</v>
          </cell>
          <cell r="D48">
            <v>1061.6969999999999</v>
          </cell>
          <cell r="E48">
            <v>1080.4049572864901</v>
          </cell>
          <cell r="F48">
            <v>1093.1982310191866</v>
          </cell>
          <cell r="G48">
            <v>1103.3384909543415</v>
          </cell>
          <cell r="H48">
            <v>1113.6667779808424</v>
          </cell>
          <cell r="I48">
            <v>1123.9082411840479</v>
          </cell>
          <cell r="J48">
            <v>1132.2514750638873</v>
          </cell>
          <cell r="K48">
            <v>1139.1094482808699</v>
          </cell>
          <cell r="L48">
            <v>1144.9699212626083</v>
          </cell>
          <cell r="M48">
            <v>1150.4594549186154</v>
          </cell>
          <cell r="N48">
            <v>1156.3602639310361</v>
          </cell>
          <cell r="O48">
            <v>1161.7335854440971</v>
          </cell>
          <cell r="P48">
            <v>1166.3406597972214</v>
          </cell>
          <cell r="Q48">
            <v>1169.9394200136353</v>
          </cell>
          <cell r="R48">
            <v>1173.516944599279</v>
          </cell>
          <cell r="S48">
            <v>1178.0745544015565</v>
          </cell>
          <cell r="T48">
            <v>1182.1786691308714</v>
          </cell>
          <cell r="U48">
            <v>1186.0146541826703</v>
          </cell>
          <cell r="V48">
            <v>1190.203258383295</v>
          </cell>
          <cell r="W48">
            <v>1193.9357915751471</v>
          </cell>
          <cell r="X48">
            <v>1198.7506406523564</v>
          </cell>
          <cell r="Y48">
            <v>1203.6653569789376</v>
          </cell>
          <cell r="Z48">
            <v>1221.11933736882</v>
          </cell>
          <cell r="AA48">
            <v>1225.5377143987462</v>
          </cell>
          <cell r="AB48">
            <v>1229.7463999165307</v>
          </cell>
          <cell r="AC48">
            <v>1234.5423621115754</v>
          </cell>
          <cell r="AD48">
            <v>1238.9475454344099</v>
          </cell>
          <cell r="AE48">
            <v>1242.807498854723</v>
          </cell>
          <cell r="AF48">
            <v>1246.7553310958067</v>
          </cell>
          <cell r="AG48">
            <v>1251.3745080060785</v>
          </cell>
          <cell r="AH48">
            <v>1256.26001843073</v>
          </cell>
          <cell r="AI48">
            <v>1260.7742462518113</v>
          </cell>
          <cell r="AJ48">
            <v>1265.3035746475523</v>
          </cell>
        </row>
        <row r="49">
          <cell r="C49" t="str">
            <v>OR</v>
          </cell>
          <cell r="D49">
            <v>4206.2030000000004</v>
          </cell>
          <cell r="E49">
            <v>4326.2694028514234</v>
          </cell>
          <cell r="F49">
            <v>4423.9889014501632</v>
          </cell>
          <cell r="G49">
            <v>4507.5561494540307</v>
          </cell>
          <cell r="H49">
            <v>4588.134237600897</v>
          </cell>
          <cell r="I49">
            <v>4665.3173813798185</v>
          </cell>
          <cell r="J49">
            <v>4734.8647841517313</v>
          </cell>
          <cell r="K49">
            <v>4799.0877560714625</v>
          </cell>
          <cell r="L49">
            <v>4859.9226532940802</v>
          </cell>
          <cell r="M49">
            <v>4920.1925443998571</v>
          </cell>
          <cell r="N49">
            <v>4983.4709251838303</v>
          </cell>
          <cell r="O49">
            <v>5045.782643575174</v>
          </cell>
          <cell r="P49">
            <v>5106.0413935679935</v>
          </cell>
          <cell r="Q49">
            <v>5163.0788295255488</v>
          </cell>
          <cell r="R49">
            <v>5220.9711142548067</v>
          </cell>
          <cell r="S49">
            <v>5283.9566160839495</v>
          </cell>
          <cell r="T49">
            <v>5345.4671182592419</v>
          </cell>
          <cell r="U49">
            <v>5406.0559570819241</v>
          </cell>
          <cell r="V49">
            <v>5468.5216964695219</v>
          </cell>
          <cell r="W49">
            <v>5529.1547653385378</v>
          </cell>
          <cell r="X49">
            <v>5595.0839179896047</v>
          </cell>
          <cell r="Y49">
            <v>5661.7878539794474</v>
          </cell>
          <cell r="Z49">
            <v>5597.551891580455</v>
          </cell>
          <cell r="AA49">
            <v>5651.7422443387895</v>
          </cell>
          <cell r="AB49">
            <v>5705.0371052340424</v>
          </cell>
          <cell r="AC49">
            <v>5761.1202258115081</v>
          </cell>
          <cell r="AD49">
            <v>5815.4436313808737</v>
          </cell>
          <cell r="AE49">
            <v>5867.2466581765539</v>
          </cell>
          <cell r="AF49">
            <v>5919.4857687785125</v>
          </cell>
          <cell r="AG49">
            <v>5974.9670540861771</v>
          </cell>
          <cell r="AH49">
            <v>6032.3245867292926</v>
          </cell>
          <cell r="AI49">
            <v>6088.3299391732799</v>
          </cell>
          <cell r="AJ49">
            <v>6144.8320097218539</v>
          </cell>
        </row>
        <row r="50">
          <cell r="C50" t="str">
            <v>WA</v>
          </cell>
          <cell r="D50">
            <v>7532.4170000000004</v>
          </cell>
          <cell r="E50">
            <v>7752.9416454016527</v>
          </cell>
          <cell r="F50">
            <v>7930.6549193475366</v>
          </cell>
          <cell r="G50">
            <v>8086.9873556775919</v>
          </cell>
          <cell r="H50">
            <v>8243.2341868711428</v>
          </cell>
          <cell r="I50">
            <v>8399.1392942110924</v>
          </cell>
          <cell r="J50">
            <v>8542.4346377775146</v>
          </cell>
          <cell r="K50">
            <v>8676.394880939939</v>
          </cell>
          <cell r="L50">
            <v>8804.7591777346588</v>
          </cell>
          <cell r="M50">
            <v>8932.5641525044521</v>
          </cell>
          <cell r="N50">
            <v>9066.1327611227352</v>
          </cell>
          <cell r="O50">
            <v>9198.2859542567949</v>
          </cell>
          <cell r="P50">
            <v>9327.0200722246591</v>
          </cell>
          <cell r="Q50">
            <v>9450.1172661441451</v>
          </cell>
          <cell r="R50">
            <v>9574.987486230968</v>
          </cell>
          <cell r="S50">
            <v>9709.394977027152</v>
          </cell>
          <cell r="T50">
            <v>9841.5423942849029</v>
          </cell>
          <cell r="U50">
            <v>9973.0549145209061</v>
          </cell>
          <cell r="V50">
            <v>10109.160197304978</v>
          </cell>
          <cell r="W50">
            <v>10242.879752305693</v>
          </cell>
          <cell r="X50">
            <v>10387.471991318662</v>
          </cell>
          <cell r="Y50">
            <v>10534.643121094541</v>
          </cell>
          <cell r="Z50">
            <v>10370.619870943159</v>
          </cell>
          <cell r="AA50">
            <v>10491.361450782037</v>
          </cell>
          <cell r="AB50">
            <v>10611.582291343671</v>
          </cell>
          <cell r="AC50">
            <v>10738.11250700607</v>
          </cell>
          <cell r="AD50">
            <v>10862.476251522598</v>
          </cell>
          <cell r="AE50">
            <v>10983.226331847325</v>
          </cell>
          <cell r="AF50">
            <v>11105.920043364058</v>
          </cell>
          <cell r="AG50">
            <v>11235.913960793774</v>
          </cell>
          <cell r="AH50">
            <v>11369.585541538499</v>
          </cell>
          <cell r="AI50">
            <v>11501.224719864031</v>
          </cell>
          <cell r="AJ50">
            <v>11634.315719912767</v>
          </cell>
        </row>
        <row r="51">
          <cell r="C51" t="str">
            <v>Four states</v>
          </cell>
          <cell r="D51">
            <v>14555.715</v>
          </cell>
          <cell r="E51">
            <v>14967.641006219412</v>
          </cell>
          <cell r="F51">
            <v>15296.675391492156</v>
          </cell>
          <cell r="G51">
            <v>15583.528288645952</v>
          </cell>
          <cell r="H51">
            <v>15868.640609246606</v>
          </cell>
          <cell r="I51">
            <v>16150.691774730512</v>
          </cell>
          <cell r="J51">
            <v>16408.208628212458</v>
          </cell>
          <cell r="K51">
            <v>16647.861118428937</v>
          </cell>
          <cell r="L51">
            <v>16876.659577874008</v>
          </cell>
          <cell r="M51">
            <v>17104.173638377615</v>
          </cell>
          <cell r="N51">
            <v>17342.485861082776</v>
          </cell>
          <cell r="O51">
            <v>17577.807408664004</v>
          </cell>
          <cell r="P51">
            <v>17806.336605176119</v>
          </cell>
          <cell r="Q51">
            <v>18023.925224780363</v>
          </cell>
          <cell r="R51">
            <v>18244.784226375596</v>
          </cell>
          <cell r="S51">
            <v>18483.767833066941</v>
          </cell>
          <cell r="T51">
            <v>18718.307930083705</v>
          </cell>
          <cell r="U51">
            <v>18951.179276941857</v>
          </cell>
          <cell r="V51">
            <v>19192.277329650631</v>
          </cell>
          <cell r="W51">
            <v>19428.435402308773</v>
          </cell>
          <cell r="X51">
            <v>19684.714371112874</v>
          </cell>
          <cell r="Y51">
            <v>19945.309517178641</v>
          </cell>
          <cell r="Z51">
            <v>19724.646483289598</v>
          </cell>
          <cell r="AA51">
            <v>19940.515608648588</v>
          </cell>
          <cell r="AB51">
            <v>20154.798758843379</v>
          </cell>
          <cell r="AC51">
            <v>20380.499352492163</v>
          </cell>
          <cell r="AD51">
            <v>20601.538736969807</v>
          </cell>
          <cell r="AE51">
            <v>20815.194574426743</v>
          </cell>
          <cell r="AF51">
            <v>21031.978156453111</v>
          </cell>
          <cell r="AG51">
            <v>21261.949823993869</v>
          </cell>
          <cell r="AH51">
            <v>21498.886970536994</v>
          </cell>
          <cell r="AI51">
            <v>21731.771549298217</v>
          </cell>
          <cell r="AJ51">
            <v>21967.195353632629</v>
          </cell>
        </row>
        <row r="54">
          <cell r="C54" t="str">
            <v>ID</v>
          </cell>
          <cell r="D54">
            <v>1755.3979999999999</v>
          </cell>
          <cell r="E54">
            <v>1764.4237225347242</v>
          </cell>
          <cell r="F54">
            <v>1771.4634050967768</v>
          </cell>
          <cell r="G54">
            <v>1783.8575104916106</v>
          </cell>
          <cell r="H54">
            <v>1801.1732432782931</v>
          </cell>
          <cell r="I54">
            <v>1821.1701042573541</v>
          </cell>
          <cell r="J54">
            <v>1843.079744028187</v>
          </cell>
          <cell r="K54">
            <v>1864.55837041115</v>
          </cell>
          <cell r="L54">
            <v>1886.8902124397989</v>
          </cell>
          <cell r="M54">
            <v>1912.7388071364951</v>
          </cell>
          <cell r="N54">
            <v>1938.5468763991423</v>
          </cell>
          <cell r="O54">
            <v>1961.6826489985629</v>
          </cell>
          <cell r="P54">
            <v>1995.373840945811</v>
          </cell>
          <cell r="Q54">
            <v>2023.0523619428707</v>
          </cell>
          <cell r="R54">
            <v>2053.5159255543899</v>
          </cell>
          <cell r="S54">
            <v>2084.1779224953852</v>
          </cell>
          <cell r="T54">
            <v>2111.0804042474824</v>
          </cell>
          <cell r="U54">
            <v>2136.9764939978136</v>
          </cell>
          <cell r="V54">
            <v>2102.93664081311</v>
          </cell>
          <cell r="W54">
            <v>2122.82225108799</v>
          </cell>
          <cell r="X54">
            <v>2145.0424095450576</v>
          </cell>
          <cell r="Y54">
            <v>2168.9378971062952</v>
          </cell>
          <cell r="Z54">
            <v>2149.9053824248026</v>
          </cell>
          <cell r="AA54">
            <v>2169.9776928511537</v>
          </cell>
          <cell r="AB54">
            <v>2190.1228548999075</v>
          </cell>
          <cell r="AC54">
            <v>2208.9421830391489</v>
          </cell>
          <cell r="AD54">
            <v>2226.0220959337626</v>
          </cell>
          <cell r="AE54">
            <v>2242.2107764986849</v>
          </cell>
          <cell r="AF54">
            <v>2258.7967160568851</v>
          </cell>
          <cell r="AG54">
            <v>2276.764409905104</v>
          </cell>
          <cell r="AH54">
            <v>2295.9177239381061</v>
          </cell>
          <cell r="AI54">
            <v>2314.0912217515761</v>
          </cell>
          <cell r="AJ54">
            <v>2332.4019664687071</v>
          </cell>
        </row>
        <row r="55">
          <cell r="C55" t="str">
            <v>MT</v>
          </cell>
          <cell r="D55">
            <v>1061.6969999999999</v>
          </cell>
          <cell r="E55">
            <v>1054.3505404314678</v>
          </cell>
          <cell r="F55">
            <v>1047.4500968849691</v>
          </cell>
          <cell r="G55">
            <v>1043.7793458238236</v>
          </cell>
          <cell r="H55">
            <v>1042.7849679267108</v>
          </cell>
          <cell r="I55">
            <v>1043.0617511423839</v>
          </cell>
          <cell r="J55">
            <v>1044.1156213191002</v>
          </cell>
          <cell r="K55">
            <v>1044.5917495384206</v>
          </cell>
          <cell r="L55">
            <v>1045.1980448401971</v>
          </cell>
          <cell r="M55">
            <v>1047.3931336271496</v>
          </cell>
          <cell r="N55">
            <v>1049.2092621455183</v>
          </cell>
          <cell r="O55">
            <v>1049.2390122668953</v>
          </cell>
          <cell r="P55">
            <v>1054.5331833445152</v>
          </cell>
          <cell r="Q55">
            <v>1056.2565051864772</v>
          </cell>
          <cell r="R55">
            <v>1059.1247484168632</v>
          </cell>
          <cell r="S55">
            <v>1061.831386198774</v>
          </cell>
          <cell r="T55">
            <v>1062.3869747006891</v>
          </cell>
          <cell r="U55">
            <v>1062.208022890105</v>
          </cell>
          <cell r="V55">
            <v>1032.3915682064935</v>
          </cell>
          <cell r="W55">
            <v>1029.2586367371757</v>
          </cell>
          <cell r="X55">
            <v>1027.1482500542327</v>
          </cell>
          <cell r="Y55">
            <v>1025.719740665515</v>
          </cell>
          <cell r="Z55">
            <v>1035.4726020596624</v>
          </cell>
          <cell r="AA55">
            <v>1034.0278318798369</v>
          </cell>
          <cell r="AB55">
            <v>1032.5339907384521</v>
          </cell>
          <cell r="AC55">
            <v>1030.3425801250585</v>
          </cell>
          <cell r="AD55">
            <v>1027.2857623100592</v>
          </cell>
          <cell r="AE55">
            <v>1023.7782235085733</v>
          </cell>
          <cell r="AF55">
            <v>1020.4179603651507</v>
          </cell>
          <cell r="AG55">
            <v>1017.641441125686</v>
          </cell>
          <cell r="AH55">
            <v>1015.3316296738794</v>
          </cell>
          <cell r="AI55">
            <v>1012.5298249221612</v>
          </cell>
          <cell r="AJ55">
            <v>1009.7348573316577</v>
          </cell>
        </row>
        <row r="56">
          <cell r="C56" t="str">
            <v>OR</v>
          </cell>
          <cell r="D56">
            <v>4206.2030000000004</v>
          </cell>
          <cell r="E56">
            <v>4221.9396090191931</v>
          </cell>
          <cell r="F56">
            <v>4238.8539168434427</v>
          </cell>
          <cell r="G56">
            <v>4264.2344552592785</v>
          </cell>
          <cell r="H56">
            <v>4296.1121840005162</v>
          </cell>
          <cell r="I56">
            <v>4329.7254519020444</v>
          </cell>
          <cell r="J56">
            <v>4366.2970593061582</v>
          </cell>
          <cell r="K56">
            <v>4400.8830607706677</v>
          </cell>
          <cell r="L56">
            <v>4436.4323996355115</v>
          </cell>
          <cell r="M56">
            <v>4479.4067840421712</v>
          </cell>
          <cell r="N56">
            <v>4521.6910468376345</v>
          </cell>
          <cell r="O56">
            <v>4557.1825273816339</v>
          </cell>
          <cell r="P56">
            <v>4616.5672437281419</v>
          </cell>
          <cell r="Q56">
            <v>4661.3828948625251</v>
          </cell>
          <cell r="R56">
            <v>4712.0407961088677</v>
          </cell>
          <cell r="S56">
            <v>4762.577170780788</v>
          </cell>
          <cell r="T56">
            <v>4803.8040174625803</v>
          </cell>
          <cell r="U56">
            <v>4841.7243324556994</v>
          </cell>
          <cell r="V56">
            <v>4743.438274281104</v>
          </cell>
          <cell r="W56">
            <v>4766.5296042203563</v>
          </cell>
          <cell r="X56">
            <v>4794.1418843723113</v>
          </cell>
          <cell r="Y56">
            <v>4824.7692231193641</v>
          </cell>
          <cell r="Z56">
            <v>4746.5562496355542</v>
          </cell>
          <cell r="AA56">
            <v>4768.5670629275101</v>
          </cell>
          <cell r="AB56">
            <v>4790.1296803780697</v>
          </cell>
          <cell r="AC56">
            <v>4808.2007228333669</v>
          </cell>
          <cell r="AD56">
            <v>4821.9333143273507</v>
          </cell>
          <cell r="AE56">
            <v>4833.2178282879513</v>
          </cell>
          <cell r="AF56">
            <v>4844.8556376161478</v>
          </cell>
          <cell r="AG56">
            <v>4858.9563273804652</v>
          </cell>
          <cell r="AH56">
            <v>4875.4317287089443</v>
          </cell>
          <cell r="AI56">
            <v>4889.5475662724084</v>
          </cell>
          <cell r="AJ56">
            <v>4903.6857217381948</v>
          </cell>
        </row>
        <row r="57">
          <cell r="C57" t="str">
            <v>WA</v>
          </cell>
          <cell r="D57">
            <v>7532.4170000000004</v>
          </cell>
          <cell r="E57">
            <v>7565.976219040328</v>
          </cell>
          <cell r="F57">
            <v>7598.7730568199559</v>
          </cell>
          <cell r="G57">
            <v>7650.4449368874575</v>
          </cell>
          <cell r="H57">
            <v>7718.575131381589</v>
          </cell>
          <cell r="I57">
            <v>7794.9610290952405</v>
          </cell>
          <cell r="J57">
            <v>7877.4809711752414</v>
          </cell>
          <cell r="K57">
            <v>7956.4703128794654</v>
          </cell>
          <cell r="L57">
            <v>8037.518634296357</v>
          </cell>
          <cell r="M57">
            <v>8132.3216728911375</v>
          </cell>
          <cell r="N57">
            <v>8226.0440465794109</v>
          </cell>
          <cell r="O57">
            <v>8307.5849662239725</v>
          </cell>
          <cell r="P57">
            <v>8432.9154482115664</v>
          </cell>
          <cell r="Q57">
            <v>8531.8501679543951</v>
          </cell>
          <cell r="R57">
            <v>8641.6359466474296</v>
          </cell>
          <cell r="S57">
            <v>8751.3479423595054</v>
          </cell>
          <cell r="T57">
            <v>8844.2861672844592</v>
          </cell>
          <cell r="U57">
            <v>8931.979807811118</v>
          </cell>
          <cell r="V57">
            <v>8768.76422227482</v>
          </cell>
          <cell r="W57">
            <v>8830.1000141827335</v>
          </cell>
          <cell r="X57">
            <v>8900.4946621459367</v>
          </cell>
          <cell r="Y57">
            <v>8977.2388542390563</v>
          </cell>
          <cell r="Z57">
            <v>8793.9748508738576</v>
          </cell>
          <cell r="AA57">
            <v>8851.9183106022156</v>
          </cell>
          <cell r="AB57">
            <v>8909.8202784527475</v>
          </cell>
          <cell r="AC57">
            <v>8961.9723759158132</v>
          </cell>
          <cell r="AD57">
            <v>9006.7309449389923</v>
          </cell>
          <cell r="AE57">
            <v>9047.5700804615444</v>
          </cell>
          <cell r="AF57">
            <v>9089.7387771082576</v>
          </cell>
          <cell r="AG57">
            <v>9137.2579529731393</v>
          </cell>
          <cell r="AH57">
            <v>9189.1007014829956</v>
          </cell>
          <cell r="AI57">
            <v>9236.652070436141</v>
          </cell>
          <cell r="AJ57">
            <v>9284.3917925939968</v>
          </cell>
        </row>
        <row r="58">
          <cell r="C58" t="str">
            <v>Four States</v>
          </cell>
          <cell r="D58">
            <v>14555.715</v>
          </cell>
          <cell r="E58">
            <v>14606.690091025714</v>
          </cell>
          <cell r="F58">
            <v>14656.540475645144</v>
          </cell>
          <cell r="G58">
            <v>14742.31624846217</v>
          </cell>
          <cell r="H58">
            <v>14858.645526587108</v>
          </cell>
          <cell r="I58">
            <v>14988.918336397022</v>
          </cell>
          <cell r="J58">
            <v>15130.973395828687</v>
          </cell>
          <cell r="K58">
            <v>15266.503493599703</v>
          </cell>
          <cell r="L58">
            <v>15406.039291211864</v>
          </cell>
          <cell r="M58">
            <v>15571.860397696953</v>
          </cell>
          <cell r="N58">
            <v>15735.491231961707</v>
          </cell>
          <cell r="O58">
            <v>15875.689154871065</v>
          </cell>
          <cell r="P58">
            <v>16099.389716230035</v>
          </cell>
          <cell r="Q58">
            <v>16272.541929946268</v>
          </cell>
          <cell r="R58">
            <v>16466.31741672755</v>
          </cell>
          <cell r="S58">
            <v>16659.934421834452</v>
          </cell>
          <cell r="T58">
            <v>16821.557563695213</v>
          </cell>
          <cell r="U58">
            <v>16972.888657154734</v>
          </cell>
          <cell r="V58">
            <v>16647.530705575526</v>
          </cell>
          <cell r="W58">
            <v>16748.710506228257</v>
          </cell>
          <cell r="X58">
            <v>16866.827206117538</v>
          </cell>
          <cell r="Y58">
            <v>16996.665715130232</v>
          </cell>
          <cell r="Z58">
            <v>16725.909084993877</v>
          </cell>
          <cell r="AA58">
            <v>16824.490898260716</v>
          </cell>
          <cell r="AB58">
            <v>16922.606804469178</v>
          </cell>
          <cell r="AC58">
            <v>17009.457861913386</v>
          </cell>
          <cell r="AD58">
            <v>17081.972117510166</v>
          </cell>
          <cell r="AE58">
            <v>17146.776908756754</v>
          </cell>
          <cell r="AF58">
            <v>17213.809091146442</v>
          </cell>
          <cell r="AG58">
            <v>17290.620131384392</v>
          </cell>
          <cell r="AH58">
            <v>17375.781783803926</v>
          </cell>
          <cell r="AI58">
            <v>17452.820683382284</v>
          </cell>
          <cell r="AJ58">
            <v>17530.214338132559</v>
          </cell>
        </row>
      </sheetData>
      <sheetData sheetId="4"/>
      <sheetData sheetId="5"/>
      <sheetData sheetId="6">
        <row r="14">
          <cell r="G14">
            <v>0.7430807668360585</v>
          </cell>
          <cell r="H14">
            <v>0.67163749463192524</v>
          </cell>
          <cell r="I14">
            <v>1.3288751783881942</v>
          </cell>
          <cell r="J14">
            <v>0.92749939734884923</v>
          </cell>
          <cell r="K14">
            <v>0.52738675761438625</v>
          </cell>
          <cell r="L14">
            <v>0.55426640458227783</v>
          </cell>
          <cell r="M14">
            <v>0.47009066802493288</v>
          </cell>
          <cell r="N14">
            <v>0.66906068636996574</v>
          </cell>
          <cell r="O14">
            <v>1.3452960153516618</v>
          </cell>
          <cell r="P14">
            <v>1.6039873545915218</v>
          </cell>
          <cell r="Q14">
            <v>1.5241568241229713</v>
          </cell>
          <cell r="R14">
            <v>1.8578787568728294</v>
          </cell>
          <cell r="S14">
            <v>1.5610910758777246</v>
          </cell>
          <cell r="T14">
            <v>1.9069391651544514</v>
          </cell>
          <cell r="U14">
            <v>1.4916183041092079</v>
          </cell>
          <cell r="V14">
            <v>0.91441830599548979</v>
          </cell>
          <cell r="W14">
            <v>0.74779986275109811</v>
          </cell>
          <cell r="X14">
            <v>1.0212093244754445</v>
          </cell>
          <cell r="Y14">
            <v>0.80469000000000002</v>
          </cell>
          <cell r="Z14">
            <v>0.7974</v>
          </cell>
          <cell r="AA14">
            <v>0.873057414901384</v>
          </cell>
          <cell r="AB14">
            <v>0.92830588474166875</v>
          </cell>
          <cell r="AC14">
            <v>0.8789183785102036</v>
          </cell>
          <cell r="AD14">
            <v>0.88596641294097001</v>
          </cell>
          <cell r="AE14">
            <v>0.92753460391573139</v>
          </cell>
          <cell r="AF14">
            <v>0.85780500000000004</v>
          </cell>
          <cell r="AG14">
            <v>0.59890500000000013</v>
          </cell>
          <cell r="AH14">
            <v>0.72945000000000004</v>
          </cell>
          <cell r="AI14">
            <v>0.9657</v>
          </cell>
          <cell r="AJ14">
            <v>1.2253500000000002</v>
          </cell>
          <cell r="AK14">
            <v>0.57928500000000005</v>
          </cell>
          <cell r="AL14">
            <v>1.2172050000000001</v>
          </cell>
          <cell r="AM14">
            <v>1.3599232618628556</v>
          </cell>
          <cell r="AN14">
            <v>0.86829198301967259</v>
          </cell>
          <cell r="AO14">
            <v>0.87996315722527563</v>
          </cell>
          <cell r="AP14">
            <v>0.98801477378116176</v>
          </cell>
          <cell r="AQ14">
            <v>0.71419189474044587</v>
          </cell>
          <cell r="AR14">
            <v>0.60273070043130506</v>
          </cell>
          <cell r="AS14">
            <v>0.50580766763317542</v>
          </cell>
          <cell r="AT14">
            <v>0.4543493921554102</v>
          </cell>
          <cell r="AU14">
            <v>0.57620799101112274</v>
          </cell>
          <cell r="AV14">
            <v>0.67307622003797085</v>
          </cell>
          <cell r="AW14">
            <v>0.92266398658229332</v>
          </cell>
          <cell r="AX14">
            <v>0.60253892729840786</v>
          </cell>
          <cell r="AY14">
            <v>0.8356315017024355</v>
          </cell>
          <cell r="AZ14">
            <v>0.80641147471344399</v>
          </cell>
          <cell r="BA14">
            <v>0.90965755311518215</v>
          </cell>
          <cell r="BB14">
            <v>0.86486345753985994</v>
          </cell>
          <cell r="BC14">
            <v>0.99016663410679129</v>
          </cell>
          <cell r="BD14">
            <v>0.87148317253488294</v>
          </cell>
          <cell r="BE14">
            <v>1.0583424065713596</v>
          </cell>
          <cell r="BF14">
            <v>0.98490784975976142</v>
          </cell>
          <cell r="BG14">
            <v>1.3022619366361146</v>
          </cell>
          <cell r="BH14">
            <v>0.6940413313146816</v>
          </cell>
          <cell r="BI14">
            <v>0.96422707179180356</v>
          </cell>
        </row>
        <row r="15">
          <cell r="G15">
            <v>0.33478833592760349</v>
          </cell>
          <cell r="H15">
            <v>0.30260021414874766</v>
          </cell>
          <cell r="I15">
            <v>0.59871272341278969</v>
          </cell>
          <cell r="J15">
            <v>0.41787648620541351</v>
          </cell>
          <cell r="K15">
            <v>0.23760934591774835</v>
          </cell>
          <cell r="L15">
            <v>0.24971972836919898</v>
          </cell>
          <cell r="M15">
            <v>0.21179510963965612</v>
          </cell>
          <cell r="N15">
            <v>0.30143925643253722</v>
          </cell>
          <cell r="O15">
            <v>0.60611098336903302</v>
          </cell>
          <cell r="P15">
            <v>0.72266203252585148</v>
          </cell>
          <cell r="Q15">
            <v>0.68669510720011462</v>
          </cell>
          <cell r="R15">
            <v>0.83705051338776804</v>
          </cell>
          <cell r="S15">
            <v>0.70333550113246501</v>
          </cell>
          <cell r="T15">
            <v>0.85915423774934441</v>
          </cell>
          <cell r="U15">
            <v>0.6720351705483586</v>
          </cell>
          <cell r="V15">
            <v>0.41198291850488605</v>
          </cell>
          <cell r="W15">
            <v>0.33691448201964386</v>
          </cell>
          <cell r="X15">
            <v>0.46009664848493526</v>
          </cell>
          <cell r="Y15">
            <v>0.768926</v>
          </cell>
          <cell r="Z15">
            <v>0.76195999999999997</v>
          </cell>
          <cell r="AA15">
            <v>0.83425486312798913</v>
          </cell>
          <cell r="AB15">
            <v>0.88704784541981674</v>
          </cell>
          <cell r="AC15">
            <v>0.83985533946530566</v>
          </cell>
          <cell r="AD15">
            <v>0.84659012792137134</v>
          </cell>
          <cell r="AE15">
            <v>0.88631084374169888</v>
          </cell>
          <cell r="AF15">
            <v>1.0777549999999998</v>
          </cell>
          <cell r="AG15">
            <v>0.57228699999999999</v>
          </cell>
          <cell r="AH15">
            <v>0.69702999999999993</v>
          </cell>
          <cell r="AI15">
            <v>0.92277999999999993</v>
          </cell>
          <cell r="AJ15">
            <v>1.1708899999999998</v>
          </cell>
          <cell r="AK15">
            <v>0.553539</v>
          </cell>
          <cell r="AL15">
            <v>1.1631070000000001</v>
          </cell>
          <cell r="AM15">
            <v>1.2994822280022842</v>
          </cell>
          <cell r="AN15">
            <v>0.82970122821879821</v>
          </cell>
          <cell r="AO15">
            <v>0.84085368357081891</v>
          </cell>
          <cell r="AP15">
            <v>0.94226195118711298</v>
          </cell>
          <cell r="AQ15">
            <v>0.68217629229960408</v>
          </cell>
          <cell r="AR15">
            <v>0.57559681418343134</v>
          </cell>
          <cell r="AS15">
            <v>0.48294109129674395</v>
          </cell>
          <cell r="AT15">
            <v>0.43372324757460734</v>
          </cell>
          <cell r="AU15">
            <v>0.54994130611734371</v>
          </cell>
          <cell r="AV15">
            <v>0.64226748870042716</v>
          </cell>
          <cell r="AW15">
            <v>0.88025844611813875</v>
          </cell>
          <cell r="AX15">
            <v>0.5746968403258198</v>
          </cell>
          <cell r="AY15">
            <v>0.79681246348155921</v>
          </cell>
          <cell r="AZ15">
            <v>0.76875184741457814</v>
          </cell>
          <cell r="BA15">
            <v>0.86695409348681129</v>
          </cell>
          <cell r="BB15">
            <v>0.82405263546760332</v>
          </cell>
          <cell r="BC15">
            <v>0.94320361782274187</v>
          </cell>
          <cell r="BD15">
            <v>0.82993956489113141</v>
          </cell>
          <cell r="BE15">
            <v>1.0076378626373899</v>
          </cell>
          <cell r="BF15">
            <v>0.93748691710537069</v>
          </cell>
          <cell r="BG15">
            <v>1.2392525391412559</v>
          </cell>
          <cell r="BH15">
            <v>0.66029113836034448</v>
          </cell>
          <cell r="BI15">
            <v>0.91710416124500305</v>
          </cell>
        </row>
        <row r="16">
          <cell r="G16">
            <v>0.39283089723633824</v>
          </cell>
          <cell r="H16">
            <v>0.35506229121932709</v>
          </cell>
          <cell r="I16">
            <v>0.70251209819901628</v>
          </cell>
          <cell r="J16">
            <v>0.49032411644573748</v>
          </cell>
          <cell r="K16">
            <v>0.27880389646786558</v>
          </cell>
          <cell r="L16">
            <v>0.29301386704852317</v>
          </cell>
          <cell r="M16">
            <v>0.24851422233541109</v>
          </cell>
          <cell r="N16">
            <v>0.3537000571974972</v>
          </cell>
          <cell r="O16">
            <v>0.71119300127930518</v>
          </cell>
          <cell r="P16">
            <v>0.84795061288262685</v>
          </cell>
          <cell r="Q16">
            <v>0.80574806867691429</v>
          </cell>
          <cell r="R16">
            <v>0.98217072973940245</v>
          </cell>
          <cell r="S16">
            <v>0.82527342298981032</v>
          </cell>
          <cell r="T16">
            <v>1.0081065970962044</v>
          </cell>
          <cell r="U16">
            <v>0.78854652534243408</v>
          </cell>
          <cell r="V16">
            <v>0.48340877549962413</v>
          </cell>
          <cell r="W16">
            <v>0.39532565522925822</v>
          </cell>
          <cell r="X16">
            <v>0.53986402703962044</v>
          </cell>
          <cell r="Y16">
            <v>0.214584</v>
          </cell>
          <cell r="Z16">
            <v>0.21264</v>
          </cell>
          <cell r="AA16">
            <v>0.23281531064036906</v>
          </cell>
          <cell r="AB16">
            <v>0.24754823593111164</v>
          </cell>
          <cell r="AC16">
            <v>0.23437823426938761</v>
          </cell>
          <cell r="AD16">
            <v>0.236257710117592</v>
          </cell>
          <cell r="AE16">
            <v>0.24734256104419503</v>
          </cell>
          <cell r="AF16">
            <v>0.26394000000000001</v>
          </cell>
          <cell r="AG16">
            <v>0.15970799999999999</v>
          </cell>
          <cell r="AH16">
            <v>0.19451999999999997</v>
          </cell>
          <cell r="AI16">
            <v>0.25751999999999997</v>
          </cell>
          <cell r="AJ16">
            <v>0.32675999999999999</v>
          </cell>
          <cell r="AK16">
            <v>0.154476</v>
          </cell>
          <cell r="AL16">
            <v>0.32458800000000004</v>
          </cell>
          <cell r="AM16">
            <v>0.36264620316342816</v>
          </cell>
          <cell r="AN16">
            <v>0.23154452880524601</v>
          </cell>
          <cell r="AO16">
            <v>0.23465684192674016</v>
          </cell>
          <cell r="AP16">
            <v>0.26295682358710126</v>
          </cell>
          <cell r="AQ16">
            <v>0.19066730345775207</v>
          </cell>
          <cell r="AR16">
            <v>0.16100125637744431</v>
          </cell>
          <cell r="AS16">
            <v>0.13518699663404227</v>
          </cell>
          <cell r="AT16">
            <v>0.12150158496760562</v>
          </cell>
          <cell r="AU16">
            <v>0.15417454609811637</v>
          </cell>
          <cell r="AV16">
            <v>0.18019303260652511</v>
          </cell>
          <cell r="AW16">
            <v>0.24714771849464517</v>
          </cell>
          <cell r="AX16">
            <v>0.16151600564259577</v>
          </cell>
          <cell r="AY16">
            <v>0.22416139935671783</v>
          </cell>
          <cell r="AZ16">
            <v>0.21647934235416105</v>
          </cell>
          <cell r="BA16">
            <v>0.24437096772373143</v>
          </cell>
          <cell r="BB16">
            <v>0.23250341808414535</v>
          </cell>
          <cell r="BC16">
            <v>0.26637803522378861</v>
          </cell>
          <cell r="BD16">
            <v>0.23461495271364435</v>
          </cell>
          <cell r="BE16">
            <v>0.2851200001211629</v>
          </cell>
          <cell r="BF16">
            <v>0.2655217765626785</v>
          </cell>
          <cell r="BG16">
            <v>0.35132109661367034</v>
          </cell>
          <cell r="BH16">
            <v>0.18737046910236232</v>
          </cell>
          <cell r="BI16">
            <v>0.26049730999945858</v>
          </cell>
        </row>
        <row r="17">
          <cell r="G17">
            <v>0.60635279052068436</v>
          </cell>
          <cell r="H17">
            <v>0.54066438822431728</v>
          </cell>
          <cell r="I17">
            <v>0.63499522179659518</v>
          </cell>
          <cell r="J17">
            <v>0.43467419322636153</v>
          </cell>
          <cell r="K17">
            <v>0.4230148318006835</v>
          </cell>
          <cell r="L17">
            <v>0.28756825010653364</v>
          </cell>
          <cell r="M17">
            <v>0.4987786822724477</v>
          </cell>
          <cell r="N17">
            <v>0.51079002442041044</v>
          </cell>
          <cell r="O17">
            <v>0.7916266432132506</v>
          </cell>
          <cell r="P17">
            <v>0.35928432227202473</v>
          </cell>
          <cell r="Q17">
            <v>0.51213195092412045</v>
          </cell>
          <cell r="R17">
            <v>0.60879465678153388</v>
          </cell>
          <cell r="S17">
            <v>0.61345840135180507</v>
          </cell>
          <cell r="T17">
            <v>0.77385161673787739</v>
          </cell>
          <cell r="U17">
            <v>0.60461488570440403</v>
          </cell>
          <cell r="V17">
            <v>0.42701589837960796</v>
          </cell>
          <cell r="W17">
            <v>0.55251973891581296</v>
          </cell>
          <cell r="X17">
            <v>0.52790680123332923</v>
          </cell>
          <cell r="Y17">
            <v>0.90571383631961444</v>
          </cell>
          <cell r="Z17">
            <v>1.0174652339191734</v>
          </cell>
          <cell r="AA17">
            <v>0.8833916882771583</v>
          </cell>
          <cell r="AB17">
            <v>0.79238517393446406</v>
          </cell>
          <cell r="AC17">
            <v>0.78306012233152023</v>
          </cell>
          <cell r="AD17">
            <v>0.81156026576535478</v>
          </cell>
          <cell r="AE17">
            <v>0.83905386142681382</v>
          </cell>
          <cell r="AF17">
            <v>1.3559942765158164</v>
          </cell>
          <cell r="AG17">
            <v>0.34767386003877426</v>
          </cell>
          <cell r="AH17">
            <v>0.18098288107781679</v>
          </cell>
          <cell r="AI17">
            <v>0.19205670989841692</v>
          </cell>
          <cell r="AJ17">
            <v>0.2980720137623431</v>
          </cell>
          <cell r="AK17">
            <v>0.11026399999999999</v>
          </cell>
          <cell r="AL17">
            <v>0.30147600000000002</v>
          </cell>
          <cell r="AM17">
            <v>0.20464134706517093</v>
          </cell>
          <cell r="AN17">
            <v>0.20443243239784986</v>
          </cell>
          <cell r="AO17">
            <v>0.20281513462113279</v>
          </cell>
          <cell r="AP17">
            <v>0.20188617538440407</v>
          </cell>
          <cell r="AQ17">
            <v>0.20184959582356307</v>
          </cell>
          <cell r="AR17">
            <v>0.20119297618985255</v>
          </cell>
          <cell r="AS17">
            <v>0.23158112714825418</v>
          </cell>
          <cell r="AT17">
            <v>0.22530871243172187</v>
          </cell>
          <cell r="AU17">
            <v>0.34733223387610651</v>
          </cell>
          <cell r="AV17">
            <v>0.38472091178091977</v>
          </cell>
          <cell r="AW17">
            <v>0.26812563480972568</v>
          </cell>
          <cell r="AX17">
            <v>0.50699385644469164</v>
          </cell>
          <cell r="AY17">
            <v>0.43807422447179217</v>
          </cell>
          <cell r="AZ17">
            <v>0.48967100241037109</v>
          </cell>
          <cell r="BA17">
            <v>0.44184911131590909</v>
          </cell>
          <cell r="BB17">
            <v>0.53202575240964145</v>
          </cell>
          <cell r="BC17">
            <v>0.47952766903652422</v>
          </cell>
          <cell r="BD17">
            <v>0.47392067732436938</v>
          </cell>
          <cell r="BE17">
            <v>0.42475493430602201</v>
          </cell>
          <cell r="BF17">
            <v>0.44598089629649401</v>
          </cell>
          <cell r="BG17">
            <v>0.38580909647196548</v>
          </cell>
          <cell r="BH17">
            <v>0.40125706379080428</v>
          </cell>
          <cell r="BI17">
            <v>0.39280237244493543</v>
          </cell>
        </row>
        <row r="18">
          <cell r="G18">
            <v>1.1199234969048302</v>
          </cell>
          <cell r="H18">
            <v>0.9985981128117406</v>
          </cell>
          <cell r="I18">
            <v>1.1728255900358422</v>
          </cell>
          <cell r="J18">
            <v>0.80283598938223477</v>
          </cell>
          <cell r="K18">
            <v>0.78130134317683042</v>
          </cell>
          <cell r="L18">
            <v>0.53113376452272754</v>
          </cell>
          <cell r="M18">
            <v>0.92123591210402389</v>
          </cell>
          <cell r="N18">
            <v>0.94342066083638398</v>
          </cell>
          <cell r="O18">
            <v>1.4621212145310853</v>
          </cell>
          <cell r="P18">
            <v>0.66359215438993169</v>
          </cell>
          <cell r="Q18">
            <v>0.94589917672040214</v>
          </cell>
          <cell r="R18">
            <v>1.1244335831855845</v>
          </cell>
          <cell r="S18">
            <v>1.1330474416677463</v>
          </cell>
          <cell r="T18">
            <v>1.4292910369198277</v>
          </cell>
          <cell r="U18">
            <v>1.1167136156779869</v>
          </cell>
          <cell r="V18">
            <v>0.78869124645503641</v>
          </cell>
          <cell r="W18">
            <v>1.0204947479241999</v>
          </cell>
          <cell r="X18">
            <v>0.97503506229333525</v>
          </cell>
          <cell r="Y18">
            <v>0.38816307270840611</v>
          </cell>
          <cell r="Z18">
            <v>0.43605652882250279</v>
          </cell>
          <cell r="AA18">
            <v>0.37859643783306773</v>
          </cell>
          <cell r="AB18">
            <v>0.33959364597191311</v>
          </cell>
          <cell r="AC18">
            <v>0.3355971952849372</v>
          </cell>
          <cell r="AD18">
            <v>0.34781154247086626</v>
          </cell>
          <cell r="AE18">
            <v>0.35959451204006299</v>
          </cell>
          <cell r="AF18">
            <v>0.62956877123948618</v>
          </cell>
          <cell r="AG18">
            <v>0.14900308287376035</v>
          </cell>
          <cell r="AH18">
            <v>7.7564091890492889E-2</v>
          </cell>
          <cell r="AI18">
            <v>8.231001852789295E-2</v>
          </cell>
          <cell r="AJ18">
            <v>0.12774514875528986</v>
          </cell>
          <cell r="AK18">
            <v>4.7255999999999992E-2</v>
          </cell>
          <cell r="AL18">
            <v>0.12920399999999999</v>
          </cell>
          <cell r="AM18">
            <v>8.7703434456501819E-2</v>
          </cell>
          <cell r="AN18">
            <v>8.761389959907849E-2</v>
          </cell>
          <cell r="AO18">
            <v>8.6920771980485478E-2</v>
          </cell>
          <cell r="AP18">
            <v>8.6522646593316016E-2</v>
          </cell>
          <cell r="AQ18">
            <v>8.6884619671620006E-2</v>
          </cell>
          <cell r="AR18">
            <v>8.6788812961933581E-2</v>
          </cell>
          <cell r="AS18">
            <v>0.10011137962671222</v>
          </cell>
          <cell r="AT18">
            <v>9.7607036209363118E-2</v>
          </cell>
          <cell r="AU18">
            <v>0.15078726502050818</v>
          </cell>
          <cell r="AV18">
            <v>0.1673691646120305</v>
          </cell>
          <cell r="AW18">
            <v>0.11688850052387234</v>
          </cell>
          <cell r="AX18">
            <v>0.2216315291901029</v>
          </cell>
          <cell r="AY18">
            <v>0.19202644545240602</v>
          </cell>
          <cell r="AZ18">
            <v>0.21522438553341694</v>
          </cell>
          <cell r="BA18">
            <v>0.19472612691357241</v>
          </cell>
          <cell r="BB18">
            <v>0.23509077815933996</v>
          </cell>
          <cell r="BC18">
            <v>0.2124511089304332</v>
          </cell>
          <cell r="BD18">
            <v>0.21051508190755475</v>
          </cell>
          <cell r="BE18">
            <v>0.18916387024292833</v>
          </cell>
          <cell r="BF18">
            <v>0.19912616267023506</v>
          </cell>
          <cell r="BG18">
            <v>0.17269791155489195</v>
          </cell>
          <cell r="BH18">
            <v>0.18008094436704902</v>
          </cell>
          <cell r="BI18">
            <v>0.17674187550457626</v>
          </cell>
        </row>
        <row r="19">
          <cell r="G19">
            <v>0.27998087422620754</v>
          </cell>
          <cell r="H19">
            <v>0.24964952820293515</v>
          </cell>
          <cell r="I19">
            <v>0.29320639750896055</v>
          </cell>
          <cell r="J19">
            <v>0.20070899734555869</v>
          </cell>
          <cell r="K19">
            <v>0.19532533579420761</v>
          </cell>
          <cell r="L19">
            <v>0.13278344113068188</v>
          </cell>
          <cell r="M19">
            <v>0.23030897802600597</v>
          </cell>
          <cell r="N19">
            <v>0.235855165209096</v>
          </cell>
          <cell r="O19">
            <v>0.36553030363277134</v>
          </cell>
          <cell r="P19">
            <v>0.16589803859748292</v>
          </cell>
          <cell r="Q19">
            <v>0.23647479418010053</v>
          </cell>
          <cell r="R19">
            <v>0.28110839579639613</v>
          </cell>
          <cell r="S19">
            <v>0.28326186041693657</v>
          </cell>
          <cell r="T19">
            <v>0.35732275922995693</v>
          </cell>
          <cell r="U19">
            <v>0.27917840391949672</v>
          </cell>
          <cell r="V19">
            <v>0.1971728116137591</v>
          </cell>
          <cell r="W19">
            <v>0.25512368698104998</v>
          </cell>
          <cell r="X19">
            <v>0.24375876557333381</v>
          </cell>
          <cell r="Y19">
            <v>1.4232645999308227</v>
          </cell>
          <cell r="Z19">
            <v>1.5988739390158435</v>
          </cell>
          <cell r="AA19">
            <v>1.3881869387212484</v>
          </cell>
          <cell r="AB19">
            <v>1.2451767018970148</v>
          </cell>
          <cell r="AC19">
            <v>1.230523049378103</v>
          </cell>
          <cell r="AD19">
            <v>1.275308989059843</v>
          </cell>
          <cell r="AE19">
            <v>1.3185132108135644</v>
          </cell>
          <cell r="AF19">
            <v>2.1792765158289904</v>
          </cell>
          <cell r="AG19">
            <v>0.54634463720378801</v>
          </cell>
          <cell r="AH19">
            <v>0.28440167026514063</v>
          </cell>
          <cell r="AI19">
            <v>0.30180340126894084</v>
          </cell>
          <cell r="AJ19">
            <v>0.46839887876939623</v>
          </cell>
          <cell r="AK19">
            <v>0.17327199999999998</v>
          </cell>
          <cell r="AL19">
            <v>0.473748</v>
          </cell>
          <cell r="AM19">
            <v>0.32157925967383999</v>
          </cell>
          <cell r="AN19">
            <v>0.32125096519662116</v>
          </cell>
          <cell r="AO19">
            <v>0.31870949726178011</v>
          </cell>
          <cell r="AP19">
            <v>0.31724970417549209</v>
          </cell>
          <cell r="AQ19">
            <v>0.31648788817400514</v>
          </cell>
          <cell r="AR19">
            <v>0.31510990202117967</v>
          </cell>
          <cell r="AS19">
            <v>0.36230492569978978</v>
          </cell>
          <cell r="AT19">
            <v>0.35210541495559239</v>
          </cell>
          <cell r="AU19">
            <v>0.54220715500829242</v>
          </cell>
          <cell r="AV19">
            <v>0.5999197606814205</v>
          </cell>
          <cell r="AW19">
            <v>0.41765213281211894</v>
          </cell>
          <cell r="AX19">
            <v>0.78859458604934463</v>
          </cell>
          <cell r="AY19">
            <v>0.68041931411528567</v>
          </cell>
          <cell r="AZ19">
            <v>0.75947632694739697</v>
          </cell>
          <cell r="BA19">
            <v>0.68433353902425664</v>
          </cell>
          <cell r="BB19">
            <v>0.82283644058438565</v>
          </cell>
          <cell r="BC19">
            <v>0.74060147361779516</v>
          </cell>
          <cell r="BD19">
            <v>0.73091956823266224</v>
          </cell>
          <cell r="BE19">
            <v>0.65418166090426688</v>
          </cell>
          <cell r="BF19">
            <v>0.6859226389808174</v>
          </cell>
          <cell r="BG19">
            <v>0.592561209885895</v>
          </cell>
          <cell r="BH19">
            <v>0.61541453713930683</v>
          </cell>
          <cell r="BI19">
            <v>0.60159823057105222</v>
          </cell>
        </row>
        <row r="20">
          <cell r="G20">
            <v>0.54056403834827815</v>
          </cell>
          <cell r="H20">
            <v>0.48200277076100684</v>
          </cell>
          <cell r="I20">
            <v>0.56609879065860214</v>
          </cell>
          <cell r="J20">
            <v>0.38751242004584513</v>
          </cell>
          <cell r="K20">
            <v>0.37711808922827855</v>
          </cell>
          <cell r="L20">
            <v>0.25636734424005708</v>
          </cell>
          <cell r="M20">
            <v>0.44466162759752242</v>
          </cell>
          <cell r="N20">
            <v>0.45536974953410997</v>
          </cell>
          <cell r="O20">
            <v>0.70573583862289258</v>
          </cell>
          <cell r="P20">
            <v>0.32030228474056088</v>
          </cell>
          <cell r="Q20">
            <v>0.45656607817537698</v>
          </cell>
          <cell r="R20">
            <v>0.54274096423648555</v>
          </cell>
          <cell r="S20">
            <v>0.5468986965635122</v>
          </cell>
          <cell r="T20">
            <v>0.68988938711233838</v>
          </cell>
          <cell r="U20">
            <v>0.53901469469811258</v>
          </cell>
          <cell r="V20">
            <v>0.3806850435515966</v>
          </cell>
          <cell r="W20">
            <v>0.49257182617893736</v>
          </cell>
          <cell r="X20">
            <v>0.47062937090000179</v>
          </cell>
          <cell r="Y20">
            <v>0.51755076361120822</v>
          </cell>
          <cell r="Z20">
            <v>0.58140870509667042</v>
          </cell>
          <cell r="AA20">
            <v>0.50479525044409035</v>
          </cell>
          <cell r="AB20">
            <v>0.45279152796255084</v>
          </cell>
          <cell r="AC20">
            <v>0.44746292704658291</v>
          </cell>
          <cell r="AD20">
            <v>0.46374872329448841</v>
          </cell>
          <cell r="AE20">
            <v>0.47945934938675067</v>
          </cell>
          <cell r="AF20">
            <v>0.67799713825790819</v>
          </cell>
          <cell r="AG20">
            <v>0.19867077716501383</v>
          </cell>
          <cell r="AH20">
            <v>0.10341878918732386</v>
          </cell>
          <cell r="AI20">
            <v>0.10974669137052395</v>
          </cell>
          <cell r="AJ20">
            <v>0.17032686500705316</v>
          </cell>
          <cell r="AK20">
            <v>6.3007999999999995E-2</v>
          </cell>
          <cell r="AL20">
            <v>0.17227200000000001</v>
          </cell>
          <cell r="AM20">
            <v>0.11693791260866909</v>
          </cell>
          <cell r="AN20">
            <v>0.11681853279877133</v>
          </cell>
          <cell r="AO20">
            <v>0.1158943626406473</v>
          </cell>
          <cell r="AP20">
            <v>0.11536352879108802</v>
          </cell>
          <cell r="AQ20">
            <v>0.11586973779474817</v>
          </cell>
          <cell r="AR20">
            <v>0.11575358338695703</v>
          </cell>
          <cell r="AS20">
            <v>0.13353567797922269</v>
          </cell>
          <cell r="AT20">
            <v>0.13020803094939976</v>
          </cell>
          <cell r="AU20">
            <v>0.20117022151537334</v>
          </cell>
          <cell r="AV20">
            <v>0.22331427045639338</v>
          </cell>
          <cell r="AW20">
            <v>0.1559747983112946</v>
          </cell>
          <cell r="AX20">
            <v>0.29578019693068353</v>
          </cell>
          <cell r="AY20">
            <v>0.25630250027320489</v>
          </cell>
          <cell r="AZ20">
            <v>0.28730083022612846</v>
          </cell>
          <cell r="BA20">
            <v>0.25996962128918694</v>
          </cell>
          <cell r="BB20">
            <v>0.31389638802494219</v>
          </cell>
          <cell r="BC20">
            <v>0.28370139098243469</v>
          </cell>
          <cell r="BD20">
            <v>0.28114917642531717</v>
          </cell>
          <cell r="BE20">
            <v>0.25266340149114386</v>
          </cell>
          <cell r="BF20">
            <v>0.26600049173421053</v>
          </cell>
          <cell r="BG20">
            <v>0.23072284473450547</v>
          </cell>
          <cell r="BH20">
            <v>0.24061449293397486</v>
          </cell>
          <cell r="BI20">
            <v>0.23618015551467991</v>
          </cell>
        </row>
        <row r="21">
          <cell r="G21">
            <v>0.40814400000000001</v>
          </cell>
          <cell r="H21">
            <v>0.39798</v>
          </cell>
          <cell r="I21">
            <v>0.425238</v>
          </cell>
          <cell r="J21">
            <v>0.88486200000000004</v>
          </cell>
          <cell r="K21">
            <v>0.683562</v>
          </cell>
          <cell r="L21">
            <v>0.85707600000000006</v>
          </cell>
          <cell r="M21">
            <v>0.88373999999999997</v>
          </cell>
          <cell r="N21">
            <v>1.075866</v>
          </cell>
          <cell r="O21">
            <v>1.041018</v>
          </cell>
          <cell r="P21">
            <v>0.91416599999999992</v>
          </cell>
          <cell r="Q21">
            <v>1.1944680000000001</v>
          </cell>
          <cell r="R21">
            <v>0.82579200000000008</v>
          </cell>
          <cell r="S21">
            <v>1.2765060000000001</v>
          </cell>
          <cell r="T21">
            <v>1.201794</v>
          </cell>
          <cell r="U21">
            <v>1.6133040000000001</v>
          </cell>
          <cell r="V21">
            <v>2.0698000000000003</v>
          </cell>
          <cell r="W21">
            <v>1.415</v>
          </cell>
          <cell r="X21">
            <v>1.1031</v>
          </cell>
          <cell r="Y21">
            <v>1.0355000000000001</v>
          </cell>
          <cell r="Z21">
            <v>0.28970000000000001</v>
          </cell>
          <cell r="AA21">
            <v>0.96416996977002289</v>
          </cell>
          <cell r="AB21">
            <v>1.0474829794917409</v>
          </cell>
          <cell r="AC21">
            <v>1.0602062008599469</v>
          </cell>
          <cell r="AD21">
            <v>1.0741061198150028</v>
          </cell>
          <cell r="AE21">
            <v>1.1008391214677204</v>
          </cell>
          <cell r="AF21">
            <v>0.28810000000000002</v>
          </cell>
          <cell r="AG21">
            <v>0.38430000000000003</v>
          </cell>
          <cell r="AH21">
            <v>0.86599999999999999</v>
          </cell>
          <cell r="AI21">
            <v>1.3540000000000001</v>
          </cell>
          <cell r="AJ21">
            <v>0.81299999999999994</v>
          </cell>
          <cell r="AK21">
            <v>1.9681999999999997</v>
          </cell>
          <cell r="AL21">
            <v>0.78170000000000006</v>
          </cell>
          <cell r="AM21">
            <v>0.21124640304214445</v>
          </cell>
          <cell r="AN21">
            <v>0.21080976310199948</v>
          </cell>
          <cell r="AO21">
            <v>0.21080976310199948</v>
          </cell>
          <cell r="AP21">
            <v>0.21002381120973854</v>
          </cell>
          <cell r="AQ21">
            <v>0.21013603509374276</v>
          </cell>
          <cell r="AR21">
            <v>0.20848725850129593</v>
          </cell>
          <cell r="AS21">
            <v>0.20568458274665347</v>
          </cell>
          <cell r="AT21">
            <v>0.20285445947953459</v>
          </cell>
          <cell r="AU21">
            <v>0.19988966134472547</v>
          </cell>
          <cell r="AV21">
            <v>0.19793705661452626</v>
          </cell>
          <cell r="AW21">
            <v>0.17719412711538543</v>
          </cell>
          <cell r="AX21">
            <v>0.1961306788106999</v>
          </cell>
          <cell r="AY21">
            <v>0.19641651679601665</v>
          </cell>
          <cell r="AZ21">
            <v>0.19711587181570661</v>
          </cell>
          <cell r="BA21">
            <v>0.19797782559069133</v>
          </cell>
          <cell r="BB21">
            <v>0.21623234860457746</v>
          </cell>
          <cell r="BC21">
            <v>0.19966139356860654</v>
          </cell>
          <cell r="BD21">
            <v>0.19981170035989959</v>
          </cell>
          <cell r="BE21">
            <v>0.1997855268953351</v>
          </cell>
          <cell r="BF21">
            <v>0.20025787631072628</v>
          </cell>
          <cell r="BG21">
            <v>0.20021502701756369</v>
          </cell>
          <cell r="BH21">
            <v>0.20067039856225072</v>
          </cell>
          <cell r="BI21">
            <v>0.20133058582486893</v>
          </cell>
        </row>
        <row r="22">
          <cell r="G22">
            <v>0.210256</v>
          </cell>
          <cell r="H22">
            <v>0.20502000000000001</v>
          </cell>
          <cell r="I22">
            <v>0.21906200000000001</v>
          </cell>
          <cell r="J22">
            <v>0.45583800000000002</v>
          </cell>
          <cell r="K22">
            <v>0.35213800000000001</v>
          </cell>
          <cell r="L22">
            <v>0.44152400000000003</v>
          </cell>
          <cell r="M22">
            <v>0.45526000000000005</v>
          </cell>
          <cell r="N22">
            <v>0.554234</v>
          </cell>
          <cell r="O22">
            <v>0.53628200000000004</v>
          </cell>
          <cell r="P22">
            <v>0.47093400000000002</v>
          </cell>
          <cell r="Q22">
            <v>0.61533199999999999</v>
          </cell>
          <cell r="R22">
            <v>0.42540800000000006</v>
          </cell>
          <cell r="S22">
            <v>0.65759400000000001</v>
          </cell>
          <cell r="T22">
            <v>0.61910600000000016</v>
          </cell>
          <cell r="U22">
            <v>0.83109600000000017</v>
          </cell>
          <cell r="V22">
            <v>0.93820000000000003</v>
          </cell>
          <cell r="W22">
            <v>0.94359999999999999</v>
          </cell>
          <cell r="X22">
            <v>0.53320000000000001</v>
          </cell>
          <cell r="Y22">
            <v>0.64049999999999996</v>
          </cell>
          <cell r="Z22">
            <v>0.29170000000000001</v>
          </cell>
          <cell r="AA22">
            <v>0.43694662123493522</v>
          </cell>
          <cell r="AB22">
            <v>0.58273476357135601</v>
          </cell>
          <cell r="AC22">
            <v>0.6086834810811409</v>
          </cell>
          <cell r="AD22">
            <v>0.64149366754371639</v>
          </cell>
          <cell r="AE22">
            <v>0.67399669722142719</v>
          </cell>
          <cell r="AF22">
            <v>0.28810000000000002</v>
          </cell>
          <cell r="AG22">
            <v>0.68529999999999991</v>
          </cell>
          <cell r="AH22">
            <v>0.14199999999999999</v>
          </cell>
          <cell r="AI22">
            <v>0.22700000000000001</v>
          </cell>
          <cell r="AJ22">
            <v>0.65900000000000003</v>
          </cell>
          <cell r="AK22">
            <v>0.65710000000000002</v>
          </cell>
          <cell r="AL22">
            <v>0.56210000000000004</v>
          </cell>
          <cell r="AM22">
            <v>8.9509597821700024E-2</v>
          </cell>
          <cell r="AN22">
            <v>8.5833221782411914E-2</v>
          </cell>
          <cell r="AO22">
            <v>8.3043769010102061E-2</v>
          </cell>
          <cell r="AP22">
            <v>8.0657060700728561E-2</v>
          </cell>
          <cell r="AQ22">
            <v>7.8439544849978643E-2</v>
          </cell>
          <cell r="AR22">
            <v>7.5700708383809642E-2</v>
          </cell>
          <cell r="AS22">
            <v>7.307549649710729E-2</v>
          </cell>
          <cell r="AT22">
            <v>7.0528325761297084E-2</v>
          </cell>
          <cell r="AU22">
            <v>6.8111880193591726E-2</v>
          </cell>
          <cell r="AV22">
            <v>6.603328017974873E-2</v>
          </cell>
          <cell r="AW22">
            <v>5.8099224076876017E-2</v>
          </cell>
          <cell r="AX22">
            <v>6.2904761745362026E-2</v>
          </cell>
          <cell r="AY22">
            <v>6.2030274038232996E-2</v>
          </cell>
          <cell r="AZ22">
            <v>6.1317461953959949E-2</v>
          </cell>
          <cell r="BA22">
            <v>6.0483212594688703E-2</v>
          </cell>
          <cell r="BB22">
            <v>6.0080298950257467E-2</v>
          </cell>
          <cell r="BC22">
            <v>5.9331322016094624E-2</v>
          </cell>
          <cell r="BD22">
            <v>5.8723530114993421E-2</v>
          </cell>
          <cell r="BE22">
            <v>5.7815298254488182E-2</v>
          </cell>
          <cell r="BF22">
            <v>5.7087610683251133E-2</v>
          </cell>
          <cell r="BG22">
            <v>5.6550030498185584E-2</v>
          </cell>
          <cell r="BH22">
            <v>5.6029721947951645E-2</v>
          </cell>
          <cell r="BI22">
            <v>5.5554009395581576E-2</v>
          </cell>
        </row>
        <row r="23">
          <cell r="G23">
            <v>1.9095</v>
          </cell>
          <cell r="H23">
            <v>2.8365629999999999</v>
          </cell>
          <cell r="I23">
            <v>2.2281</v>
          </cell>
          <cell r="J23">
            <v>1.61</v>
          </cell>
          <cell r="K23">
            <v>1.4142000000000001</v>
          </cell>
          <cell r="L23">
            <v>1.5080250000000002</v>
          </cell>
          <cell r="M23">
            <v>0.83910000000000007</v>
          </cell>
          <cell r="N23">
            <v>1.2907</v>
          </cell>
          <cell r="O23">
            <v>3.8820000000000001</v>
          </cell>
          <cell r="P23">
            <v>3.8363</v>
          </cell>
          <cell r="Q23">
            <v>5.9918000000000005</v>
          </cell>
          <cell r="R23">
            <v>4.3921000000000001</v>
          </cell>
          <cell r="S23">
            <v>3.3323</v>
          </cell>
          <cell r="T23">
            <v>3.0750000000000002</v>
          </cell>
          <cell r="U23">
            <v>3.1429999999999998</v>
          </cell>
          <cell r="V23">
            <v>2.3030999999999997</v>
          </cell>
          <cell r="W23">
            <v>1.4487000000000001</v>
          </cell>
          <cell r="X23">
            <v>2.0606</v>
          </cell>
          <cell r="Y23">
            <v>3.4781999999999997</v>
          </cell>
          <cell r="Z23">
            <v>2.6520000000000001</v>
          </cell>
          <cell r="AA23">
            <v>2.9438208100000005</v>
          </cell>
          <cell r="AB23">
            <v>2.7560084900000006</v>
          </cell>
          <cell r="AC23">
            <v>2.603018580000001</v>
          </cell>
          <cell r="AD23">
            <v>2.6672277900000001</v>
          </cell>
          <cell r="AE23">
            <v>2.7898465399999997</v>
          </cell>
          <cell r="AF23">
            <v>1.23E-2</v>
          </cell>
          <cell r="AG23">
            <v>1.7792000000000001</v>
          </cell>
          <cell r="AH23">
            <v>1.9179999999999999</v>
          </cell>
          <cell r="AI23">
            <v>1.5509999999999999</v>
          </cell>
          <cell r="AJ23">
            <v>4.117</v>
          </cell>
          <cell r="AK23">
            <v>2.7524999999999999</v>
          </cell>
          <cell r="AL23">
            <v>5.5439999999999996</v>
          </cell>
          <cell r="AM23">
            <v>0.40259068741271314</v>
          </cell>
          <cell r="AN23">
            <v>1.1669287569631801</v>
          </cell>
          <cell r="AO23">
            <v>1.1198862158760288</v>
          </cell>
          <cell r="AP23">
            <v>0.38148420689085344</v>
          </cell>
          <cell r="AQ23">
            <v>1.3053425792892381</v>
          </cell>
          <cell r="AR23">
            <v>0.77272041950500314</v>
          </cell>
          <cell r="AS23">
            <v>0.26554558219376395</v>
          </cell>
          <cell r="AT23">
            <v>0.25792762337475095</v>
          </cell>
          <cell r="AU23">
            <v>0.77244019420336896</v>
          </cell>
          <cell r="AV23">
            <v>0.77227966168123785</v>
          </cell>
          <cell r="AW23">
            <v>0.2345446585642785</v>
          </cell>
          <cell r="AX23">
            <v>0.25704288306409973</v>
          </cell>
          <cell r="AY23">
            <v>0.48096575960328519</v>
          </cell>
          <cell r="AZ23">
            <v>0.36821154497252145</v>
          </cell>
          <cell r="BA23">
            <v>0.28612573381172729</v>
          </cell>
          <cell r="BB23">
            <v>0.27317753089088687</v>
          </cell>
          <cell r="BC23">
            <v>0.78092644843286407</v>
          </cell>
          <cell r="BD23">
            <v>0.77928199058671477</v>
          </cell>
          <cell r="BE23">
            <v>1.3646046199864132</v>
          </cell>
          <cell r="BF23">
            <v>0.78257845429001138</v>
          </cell>
          <cell r="BG23">
            <v>0.92933142250081779</v>
          </cell>
          <cell r="BH23">
            <v>0.78492343793640162</v>
          </cell>
          <cell r="BI23">
            <v>0.78483431272023652</v>
          </cell>
        </row>
        <row r="24">
          <cell r="G24">
            <v>0.14913168675370994</v>
          </cell>
          <cell r="H24">
            <v>0.1329757089339306</v>
          </cell>
          <cell r="I24">
            <v>0.15617625578296401</v>
          </cell>
          <cell r="J24">
            <v>0.1069075571805157</v>
          </cell>
          <cell r="K24">
            <v>0.10403995227613426</v>
          </cell>
          <cell r="L24">
            <v>7.0727040207687705E-2</v>
          </cell>
          <cell r="M24">
            <v>0.12267397357932248</v>
          </cell>
          <cell r="N24">
            <v>0.12562814768836453</v>
          </cell>
          <cell r="O24">
            <v>0.19469955185691878</v>
          </cell>
          <cell r="P24">
            <v>8.8365515657279348E-2</v>
          </cell>
          <cell r="Q24">
            <v>0.12595819278113293</v>
          </cell>
          <cell r="R24">
            <v>0.14973226061104264</v>
          </cell>
          <cell r="S24">
            <v>0.15087930257279522</v>
          </cell>
          <cell r="T24">
            <v>0.19032780702155982</v>
          </cell>
          <cell r="U24">
            <v>0.14870425130569837</v>
          </cell>
          <cell r="V24">
            <v>0.16880282991010148</v>
          </cell>
          <cell r="W24">
            <v>0.21751936506571806</v>
          </cell>
          <cell r="X24">
            <v>0.19732937621560423</v>
          </cell>
          <cell r="Y24">
            <v>0.10970000000000001</v>
          </cell>
          <cell r="Z24">
            <v>9.4200000000000006E-2</v>
          </cell>
          <cell r="AA24">
            <v>9.8923323863743931E-2</v>
          </cell>
          <cell r="AB24">
            <v>0.10283212131183471</v>
          </cell>
          <cell r="AC24">
            <v>0.11325872838672849</v>
          </cell>
          <cell r="AD24">
            <v>0.12860505588071519</v>
          </cell>
          <cell r="AE24">
            <v>0.14427776963302308</v>
          </cell>
          <cell r="AF24">
            <v>0.31568899999999994</v>
          </cell>
          <cell r="AG24">
            <v>5.8003821359331818E-2</v>
          </cell>
          <cell r="AH24">
            <v>3.0194098290749056E-2</v>
          </cell>
          <cell r="AI24">
            <v>3.2041589467112663E-2</v>
          </cell>
          <cell r="AJ24">
            <v>4.9728546852958855E-2</v>
          </cell>
          <cell r="AK24">
            <v>1.9826477227299466E-2</v>
          </cell>
          <cell r="AL24">
            <v>4.2358930349138492E-2</v>
          </cell>
          <cell r="AM24">
            <v>9.6649009901143168E-2</v>
          </cell>
          <cell r="AN24">
            <v>9.5527330061906196E-2</v>
          </cell>
          <cell r="AO24">
            <v>9.4575776470779721E-2</v>
          </cell>
          <cell r="AP24">
            <v>9.3580970443692957E-2</v>
          </cell>
          <cell r="AQ24">
            <v>9.3134048737576594E-2</v>
          </cell>
          <cell r="AR24">
            <v>9.217325453105854E-2</v>
          </cell>
          <cell r="AS24">
            <v>9.1342185178791793E-2</v>
          </cell>
          <cell r="AT24">
            <v>9.0671989498686753E-2</v>
          </cell>
          <cell r="AU24">
            <v>9.0740979202821079E-2</v>
          </cell>
          <cell r="AV24">
            <v>9.5495547656209961E-2</v>
          </cell>
          <cell r="AW24">
            <v>8.2334167086919652E-2</v>
          </cell>
          <cell r="AX24">
            <v>0.16789752837155689</v>
          </cell>
          <cell r="AY24">
            <v>0.13087852728312013</v>
          </cell>
          <cell r="AZ24">
            <v>0.14970596609074061</v>
          </cell>
          <cell r="BA24">
            <v>0.11466256877212878</v>
          </cell>
          <cell r="BB24">
            <v>0.17367722234384342</v>
          </cell>
          <cell r="BC24">
            <v>0.16453389922918499</v>
          </cell>
          <cell r="BD24">
            <v>0.13886944049640965</v>
          </cell>
          <cell r="BE24">
            <v>0.1351794267692803</v>
          </cell>
          <cell r="BF24">
            <v>0.14465143158979943</v>
          </cell>
          <cell r="BG24">
            <v>9.8408964030800045E-2</v>
          </cell>
          <cell r="BH24">
            <v>0.11760268702923166</v>
          </cell>
          <cell r="BI24">
            <v>9.9494720231198805E-2</v>
          </cell>
        </row>
        <row r="25">
          <cell r="G25">
            <v>6.0347113246290073E-2</v>
          </cell>
          <cell r="H25">
            <v>5.3809491066069394E-2</v>
          </cell>
          <cell r="I25">
            <v>6.3197744217035973E-2</v>
          </cell>
          <cell r="J25">
            <v>4.326084281948428E-2</v>
          </cell>
          <cell r="K25">
            <v>4.2100447723865751E-2</v>
          </cell>
          <cell r="L25">
            <v>2.8620159792312291E-2</v>
          </cell>
          <cell r="M25">
            <v>4.9640826420677527E-2</v>
          </cell>
          <cell r="N25">
            <v>5.0836252311635494E-2</v>
          </cell>
          <cell r="O25">
            <v>7.8786448143081236E-2</v>
          </cell>
          <cell r="P25">
            <v>3.5757684342720655E-2</v>
          </cell>
          <cell r="Q25">
            <v>5.0969807218867055E-2</v>
          </cell>
          <cell r="R25">
            <v>6.059013938895734E-2</v>
          </cell>
          <cell r="S25">
            <v>6.1054297427204751E-2</v>
          </cell>
          <cell r="T25">
            <v>7.7017392978440125E-2</v>
          </cell>
          <cell r="U25">
            <v>6.0174148694301641E-2</v>
          </cell>
          <cell r="V25">
            <v>6.8307170089898533E-2</v>
          </cell>
          <cell r="W25">
            <v>8.8020634934281985E-2</v>
          </cell>
          <cell r="X25">
            <v>7.9850623784395738E-2</v>
          </cell>
          <cell r="Y25">
            <v>0.10970000000000001</v>
          </cell>
          <cell r="Z25">
            <v>9.4200000000000006E-2</v>
          </cell>
          <cell r="AA25">
            <v>9.8923323863743931E-2</v>
          </cell>
          <cell r="AB25">
            <v>0.10283212131183471</v>
          </cell>
          <cell r="AC25">
            <v>0.11325872838672849</v>
          </cell>
          <cell r="AD25">
            <v>0.12860505588071519</v>
          </cell>
          <cell r="AE25">
            <v>0.14427776963302308</v>
          </cell>
          <cell r="AF25">
            <v>0.31568899999999994</v>
          </cell>
          <cell r="AG25">
            <v>5.8003821359331818E-2</v>
          </cell>
          <cell r="AH25">
            <v>3.0194098290749056E-2</v>
          </cell>
          <cell r="AI25">
            <v>3.2041589467112663E-2</v>
          </cell>
          <cell r="AJ25">
            <v>4.9728546852958855E-2</v>
          </cell>
          <cell r="AK25">
            <v>9.4769387097829016E-3</v>
          </cell>
          <cell r="AL25">
            <v>2.0247317873394441E-2</v>
          </cell>
          <cell r="AM25">
            <v>6.9478307283187823E-3</v>
          </cell>
          <cell r="AN25">
            <v>6.8605596859552878E-3</v>
          </cell>
          <cell r="AO25">
            <v>6.7328823574816189E-3</v>
          </cell>
          <cell r="AP25">
            <v>6.6075454554816466E-3</v>
          </cell>
          <cell r="AQ25">
            <v>6.5145389328533773E-3</v>
          </cell>
          <cell r="AR25">
            <v>6.3750497877256111E-3</v>
          </cell>
          <cell r="AS25">
            <v>6.2416558360257083E-3</v>
          </cell>
          <cell r="AT25">
            <v>1.7997317727907865E-2</v>
          </cell>
          <cell r="AU25">
            <v>2.5182535812589165E-2</v>
          </cell>
          <cell r="AV25">
            <v>2.4891817653110201E-2</v>
          </cell>
          <cell r="AW25">
            <v>1.9741418295789726E-2</v>
          </cell>
          <cell r="AX25">
            <v>3.4581158942175984E-2</v>
          </cell>
          <cell r="AY25">
            <v>2.8981359564183615E-2</v>
          </cell>
          <cell r="AZ25">
            <v>3.4899616331501453E-2</v>
          </cell>
          <cell r="BA25">
            <v>2.714042085530239E-2</v>
          </cell>
          <cell r="BB25">
            <v>3.3779816442022159E-2</v>
          </cell>
          <cell r="BC25">
            <v>3.416884838151471E-2</v>
          </cell>
          <cell r="BD25">
            <v>3.4930206446595037E-2</v>
          </cell>
          <cell r="BE25">
            <v>2.7049595268336748E-2</v>
          </cell>
          <cell r="BF25">
            <v>2.7599149064056232E-2</v>
          </cell>
          <cell r="BG25">
            <v>2.4230503700127557E-2</v>
          </cell>
          <cell r="BH25">
            <v>2.3735107246407341E-2</v>
          </cell>
          <cell r="BI25">
            <v>2.5510256124539804E-2</v>
          </cell>
        </row>
        <row r="26">
          <cell r="G26">
            <v>6.7900000000000002E-2</v>
          </cell>
          <cell r="H26">
            <v>9.3099999999999988E-2</v>
          </cell>
          <cell r="I26">
            <v>0.17349999999999999</v>
          </cell>
          <cell r="J26">
            <v>0.1865</v>
          </cell>
          <cell r="K26">
            <v>9.8900000000000002E-2</v>
          </cell>
          <cell r="L26">
            <v>0.1036</v>
          </cell>
          <cell r="M26">
            <v>0.1033</v>
          </cell>
          <cell r="N26">
            <v>0.10299999999999999</v>
          </cell>
          <cell r="O26">
            <v>0.16839999999999999</v>
          </cell>
          <cell r="P26">
            <v>9.3099999999999988E-2</v>
          </cell>
          <cell r="Q26">
            <v>0.1729</v>
          </cell>
          <cell r="R26">
            <v>0.18819999999999998</v>
          </cell>
          <cell r="S26">
            <v>0.14849999999999999</v>
          </cell>
          <cell r="T26">
            <v>0.13639999999999999</v>
          </cell>
          <cell r="U26">
            <v>0.11509999999999999</v>
          </cell>
          <cell r="V26">
            <v>0.34855169999999996</v>
          </cell>
          <cell r="W26">
            <v>0.44914379999999998</v>
          </cell>
          <cell r="X26">
            <v>0.4074546</v>
          </cell>
          <cell r="Y26">
            <v>0.30220772742994872</v>
          </cell>
          <cell r="Z26">
            <v>0.33949559314580996</v>
          </cell>
          <cell r="AA26">
            <v>0.29475954086069217</v>
          </cell>
          <cell r="AB26">
            <v>0.26439357892222259</v>
          </cell>
          <cell r="AC26">
            <v>0.26128210757212811</v>
          </cell>
          <cell r="AD26">
            <v>0.27079169352873189</v>
          </cell>
          <cell r="AE26">
            <v>0.27996542669978541</v>
          </cell>
          <cell r="AF26">
            <v>1.8499999999999999E-2</v>
          </cell>
          <cell r="AG26">
            <v>9.459999999999999E-2</v>
          </cell>
          <cell r="AH26">
            <v>4.9244370997727743E-2</v>
          </cell>
          <cell r="AI26">
            <v>6.5000000000000002E-2</v>
          </cell>
          <cell r="AJ26">
            <v>0.1</v>
          </cell>
          <cell r="AK26">
            <v>8.7965840629176308E-3</v>
          </cell>
          <cell r="AL26">
            <v>1.8793751777467064E-2</v>
          </cell>
          <cell r="AM26">
            <v>0.16433780229475703</v>
          </cell>
          <cell r="AN26">
            <v>0.23649019171375116</v>
          </cell>
          <cell r="AO26">
            <v>0.19835468296099049</v>
          </cell>
          <cell r="AP26">
            <v>0.18433461750692925</v>
          </cell>
          <cell r="AQ26">
            <v>0.16330669808856921</v>
          </cell>
          <cell r="AR26">
            <v>0.14876469082520657</v>
          </cell>
          <cell r="AS26">
            <v>0.14869653844366224</v>
          </cell>
          <cell r="AT26">
            <v>0.15231902377737622</v>
          </cell>
          <cell r="AU26">
            <v>0.18480290090441776</v>
          </cell>
          <cell r="AV26">
            <v>0.17736629924091185</v>
          </cell>
          <cell r="AW26">
            <v>0.13521598073916724</v>
          </cell>
          <cell r="AX26">
            <v>0.244884269796069</v>
          </cell>
          <cell r="AY26">
            <v>0.21340195322347488</v>
          </cell>
          <cell r="AZ26">
            <v>0.27602551892791599</v>
          </cell>
          <cell r="BA26">
            <v>0.24406296943758521</v>
          </cell>
          <cell r="BB26">
            <v>0.28926730262503647</v>
          </cell>
          <cell r="BC26">
            <v>0.2429397992473922</v>
          </cell>
          <cell r="BD26">
            <v>0.27369938609275768</v>
          </cell>
          <cell r="BE26">
            <v>0.27832511298299922</v>
          </cell>
          <cell r="BF26">
            <v>0.30382545988344306</v>
          </cell>
          <cell r="BG26">
            <v>0.28278241165360707</v>
          </cell>
          <cell r="BH26">
            <v>0.30856275920064952</v>
          </cell>
          <cell r="BI26">
            <v>0.26465243013204037</v>
          </cell>
        </row>
        <row r="27">
          <cell r="G27">
            <v>0.34329999999999999</v>
          </cell>
          <cell r="H27">
            <v>0.83960000000000001</v>
          </cell>
          <cell r="I27">
            <v>0.4824</v>
          </cell>
          <cell r="J27">
            <v>0.71140000000000003</v>
          </cell>
          <cell r="K27">
            <v>0.39800000000000002</v>
          </cell>
          <cell r="L27">
            <v>0.2858</v>
          </cell>
          <cell r="M27">
            <v>0.30269999999999997</v>
          </cell>
          <cell r="N27">
            <v>0.52510000000000001</v>
          </cell>
          <cell r="O27">
            <v>0.63970000000000005</v>
          </cell>
          <cell r="P27">
            <v>0.7984</v>
          </cell>
          <cell r="Q27">
            <v>2.4916999999999998</v>
          </cell>
          <cell r="R27">
            <v>1.8120000000000001</v>
          </cell>
          <cell r="S27">
            <v>1.2810999999999999</v>
          </cell>
          <cell r="T27">
            <v>1.1297999999999999</v>
          </cell>
          <cell r="U27">
            <v>0.46079999999999999</v>
          </cell>
          <cell r="V27">
            <v>0.1757</v>
          </cell>
          <cell r="W27">
            <v>0.44230000000000003</v>
          </cell>
          <cell r="X27">
            <v>0.30010000000000003</v>
          </cell>
          <cell r="Y27">
            <v>0.32750000000000001</v>
          </cell>
          <cell r="Z27">
            <v>0.47720000000000001</v>
          </cell>
          <cell r="AA27">
            <v>0.55912742999999965</v>
          </cell>
          <cell r="AB27">
            <v>0.54529235000000031</v>
          </cell>
          <cell r="AC27">
            <v>0.40671768999999997</v>
          </cell>
          <cell r="AD27">
            <v>0.44228138999999994</v>
          </cell>
          <cell r="AE27">
            <v>0.46866431000000008</v>
          </cell>
          <cell r="AF27">
            <v>0.28320000000000001</v>
          </cell>
          <cell r="AG27">
            <v>0.38350000000000001</v>
          </cell>
          <cell r="AH27">
            <v>0.249</v>
          </cell>
          <cell r="AI27">
            <v>0.84599999999999997</v>
          </cell>
          <cell r="AJ27">
            <v>1.1990000000000001</v>
          </cell>
          <cell r="AK27">
            <v>1.0212999999999999</v>
          </cell>
          <cell r="AL27">
            <v>1.0825</v>
          </cell>
          <cell r="AM27">
            <v>0.14090570409165817</v>
          </cell>
          <cell r="AN27">
            <v>0.2600253082955819</v>
          </cell>
          <cell r="AO27">
            <v>0.35367679251836592</v>
          </cell>
          <cell r="AP27">
            <v>0.44389283544987151</v>
          </cell>
          <cell r="AQ27">
            <v>0.27064190612184574</v>
          </cell>
          <cell r="AR27">
            <v>0.14404362503227305</v>
          </cell>
          <cell r="AS27">
            <v>0.14390857669737675</v>
          </cell>
          <cell r="AT27">
            <v>0.23327222970346237</v>
          </cell>
          <cell r="AU27">
            <v>0.3601066654911157</v>
          </cell>
          <cell r="AV27">
            <v>0.38277526355184854</v>
          </cell>
          <cell r="AW27">
            <v>0.19494471007490191</v>
          </cell>
          <cell r="AX27">
            <v>0.49986226529487443</v>
          </cell>
          <cell r="AY27">
            <v>0.40716154920561126</v>
          </cell>
          <cell r="AZ27">
            <v>0.5239573218221788</v>
          </cell>
          <cell r="BA27">
            <v>0.43058108339627227</v>
          </cell>
          <cell r="BB27">
            <v>0.53866959811111292</v>
          </cell>
          <cell r="BC27">
            <v>0.44138444968019364</v>
          </cell>
          <cell r="BD27">
            <v>0.51935401939469295</v>
          </cell>
          <cell r="BE27">
            <v>0.53464911300716111</v>
          </cell>
          <cell r="BF27">
            <v>0.57202440172879299</v>
          </cell>
          <cell r="BG27">
            <v>0.55575686938631097</v>
          </cell>
          <cell r="BH27">
            <v>0.66338068665354999</v>
          </cell>
          <cell r="BI27">
            <v>0.5077854329810354</v>
          </cell>
        </row>
        <row r="28">
          <cell r="G28">
            <v>0.20303249999999998</v>
          </cell>
          <cell r="H28">
            <v>0.28772999999999999</v>
          </cell>
          <cell r="I28">
            <v>0.3148125</v>
          </cell>
          <cell r="J28">
            <v>0.34934699999999996</v>
          </cell>
          <cell r="K28">
            <v>0.195408</v>
          </cell>
          <cell r="L28">
            <v>0.33637499999999998</v>
          </cell>
          <cell r="M28">
            <v>0.13727549999999999</v>
          </cell>
          <cell r="N28">
            <v>0.35469449999999997</v>
          </cell>
          <cell r="O28">
            <v>0.25029750000000001</v>
          </cell>
          <cell r="P28">
            <v>0.1968915</v>
          </cell>
          <cell r="Q28">
            <v>0.43252649999999998</v>
          </cell>
          <cell r="R28">
            <v>0.54820499999999994</v>
          </cell>
          <cell r="S28">
            <v>0.97724699999999987</v>
          </cell>
          <cell r="T28">
            <v>0.84756149999999986</v>
          </cell>
          <cell r="U28">
            <v>0.64639199999999997</v>
          </cell>
          <cell r="V28">
            <v>0.33719399999999999</v>
          </cell>
          <cell r="W28">
            <v>0.39087360000000004</v>
          </cell>
          <cell r="X28">
            <v>0.30558060000000004</v>
          </cell>
          <cell r="Y28">
            <v>3.7835000000000001</v>
          </cell>
          <cell r="Z28">
            <v>1.3673</v>
          </cell>
          <cell r="AA28">
            <v>1.8872418900000005</v>
          </cell>
          <cell r="AB28">
            <v>1.84246679</v>
          </cell>
          <cell r="AC28">
            <v>1.9964261199999997</v>
          </cell>
          <cell r="AD28">
            <v>2.11022474</v>
          </cell>
          <cell r="AE28">
            <v>2.13389308</v>
          </cell>
          <cell r="AF28">
            <v>0.22219999999999998</v>
          </cell>
          <cell r="AG28">
            <v>0.38780000000000003</v>
          </cell>
          <cell r="AH28">
            <v>0.35441698761319873</v>
          </cell>
          <cell r="AI28">
            <v>0.371</v>
          </cell>
          <cell r="AJ28">
            <v>0.26</v>
          </cell>
          <cell r="AK28">
            <v>0.1147</v>
          </cell>
          <cell r="AL28">
            <v>0.54889999999999994</v>
          </cell>
          <cell r="AM28">
            <v>0.38087468651717293</v>
          </cell>
          <cell r="AN28">
            <v>0.39204023526473186</v>
          </cell>
          <cell r="AO28">
            <v>0.29753831989681051</v>
          </cell>
          <cell r="AP28">
            <v>0.30301158634513292</v>
          </cell>
          <cell r="AQ28">
            <v>0.46472106156153947</v>
          </cell>
          <cell r="AR28">
            <v>0.51781448363991422</v>
          </cell>
          <cell r="AS28">
            <v>0.47238106730597185</v>
          </cell>
          <cell r="AT28">
            <v>0.62940817084846667</v>
          </cell>
          <cell r="AU28">
            <v>0.74000189745666189</v>
          </cell>
          <cell r="AV28">
            <v>0.63639974914744668</v>
          </cell>
          <cell r="AW28">
            <v>0.51237342506251038</v>
          </cell>
          <cell r="AX28">
            <v>0.55043080370258768</v>
          </cell>
          <cell r="AY28">
            <v>0.5756966371960367</v>
          </cell>
          <cell r="AZ28">
            <v>0.54835897258868482</v>
          </cell>
          <cell r="BA28">
            <v>0.51433312330887426</v>
          </cell>
          <cell r="BB28">
            <v>0.45881050728222539</v>
          </cell>
          <cell r="BC28">
            <v>0.47315531085721674</v>
          </cell>
          <cell r="BD28">
            <v>0.47739342650855832</v>
          </cell>
          <cell r="BE28">
            <v>0.52458303560074426</v>
          </cell>
          <cell r="BF28">
            <v>0.50744578707000931</v>
          </cell>
          <cell r="BG28">
            <v>0.56165260205882572</v>
          </cell>
          <cell r="BH28">
            <v>0.54482120316137739</v>
          </cell>
          <cell r="BI28">
            <v>0.56942600631794749</v>
          </cell>
        </row>
        <row r="29">
          <cell r="G29">
            <v>0.38546750000000002</v>
          </cell>
          <cell r="H29">
            <v>0.54627000000000003</v>
          </cell>
          <cell r="I29">
            <v>0.59768750000000004</v>
          </cell>
          <cell r="J29">
            <v>0.66325300000000009</v>
          </cell>
          <cell r="K29">
            <v>0.37099200000000004</v>
          </cell>
          <cell r="L29">
            <v>0.638625</v>
          </cell>
          <cell r="M29">
            <v>0.26062450000000004</v>
          </cell>
          <cell r="N29">
            <v>0.67340549999999999</v>
          </cell>
          <cell r="O29">
            <v>0.47520250000000003</v>
          </cell>
          <cell r="P29">
            <v>0.37380850000000004</v>
          </cell>
          <cell r="Q29">
            <v>0.82117350000000011</v>
          </cell>
          <cell r="R29">
            <v>1.0407950000000001</v>
          </cell>
          <cell r="S29">
            <v>1.855353</v>
          </cell>
          <cell r="T29">
            <v>1.6091385</v>
          </cell>
          <cell r="U29">
            <v>1.2272080000000001</v>
          </cell>
          <cell r="V29">
            <v>1.1038060000000001</v>
          </cell>
          <cell r="W29">
            <v>1.2795264000000002</v>
          </cell>
          <cell r="X29">
            <v>1.0003194000000002</v>
          </cell>
          <cell r="Y29">
            <v>3.7835000000000001</v>
          </cell>
          <cell r="Z29">
            <v>1.3673</v>
          </cell>
          <cell r="AA29">
            <v>1.8872418900000005</v>
          </cell>
          <cell r="AB29">
            <v>1.84246679</v>
          </cell>
          <cell r="AC29">
            <v>1.9964261199999997</v>
          </cell>
          <cell r="AD29">
            <v>2.11022474</v>
          </cell>
          <cell r="AE29">
            <v>2.13389308</v>
          </cell>
          <cell r="AF29">
            <v>0.53979999999999995</v>
          </cell>
          <cell r="AG29">
            <v>0.57289999999999996</v>
          </cell>
          <cell r="AH29">
            <v>0.52358301238680116</v>
          </cell>
          <cell r="AI29">
            <v>0.72</v>
          </cell>
          <cell r="AJ29">
            <v>0.77400000000000002</v>
          </cell>
          <cell r="AK29">
            <v>0.73329999999999995</v>
          </cell>
          <cell r="AL29">
            <v>1.0435999999999999</v>
          </cell>
          <cell r="AM29">
            <v>0.67204897727599022</v>
          </cell>
          <cell r="AN29">
            <v>0.98121595359629254</v>
          </cell>
          <cell r="AO29">
            <v>1.0862384944972348</v>
          </cell>
          <cell r="AP29">
            <v>1.1135543123011789</v>
          </cell>
          <cell r="AQ29">
            <v>1.2182552206730139</v>
          </cell>
          <cell r="AR29">
            <v>1.2442430794042716</v>
          </cell>
          <cell r="AS29">
            <v>1.3595405390422071</v>
          </cell>
          <cell r="AT29">
            <v>1.4701337267141694</v>
          </cell>
          <cell r="AU29">
            <v>1.666946957039819</v>
          </cell>
          <cell r="AV29">
            <v>1.4387357673527974</v>
          </cell>
          <cell r="AW29">
            <v>1.2020280387976474</v>
          </cell>
          <cell r="AX29">
            <v>1.2328817329401676</v>
          </cell>
          <cell r="AY29">
            <v>1.3268786065682592</v>
          </cell>
          <cell r="AZ29">
            <v>1.2587301870879832</v>
          </cell>
          <cell r="BA29">
            <v>1.18128255810246</v>
          </cell>
          <cell r="BB29">
            <v>1.0294245245608316</v>
          </cell>
          <cell r="BC29">
            <v>1.0800545029037052</v>
          </cell>
          <cell r="BD29">
            <v>1.0338752809626488</v>
          </cell>
          <cell r="BE29">
            <v>1.1481038374201669</v>
          </cell>
          <cell r="BF29">
            <v>1.0446828501009107</v>
          </cell>
          <cell r="BG29">
            <v>1.2161017074387914</v>
          </cell>
          <cell r="BH29">
            <v>1.1794067158744475</v>
          </cell>
          <cell r="BI29">
            <v>1.2446930240229068</v>
          </cell>
        </row>
        <row r="30">
          <cell r="G30">
            <v>0.66609400000000007</v>
          </cell>
          <cell r="H30">
            <v>1.1484180000000002</v>
          </cell>
          <cell r="I30">
            <v>0.55253399999999997</v>
          </cell>
          <cell r="J30">
            <v>0.6476320000000001</v>
          </cell>
          <cell r="K30">
            <v>0.68836400000000009</v>
          </cell>
          <cell r="L30">
            <v>0.40613802400000004</v>
          </cell>
          <cell r="M30">
            <v>0.97611110000000012</v>
          </cell>
          <cell r="N30">
            <v>0.44944599999999996</v>
          </cell>
          <cell r="O30">
            <v>1.0394595600000001</v>
          </cell>
          <cell r="P30">
            <v>1.9108285600000001</v>
          </cell>
          <cell r="Q30">
            <v>2.0233162</v>
          </cell>
          <cell r="R30">
            <v>1.5876980000000001</v>
          </cell>
          <cell r="S30">
            <v>1.3800260000000002</v>
          </cell>
          <cell r="T30">
            <v>1.4298360000000001</v>
          </cell>
          <cell r="U30">
            <v>1.3088299999999999</v>
          </cell>
          <cell r="V30">
            <v>1.4430000000000001</v>
          </cell>
          <cell r="W30">
            <v>1.3551</v>
          </cell>
          <cell r="X30">
            <v>1.248</v>
          </cell>
          <cell r="Y30">
            <v>1.1154000000000002</v>
          </cell>
          <cell r="Z30">
            <v>1.0509999999999999</v>
          </cell>
          <cell r="AA30">
            <v>1.2799544001277074</v>
          </cell>
          <cell r="AB30">
            <v>1.4046792195590034</v>
          </cell>
          <cell r="AC30">
            <v>1.4878548079657998</v>
          </cell>
          <cell r="AD30">
            <v>1.4917427808967407</v>
          </cell>
          <cell r="AE30">
            <v>1.4158867115217983</v>
          </cell>
          <cell r="AF30">
            <v>0.59610000000000007</v>
          </cell>
          <cell r="AG30">
            <v>0.16869999999999999</v>
          </cell>
          <cell r="AH30">
            <v>0.75</v>
          </cell>
          <cell r="AI30">
            <v>0.28499999999999998</v>
          </cell>
          <cell r="AJ30">
            <v>0.127</v>
          </cell>
          <cell r="AK30">
            <v>0.45609999999999995</v>
          </cell>
          <cell r="AL30">
            <v>0.32359999999999989</v>
          </cell>
          <cell r="AM30">
            <v>0.65469375729688195</v>
          </cell>
          <cell r="AN30">
            <v>0.65467190137582765</v>
          </cell>
          <cell r="AO30">
            <v>0.65318337353470179</v>
          </cell>
          <cell r="AP30">
            <v>0.65092170375256153</v>
          </cell>
          <cell r="AQ30">
            <v>1.3798554075551153</v>
          </cell>
          <cell r="AR30">
            <v>0.65581550791321608</v>
          </cell>
          <cell r="AS30">
            <v>0.653033579109499</v>
          </cell>
          <cell r="AT30">
            <v>1.0578644039238247</v>
          </cell>
          <cell r="AU30">
            <v>1.3302062350046113</v>
          </cell>
          <cell r="AV30">
            <v>1.5364104970145587</v>
          </cell>
          <cell r="AW30">
            <v>1.8399913773766414</v>
          </cell>
          <cell r="AX30">
            <v>2.0483837776020146</v>
          </cell>
          <cell r="AY30">
            <v>1.74868518251538</v>
          </cell>
          <cell r="AZ30">
            <v>1.556471009503708</v>
          </cell>
          <cell r="BA30">
            <v>1.6687276834349669</v>
          </cell>
          <cell r="BB30">
            <v>2.0638576764187637</v>
          </cell>
          <cell r="BC30">
            <v>1.9622146483467009</v>
          </cell>
          <cell r="BD30">
            <v>2.1576328575976857</v>
          </cell>
          <cell r="BE30">
            <v>2.4519322830407768</v>
          </cell>
          <cell r="BF30">
            <v>2.2259833837749681</v>
          </cell>
          <cell r="BG30">
            <v>2.6733961060942582</v>
          </cell>
          <cell r="BH30">
            <v>2.2849898564744247</v>
          </cell>
          <cell r="BI30">
            <v>2.4381671632326087</v>
          </cell>
        </row>
        <row r="31">
          <cell r="G31">
            <v>1.2930060000000001</v>
          </cell>
          <cell r="H31">
            <v>2.229282</v>
          </cell>
          <cell r="I31">
            <v>1.0725660000000001</v>
          </cell>
          <cell r="J31">
            <v>1.2571680000000001</v>
          </cell>
          <cell r="K31">
            <v>1.3362360000000002</v>
          </cell>
          <cell r="L31">
            <v>0.78838557600000003</v>
          </cell>
          <cell r="M31">
            <v>1.8948039000000001</v>
          </cell>
          <cell r="N31">
            <v>0.87245399999999995</v>
          </cell>
          <cell r="O31">
            <v>2.0177744400000002</v>
          </cell>
          <cell r="P31">
            <v>3.7092554399999997</v>
          </cell>
          <cell r="Q31">
            <v>3.9276137999999996</v>
          </cell>
          <cell r="R31">
            <v>3.0820020000000001</v>
          </cell>
          <cell r="S31">
            <v>2.6788740000000009</v>
          </cell>
          <cell r="T31">
            <v>2.7755639999999997</v>
          </cell>
          <cell r="U31">
            <v>2.5406699999999995</v>
          </cell>
          <cell r="V31">
            <v>1.5496500000000002</v>
          </cell>
          <cell r="W31">
            <v>3.1783999999999999</v>
          </cell>
          <cell r="X31">
            <v>3.2438500000000001</v>
          </cell>
          <cell r="Y31">
            <v>1.3588</v>
          </cell>
          <cell r="Z31">
            <v>0.66200000000000003</v>
          </cell>
          <cell r="AA31">
            <v>1.2854712808283151</v>
          </cell>
          <cell r="AB31">
            <v>1.5350817518422488</v>
          </cell>
          <cell r="AC31">
            <v>1.3825302212329729</v>
          </cell>
          <cell r="AD31">
            <v>1.2973344781524432</v>
          </cell>
          <cell r="AE31">
            <v>1.2292386545826346</v>
          </cell>
          <cell r="AF31">
            <v>1.188699999999999</v>
          </cell>
          <cell r="AG31">
            <v>0.95109999999999995</v>
          </cell>
          <cell r="AH31">
            <v>0.04</v>
          </cell>
          <cell r="AI31">
            <v>0.252</v>
          </cell>
          <cell r="AJ31">
            <v>0.33200000000000002</v>
          </cell>
          <cell r="AK31">
            <v>2.3359000000000001</v>
          </cell>
          <cell r="AL31">
            <v>1.6392</v>
          </cell>
          <cell r="AM31">
            <v>4.4891912436990724</v>
          </cell>
          <cell r="AN31">
            <v>2.7528894950517646</v>
          </cell>
          <cell r="AO31">
            <v>3.1079472179001133</v>
          </cell>
          <cell r="AP31">
            <v>2.6181572804702702</v>
          </cell>
          <cell r="AQ31">
            <v>3.3354114337111023</v>
          </cell>
          <cell r="AR31">
            <v>2.8491420233875249</v>
          </cell>
          <cell r="AS31">
            <v>2.7503567423940312</v>
          </cell>
          <cell r="AT31">
            <v>4.1113445215358189</v>
          </cell>
          <cell r="AU31">
            <v>4.5177890555302191</v>
          </cell>
          <cell r="AV31">
            <v>4.0580891261697269</v>
          </cell>
          <cell r="AW31">
            <v>3.7885150422513876</v>
          </cell>
          <cell r="AX31">
            <v>3.6577794068639062</v>
          </cell>
          <cell r="AY31">
            <v>4.106010852719149</v>
          </cell>
          <cell r="AZ31">
            <v>4.2646020288195334</v>
          </cell>
          <cell r="BA31">
            <v>3.8238587519148286</v>
          </cell>
          <cell r="BB31">
            <v>3.4951923444614699</v>
          </cell>
          <cell r="BC31">
            <v>3.8842671208848252</v>
          </cell>
          <cell r="BD31">
            <v>3.5766007984392547</v>
          </cell>
          <cell r="BE31">
            <v>3.6801838307099279</v>
          </cell>
          <cell r="BF31">
            <v>3.7669846188233111</v>
          </cell>
          <cell r="BG31">
            <v>4.7136693361416961</v>
          </cell>
          <cell r="BH31">
            <v>3.2871509789825089</v>
          </cell>
          <cell r="BI31">
            <v>4.0821744694039115</v>
          </cell>
        </row>
        <row r="32">
          <cell r="D32" t="str">
            <v>Stock 1987-2049,  post 2021 stock is retired at a fixed rate starting with Cell A32.</v>
          </cell>
          <cell r="AJ32">
            <v>95.878449924450138</v>
          </cell>
          <cell r="AK32">
            <v>96.457734924450136</v>
          </cell>
          <cell r="AL32">
            <v>97.674939924450143</v>
          </cell>
          <cell r="AM32">
            <v>99.034863186313004</v>
          </cell>
          <cell r="AN32">
            <v>99.903155169332678</v>
          </cell>
          <cell r="AO32">
            <v>100.78311832655795</v>
          </cell>
          <cell r="AP32">
            <v>100.48076897157829</v>
          </cell>
          <cell r="AQ32">
            <v>100.17932666466355</v>
          </cell>
          <cell r="AR32">
            <v>99.878788684669559</v>
          </cell>
          <cell r="AS32">
            <v>99.579152318615556</v>
          </cell>
          <cell r="AT32">
            <v>99.280414861659708</v>
          </cell>
          <cell r="AU32">
            <v>98.982573617074735</v>
          </cell>
          <cell r="AV32">
            <v>98.685625896223513</v>
          </cell>
          <cell r="AW32">
            <v>98.389569018534843</v>
          </cell>
          <cell r="AX32">
            <v>98.094400311479234</v>
          </cell>
          <cell r="AY32">
            <v>97.80011711054479</v>
          </cell>
          <cell r="AZ32">
            <v>97.506716759213148</v>
          </cell>
          <cell r="BA32">
            <v>97.214196608935509</v>
          </cell>
          <cell r="BB32">
            <v>96.922554019108702</v>
          </cell>
          <cell r="BC32">
            <v>96.631786357051382</v>
          </cell>
          <cell r="BD32">
            <v>96.341890997980229</v>
          </cell>
          <cell r="BE32">
            <v>96.052865324986286</v>
          </cell>
          <cell r="BF32">
            <v>95.764706729011323</v>
          </cell>
          <cell r="BG32">
            <v>95.477412608824295</v>
          </cell>
          <cell r="BH32">
            <v>95.190980370997821</v>
          </cell>
          <cell r="BI32">
            <v>94.905407429884832</v>
          </cell>
        </row>
        <row r="33">
          <cell r="D33" t="str">
            <v>Stock 1987-2049,  post 2021 stock is retired at a fixed rate starting with Cell A32.</v>
          </cell>
          <cell r="AJ33">
            <v>48.744304755638112</v>
          </cell>
          <cell r="AK33">
            <v>49.297843755638112</v>
          </cell>
          <cell r="AL33">
            <v>50.460950755638109</v>
          </cell>
          <cell r="AM33">
            <v>51.760432983640392</v>
          </cell>
          <cell r="AN33">
            <v>52.590134211859187</v>
          </cell>
          <cell r="AO33">
            <v>53.430987895430007</v>
          </cell>
          <cell r="AP33">
            <v>53.270694931743719</v>
          </cell>
          <cell r="AQ33">
            <v>53.110882846948485</v>
          </cell>
          <cell r="AR33">
            <v>52.951550198407638</v>
          </cell>
          <cell r="AS33">
            <v>52.792695547812414</v>
          </cell>
          <cell r="AT33">
            <v>52.634317461168976</v>
          </cell>
          <cell r="AU33">
            <v>52.476414508785467</v>
          </cell>
          <cell r="AV33">
            <v>52.318985265259109</v>
          </cell>
          <cell r="AW33">
            <v>52.162028309463331</v>
          </cell>
          <cell r="AX33">
            <v>52.005542224534942</v>
          </cell>
          <cell r="AY33">
            <v>51.849525597861337</v>
          </cell>
          <cell r="AZ33">
            <v>51.693977021067752</v>
          </cell>
          <cell r="BA33">
            <v>51.538895090004551</v>
          </cell>
          <cell r="BB33">
            <v>51.384278404734538</v>
          </cell>
          <cell r="BC33">
            <v>51.230125569520332</v>
          </cell>
          <cell r="BD33">
            <v>51.076435192811772</v>
          </cell>
          <cell r="BE33">
            <v>50.923205887233337</v>
          </cell>
          <cell r="BF33">
            <v>50.77043626957164</v>
          </cell>
          <cell r="BG33">
            <v>50.618124960762927</v>
          </cell>
          <cell r="BH33">
            <v>50.466270585880636</v>
          </cell>
          <cell r="BI33">
            <v>50.314871774122992</v>
          </cell>
        </row>
        <row r="34">
          <cell r="D34" t="str">
            <v>Stock 1987-2049,  post 2021 stock is retired at a fixed rate starting with Cell A32.</v>
          </cell>
          <cell r="AJ34">
            <v>47.977705088134471</v>
          </cell>
          <cell r="AK34">
            <v>48.132181088134473</v>
          </cell>
          <cell r="AL34">
            <v>48.456769088134472</v>
          </cell>
          <cell r="AM34">
            <v>48.819415291297901</v>
          </cell>
          <cell r="AN34">
            <v>49.050959820103145</v>
          </cell>
          <cell r="AO34">
            <v>49.285616662029888</v>
          </cell>
          <cell r="AP34">
            <v>49.137759812043797</v>
          </cell>
          <cell r="AQ34">
            <v>48.990346532607667</v>
          </cell>
          <cell r="AR34">
            <v>48.843375493009844</v>
          </cell>
          <cell r="AS34">
            <v>48.696845366530816</v>
          </cell>
          <cell r="AT34">
            <v>48.550754830431224</v>
          </cell>
          <cell r="AU34">
            <v>48.405102565939927</v>
          </cell>
          <cell r="AV34">
            <v>48.259887258242109</v>
          </cell>
          <cell r="AW34">
            <v>48.115107596467382</v>
          </cell>
          <cell r="AX34">
            <v>47.970762273677977</v>
          </cell>
          <cell r="AY34">
            <v>47.826849986856942</v>
          </cell>
          <cell r="AZ34">
            <v>47.683369436896371</v>
          </cell>
          <cell r="BA34">
            <v>47.540319328585682</v>
          </cell>
          <cell r="BB34">
            <v>47.397698370599926</v>
          </cell>
          <cell r="BC34">
            <v>47.255505275488126</v>
          </cell>
          <cell r="BD34">
            <v>47.113738759661665</v>
          </cell>
          <cell r="BE34">
            <v>46.972397543382677</v>
          </cell>
          <cell r="BF34">
            <v>46.831480350752528</v>
          </cell>
          <cell r="BG34">
            <v>46.690985909700274</v>
          </cell>
          <cell r="BH34">
            <v>46.550912951971171</v>
          </cell>
          <cell r="BI34">
            <v>46.411260213115256</v>
          </cell>
        </row>
        <row r="35">
          <cell r="D35" t="str">
            <v>Stock 1987-2049,  post 2021 stock is retired at a fixed rate starting with Cell A32.</v>
          </cell>
          <cell r="AJ35">
            <v>35.893991408827695</v>
          </cell>
          <cell r="AK35">
            <v>36.004255408827696</v>
          </cell>
          <cell r="AL35">
            <v>36.305731408827697</v>
          </cell>
          <cell r="AM35">
            <v>36.510372755892867</v>
          </cell>
          <cell r="AN35">
            <v>36.714805188290718</v>
          </cell>
          <cell r="AO35">
            <v>36.917620322911851</v>
          </cell>
          <cell r="AP35">
            <v>36.747799269426459</v>
          </cell>
          <cell r="AQ35">
            <v>36.578759392787092</v>
          </cell>
          <cell r="AR35">
            <v>36.410497099580269</v>
          </cell>
          <cell r="AS35">
            <v>36.243008812922199</v>
          </cell>
          <cell r="AT35">
            <v>36.076290972382758</v>
          </cell>
          <cell r="AU35">
            <v>35.910340033909797</v>
          </cell>
          <cell r="AV35">
            <v>35.745152469753812</v>
          </cell>
          <cell r="AW35">
            <v>35.58072476839294</v>
          </cell>
          <cell r="AX35">
            <v>35.417053434458332</v>
          </cell>
          <cell r="AY35">
            <v>35.254134988659821</v>
          </cell>
          <cell r="AZ35">
            <v>35.091965967711985</v>
          </cell>
          <cell r="BA35">
            <v>34.930542924260507</v>
          </cell>
          <cell r="BB35">
            <v>34.769862426808906</v>
          </cell>
          <cell r="BC35">
            <v>34.609921059645586</v>
          </cell>
          <cell r="BD35">
            <v>34.450715422771218</v>
          </cell>
          <cell r="BE35">
            <v>34.29224213182647</v>
          </cell>
          <cell r="BF35">
            <v>34.134497818020066</v>
          </cell>
          <cell r="BG35">
            <v>33.977479128057169</v>
          </cell>
          <cell r="BH35">
            <v>33.821182724068102</v>
          </cell>
          <cell r="BI35">
            <v>33.665605283537388</v>
          </cell>
        </row>
        <row r="36">
          <cell r="D36" t="str">
            <v>Stock 1987-2049,  post 2021 stock is retired at a fixed rate starting with Cell A32.</v>
          </cell>
          <cell r="AJ36">
            <v>54.418861883308303</v>
          </cell>
          <cell r="AK36">
            <v>54.4661178833083</v>
          </cell>
          <cell r="AL36">
            <v>54.595321883308301</v>
          </cell>
          <cell r="AM36">
            <v>54.683025317764802</v>
          </cell>
          <cell r="AN36">
            <v>54.770639217363879</v>
          </cell>
          <cell r="AO36">
            <v>54.857559989344367</v>
          </cell>
          <cell r="AP36">
            <v>54.605215213393379</v>
          </cell>
          <cell r="AQ36">
            <v>54.354031223411766</v>
          </cell>
          <cell r="AR36">
            <v>54.104002679784067</v>
          </cell>
          <cell r="AS36">
            <v>53.855124267457057</v>
          </cell>
          <cell r="AT36">
            <v>53.607390695826751</v>
          </cell>
          <cell r="AU36">
            <v>53.360796698625947</v>
          </cell>
          <cell r="AV36">
            <v>53.115337033812267</v>
          </cell>
          <cell r="AW36">
            <v>52.871006483456725</v>
          </cell>
          <cell r="AX36">
            <v>52.627799853632823</v>
          </cell>
          <cell r="AY36">
            <v>52.385711974306112</v>
          </cell>
          <cell r="AZ36">
            <v>52.144737699224301</v>
          </cell>
          <cell r="BA36">
            <v>51.904871905807866</v>
          </cell>
          <cell r="BB36">
            <v>51.666109495041148</v>
          </cell>
          <cell r="BC36">
            <v>51.428445391363958</v>
          </cell>
          <cell r="BD36">
            <v>51.191874542563681</v>
          </cell>
          <cell r="BE36">
            <v>50.956391919667887</v>
          </cell>
          <cell r="BF36">
            <v>50.72199251683741</v>
          </cell>
          <cell r="BG36">
            <v>50.488671351259953</v>
          </cell>
          <cell r="BH36">
            <v>50.256423463044158</v>
          </cell>
          <cell r="BI36">
            <v>50.025243915114153</v>
          </cell>
        </row>
        <row r="37">
          <cell r="D37" t="str">
            <v>Stock 1987-2049,  post 2021 stock is retired at a fixed rate starting with Cell A32.</v>
          </cell>
          <cell r="AJ37">
            <v>25.951886990875099</v>
          </cell>
          <cell r="AK37">
            <v>26.1251589908751</v>
          </cell>
          <cell r="AL37">
            <v>26.598906990875101</v>
          </cell>
          <cell r="AM37">
            <v>26.92048625054894</v>
          </cell>
          <cell r="AN37">
            <v>27.241737215745562</v>
          </cell>
          <cell r="AO37">
            <v>27.560446713007341</v>
          </cell>
          <cell r="AP37">
            <v>27.433668658127505</v>
          </cell>
          <cell r="AQ37">
            <v>27.307473782300118</v>
          </cell>
          <cell r="AR37">
            <v>27.181859402901537</v>
          </cell>
          <cell r="AS37">
            <v>27.056822849648189</v>
          </cell>
          <cell r="AT37">
            <v>26.932361464539806</v>
          </cell>
          <cell r="AU37">
            <v>26.808472601802922</v>
          </cell>
          <cell r="AV37">
            <v>26.685153627834627</v>
          </cell>
          <cell r="AW37">
            <v>26.562401921146588</v>
          </cell>
          <cell r="AX37">
            <v>26.440214872309312</v>
          </cell>
          <cell r="AY37">
            <v>26.318589883896689</v>
          </cell>
          <cell r="AZ37">
            <v>26.197524370430763</v>
          </cell>
          <cell r="BA37">
            <v>26.07701575832678</v>
          </cell>
          <cell r="BB37">
            <v>25.957061485838477</v>
          </cell>
          <cell r="BC37">
            <v>25.837659003003619</v>
          </cell>
          <cell r="BD37">
            <v>25.7188057715898</v>
          </cell>
          <cell r="BE37">
            <v>25.600499265040487</v>
          </cell>
          <cell r="BF37">
            <v>25.4827369684213</v>
          </cell>
          <cell r="BG37">
            <v>25.365516378366561</v>
          </cell>
          <cell r="BH37">
            <v>25.248835003026073</v>
          </cell>
          <cell r="BI37">
            <v>25.132690362012152</v>
          </cell>
        </row>
        <row r="38">
          <cell r="D38" t="str">
            <v>Stock 1987-2049,  post 2021 stock is retired at a fixed rate starting with Cell A32.</v>
          </cell>
          <cell r="AJ38">
            <v>29.21168872814226</v>
          </cell>
          <cell r="AK38">
            <v>29.27469672814226</v>
          </cell>
          <cell r="AL38">
            <v>29.446968728142259</v>
          </cell>
          <cell r="AM38">
            <v>29.563906640750929</v>
          </cell>
          <cell r="AN38">
            <v>29.6807251735497</v>
          </cell>
          <cell r="AO38">
            <v>29.796619536190349</v>
          </cell>
          <cell r="AP38">
            <v>29.65955508632387</v>
          </cell>
          <cell r="AQ38">
            <v>29.523121132926779</v>
          </cell>
          <cell r="AR38">
            <v>29.387314775715314</v>
          </cell>
          <cell r="AS38">
            <v>29.252133127747022</v>
          </cell>
          <cell r="AT38">
            <v>29.117573315359383</v>
          </cell>
          <cell r="AU38">
            <v>28.983632478108728</v>
          </cell>
          <cell r="AV38">
            <v>28.850307768709428</v>
          </cell>
          <cell r="AW38">
            <v>28.717596352973363</v>
          </cell>
          <cell r="AX38">
            <v>28.585495409749683</v>
          </cell>
          <cell r="AY38">
            <v>28.454002130864833</v>
          </cell>
          <cell r="AZ38">
            <v>28.323113721062853</v>
          </cell>
          <cell r="BA38">
            <v>28.192827397945962</v>
          </cell>
          <cell r="BB38">
            <v>28.063140391915407</v>
          </cell>
          <cell r="BC38">
            <v>27.934049946112594</v>
          </cell>
          <cell r="BD38">
            <v>27.805553316360474</v>
          </cell>
          <cell r="BE38">
            <v>27.677647771105214</v>
          </cell>
          <cell r="BF38">
            <v>27.550330591358129</v>
          </cell>
          <cell r="BG38">
            <v>27.423599070637881</v>
          </cell>
          <cell r="BH38">
            <v>27.297450514912946</v>
          </cell>
          <cell r="BI38">
            <v>27.171882242544346</v>
          </cell>
        </row>
        <row r="39">
          <cell r="D39" t="str">
            <v>Stock 1987-2049,  post 2021 stock is retired at a fixed rate starting with Cell A32.</v>
          </cell>
          <cell r="AJ39">
            <v>83.975289718939806</v>
          </cell>
          <cell r="AK39">
            <v>85.943489718939801</v>
          </cell>
          <cell r="AL39">
            <v>86.725189718939802</v>
          </cell>
          <cell r="AM39">
            <v>86.936436121981941</v>
          </cell>
          <cell r="AN39">
            <v>87.147245885083947</v>
          </cell>
          <cell r="AO39">
            <v>87.358055648185953</v>
          </cell>
          <cell r="AP39">
            <v>87.174603731324765</v>
          </cell>
          <cell r="AQ39">
            <v>86.991537063488991</v>
          </cell>
          <cell r="AR39">
            <v>86.808854835655666</v>
          </cell>
          <cell r="AS39">
            <v>86.62655624050079</v>
          </cell>
          <cell r="AT39">
            <v>86.444640472395733</v>
          </cell>
          <cell r="AU39">
            <v>86.263106727403709</v>
          </cell>
          <cell r="AV39">
            <v>86.081954203276169</v>
          </cell>
          <cell r="AW39">
            <v>85.901182099449287</v>
          </cell>
          <cell r="AX39">
            <v>85.720789617040438</v>
          </cell>
          <cell r="AY39">
            <v>85.540775958844648</v>
          </cell>
          <cell r="AZ39">
            <v>85.361140329331079</v>
          </cell>
          <cell r="BA39">
            <v>85.181881934639478</v>
          </cell>
          <cell r="BB39">
            <v>85.002999982576739</v>
          </cell>
          <cell r="BC39">
            <v>84.824493682613323</v>
          </cell>
          <cell r="BD39">
            <v>84.646362245879828</v>
          </cell>
          <cell r="BE39">
            <v>84.468604885163487</v>
          </cell>
          <cell r="BF39">
            <v>84.291220814904648</v>
          </cell>
          <cell r="BG39">
            <v>84.114209251193344</v>
          </cell>
          <cell r="BH39">
            <v>83.937569411765836</v>
          </cell>
          <cell r="BI39">
            <v>83.761300516001128</v>
          </cell>
        </row>
        <row r="40">
          <cell r="D40" t="str">
            <v>Stock 1987-2049,  post 2021 stock is retired at a fixed rate starting with Cell A32.</v>
          </cell>
          <cell r="AJ40">
            <v>38.941886999999994</v>
          </cell>
          <cell r="AK40">
            <v>39.598986999999994</v>
          </cell>
          <cell r="AL40">
            <v>40.161086999999995</v>
          </cell>
          <cell r="AM40">
            <v>40.250596597821698</v>
          </cell>
          <cell r="AN40">
            <v>40.336429819604106</v>
          </cell>
          <cell r="AO40">
            <v>40.41947358861421</v>
          </cell>
          <cell r="AP40">
            <v>40.32246685200154</v>
          </cell>
          <cell r="AQ40">
            <v>40.225692931556736</v>
          </cell>
          <cell r="AR40">
            <v>40.129151268520999</v>
          </cell>
          <cell r="AS40">
            <v>40.032841305476552</v>
          </cell>
          <cell r="AT40">
            <v>39.936762486343412</v>
          </cell>
          <cell r="AU40">
            <v>39.840914256376188</v>
          </cell>
          <cell r="AV40">
            <v>39.74529606216089</v>
          </cell>
          <cell r="AW40">
            <v>39.649907351611702</v>
          </cell>
          <cell r="AX40">
            <v>39.554747573967838</v>
          </cell>
          <cell r="AY40">
            <v>39.459816179790316</v>
          </cell>
          <cell r="AZ40">
            <v>39.365112620958818</v>
          </cell>
          <cell r="BA40">
            <v>39.270636350668518</v>
          </cell>
          <cell r="BB40">
            <v>39.176386823426917</v>
          </cell>
          <cell r="BC40">
            <v>39.082363495050693</v>
          </cell>
          <cell r="BD40">
            <v>38.988565822662572</v>
          </cell>
          <cell r="BE40">
            <v>38.894993264688182</v>
          </cell>
          <cell r="BF40">
            <v>38.801645280852931</v>
          </cell>
          <cell r="BG40">
            <v>38.708521332178883</v>
          </cell>
          <cell r="BH40">
            <v>38.615620880981652</v>
          </cell>
          <cell r="BI40">
            <v>38.522943390867297</v>
          </cell>
        </row>
        <row r="41">
          <cell r="D41" t="str">
            <v>Stock 1987-2049,  post 2021 stock is retired at a fixed rate starting with Cell A32.</v>
          </cell>
          <cell r="AJ41">
            <v>140.52583079609869</v>
          </cell>
          <cell r="AK41">
            <v>143.27833079609869</v>
          </cell>
          <cell r="AL41">
            <v>148.8223307960987</v>
          </cell>
          <cell r="AM41">
            <v>149.22492148351142</v>
          </cell>
          <cell r="AN41">
            <v>150.39185024047461</v>
          </cell>
          <cell r="AO41">
            <v>151.51173645635063</v>
          </cell>
          <cell r="AP41">
            <v>150.79660106027666</v>
          </cell>
          <cell r="AQ41">
            <v>150.08484110327217</v>
          </cell>
          <cell r="AR41">
            <v>149.37644065326472</v>
          </cell>
          <cell r="AS41">
            <v>148.67138385338131</v>
          </cell>
          <cell r="AT41">
            <v>147.96965492159336</v>
          </cell>
          <cell r="AU41">
            <v>147.27123815036344</v>
          </cell>
          <cell r="AV41">
            <v>146.57611790629375</v>
          </cell>
          <cell r="AW41">
            <v>145.88427862977605</v>
          </cell>
          <cell r="AX41">
            <v>145.19570483464352</v>
          </cell>
          <cell r="AY41">
            <v>144.510381107824</v>
          </cell>
          <cell r="AZ41">
            <v>143.82829210899507</v>
          </cell>
          <cell r="BA41">
            <v>143.14942257024063</v>
          </cell>
          <cell r="BB41">
            <v>142.47375729570911</v>
          </cell>
          <cell r="BC41">
            <v>141.80128116127338</v>
          </cell>
          <cell r="BD41">
            <v>141.13197911419218</v>
          </cell>
          <cell r="BE41">
            <v>140.46583617277321</v>
          </cell>
          <cell r="BF41">
            <v>139.80283742603774</v>
          </cell>
          <cell r="BG41">
            <v>139.14296803338684</v>
          </cell>
          <cell r="BH41">
            <v>138.48621322426925</v>
          </cell>
          <cell r="BI41">
            <v>137.83255829785071</v>
          </cell>
        </row>
        <row r="42">
          <cell r="D42" t="str">
            <v>Stock 1987-2049,  post 2021 stock is retired at a fixed rate starting with Cell A32.</v>
          </cell>
          <cell r="AJ42">
            <v>14.818768137871556</v>
          </cell>
          <cell r="AK42">
            <v>14.838594615098856</v>
          </cell>
          <cell r="AL42">
            <v>14.880953545447994</v>
          </cell>
          <cell r="AM42">
            <v>14.977602555349137</v>
          </cell>
          <cell r="AN42">
            <v>15.073129885411042</v>
          </cell>
          <cell r="AO42">
            <v>15.167705661881822</v>
          </cell>
          <cell r="AP42">
            <v>15.096114091157741</v>
          </cell>
          <cell r="AQ42">
            <v>15.024860432647477</v>
          </cell>
          <cell r="AR42">
            <v>14.953943091405382</v>
          </cell>
          <cell r="AS42">
            <v>14.883360480013948</v>
          </cell>
          <cell r="AT42">
            <v>14.813111018548284</v>
          </cell>
          <cell r="AU42">
            <v>14.743193134540737</v>
          </cell>
          <cell r="AV42">
            <v>14.673605262945706</v>
          </cell>
          <cell r="AW42">
            <v>14.604345846104604</v>
          </cell>
          <cell r="AX42">
            <v>14.535413333710991</v>
          </cell>
          <cell r="AY42">
            <v>14.466806182775876</v>
          </cell>
          <cell r="AZ42">
            <v>14.398522857593175</v>
          </cell>
          <cell r="BA42">
            <v>14.330561829705337</v>
          </cell>
          <cell r="BB42">
            <v>14.262921577869129</v>
          </cell>
          <cell r="BC42">
            <v>14.195600588021588</v>
          </cell>
          <cell r="BD42">
            <v>14.128597353246127</v>
          </cell>
          <cell r="BE42">
            <v>14.061910373738806</v>
          </cell>
          <cell r="BF42">
            <v>13.99553815677476</v>
          </cell>
          <cell r="BG42">
            <v>13.929479216674784</v>
          </cell>
          <cell r="BH42">
            <v>13.863732074772079</v>
          </cell>
          <cell r="BI42">
            <v>13.798295259379156</v>
          </cell>
        </row>
        <row r="43">
          <cell r="D43" t="str">
            <v>Stock 1987-2049,  post 2021 stock is retired at a fixed rate starting with Cell A32.</v>
          </cell>
          <cell r="AJ43">
            <v>6.862047877596761</v>
          </cell>
          <cell r="AK43">
            <v>6.8715248163065441</v>
          </cell>
          <cell r="AL43">
            <v>6.8917721341799387</v>
          </cell>
          <cell r="AM43">
            <v>6.8987199649082571</v>
          </cell>
          <cell r="AN43">
            <v>6.9055805245942121</v>
          </cell>
          <cell r="AO43">
            <v>6.9123134069516938</v>
          </cell>
          <cell r="AP43">
            <v>6.8957238547750102</v>
          </cell>
          <cell r="AQ43">
            <v>6.8791741175235508</v>
          </cell>
          <cell r="AR43">
            <v>6.8626640996414947</v>
          </cell>
          <cell r="AS43">
            <v>6.8461937058023556</v>
          </cell>
          <cell r="AT43">
            <v>6.8297628409084306</v>
          </cell>
          <cell r="AU43">
            <v>6.8133714100902507</v>
          </cell>
          <cell r="AV43">
            <v>6.7970193187060346</v>
          </cell>
          <cell r="AW43">
            <v>6.7807064723411408</v>
          </cell>
          <cell r="AX43">
            <v>6.7644327768075225</v>
          </cell>
          <cell r="AY43">
            <v>6.7481981381431844</v>
          </cell>
          <cell r="AZ43">
            <v>6.732002462611641</v>
          </cell>
          <cell r="BA43">
            <v>6.7158456567013731</v>
          </cell>
          <cell r="BB43">
            <v>6.6997276271252897</v>
          </cell>
          <cell r="BC43">
            <v>6.6836482808201891</v>
          </cell>
          <cell r="BD43">
            <v>6.667607524946221</v>
          </cell>
          <cell r="BE43">
            <v>6.6516052668863503</v>
          </cell>
          <cell r="BF43">
            <v>6.6356414142458231</v>
          </cell>
          <cell r="BG43">
            <v>6.6197158748516332</v>
          </cell>
          <cell r="BH43">
            <v>6.6038285567519894</v>
          </cell>
          <cell r="BI43">
            <v>6.5879793682157848</v>
          </cell>
        </row>
        <row r="44">
          <cell r="D44" t="str">
            <v>Stock 1987-2049,  post 2021 stock is retired at a fixed rate starting with Cell A32.</v>
          </cell>
          <cell r="AJ44">
            <v>13.560340550437102</v>
          </cell>
          <cell r="AK44">
            <v>13.56913713450002</v>
          </cell>
          <cell r="AL44">
            <v>13.587930886277487</v>
          </cell>
          <cell r="AM44">
            <v>13.752268688572244</v>
          </cell>
          <cell r="AN44">
            <v>13.988758880285994</v>
          </cell>
          <cell r="AO44">
            <v>14.187113563246985</v>
          </cell>
          <cell r="AP44">
            <v>14.059429541177762</v>
          </cell>
          <cell r="AQ44">
            <v>13.932894675307162</v>
          </cell>
          <cell r="AR44">
            <v>13.807498623229398</v>
          </cell>
          <cell r="AS44">
            <v>13.683231135620334</v>
          </cell>
          <cell r="AT44">
            <v>13.56008205539975</v>
          </cell>
          <cell r="AU44">
            <v>13.438041316901153</v>
          </cell>
          <cell r="AV44">
            <v>13.317098945049041</v>
          </cell>
          <cell r="AW44">
            <v>13.1972450545436</v>
          </cell>
          <cell r="AX44">
            <v>13.078469849052707</v>
          </cell>
          <cell r="AY44">
            <v>12.960763620411234</v>
          </cell>
          <cell r="AZ44">
            <v>12.844116747827533</v>
          </cell>
          <cell r="BA44">
            <v>12.728519697097084</v>
          </cell>
          <cell r="BB44">
            <v>12.61396301982321</v>
          </cell>
          <cell r="BC44">
            <v>12.5004373526448</v>
          </cell>
          <cell r="BD44">
            <v>12.387933416470997</v>
          </cell>
          <cell r="BE44">
            <v>12.276442015722758</v>
          </cell>
          <cell r="BF44">
            <v>12.165954037581253</v>
          </cell>
          <cell r="BG44">
            <v>12.056460451243021</v>
          </cell>
          <cell r="BH44">
            <v>11.947952307181835</v>
          </cell>
          <cell r="BI44">
            <v>11.840420736417197</v>
          </cell>
        </row>
        <row r="45">
          <cell r="D45" t="str">
            <v>Stock 1987-2049,  post 2021 stock is retired at a fixed rate starting with Cell A32.</v>
          </cell>
          <cell r="AJ45">
            <v>35.861968190919519</v>
          </cell>
          <cell r="AK45">
            <v>36.883268190919516</v>
          </cell>
          <cell r="AL45">
            <v>37.965768190919519</v>
          </cell>
          <cell r="AM45">
            <v>38.106673895011177</v>
          </cell>
          <cell r="AN45">
            <v>38.366699203306759</v>
          </cell>
          <cell r="AO45">
            <v>38.720375995825123</v>
          </cell>
          <cell r="AP45">
            <v>38.577110604640566</v>
          </cell>
          <cell r="AQ45">
            <v>38.434375295403392</v>
          </cell>
          <cell r="AR45">
            <v>38.292168106810401</v>
          </cell>
          <cell r="AS45">
            <v>38.150487084815204</v>
          </cell>
          <cell r="AT45">
            <v>38.00933028260139</v>
          </cell>
          <cell r="AU45">
            <v>37.868695760555767</v>
          </cell>
          <cell r="AV45">
            <v>37.72858158624171</v>
          </cell>
          <cell r="AW45">
            <v>37.588985834372615</v>
          </cell>
          <cell r="AX45">
            <v>37.449906586785431</v>
          </cell>
          <cell r="AY45">
            <v>37.311341932414322</v>
          </cell>
          <cell r="AZ45">
            <v>37.173289967264388</v>
          </cell>
          <cell r="BA45">
            <v>37.035748794385512</v>
          </cell>
          <cell r="BB45">
            <v>36.898716523846282</v>
          </cell>
          <cell r="BC45">
            <v>36.762191272708051</v>
          </cell>
          <cell r="BD45">
            <v>36.626171164999029</v>
          </cell>
          <cell r="BE45">
            <v>36.490654331688532</v>
          </cell>
          <cell r="BF45">
            <v>36.355638910661284</v>
          </cell>
          <cell r="BG45">
            <v>36.221123046691837</v>
          </cell>
          <cell r="BH45">
            <v>36.087104891419074</v>
          </cell>
          <cell r="BI45">
            <v>35.953582603320825</v>
          </cell>
        </row>
        <row r="46">
          <cell r="D46" t="str">
            <v>Stock 1987-2049,  post 2021 stock is retired at a fixed rate starting with Cell A32.</v>
          </cell>
          <cell r="AJ46">
            <v>27.691945987613199</v>
          </cell>
          <cell r="AK46">
            <v>27.806645987613198</v>
          </cell>
          <cell r="AL46">
            <v>28.355545987613198</v>
          </cell>
          <cell r="AM46">
            <v>28.736420674130372</v>
          </cell>
          <cell r="AN46">
            <v>29.128460909395102</v>
          </cell>
          <cell r="AO46">
            <v>29.425999229291911</v>
          </cell>
          <cell r="AP46">
            <v>29.305352632451815</v>
          </cell>
          <cell r="AQ46">
            <v>29.185200686658764</v>
          </cell>
          <cell r="AR46">
            <v>29.065541363843462</v>
          </cell>
          <cell r="AS46">
            <v>28.946372644251703</v>
          </cell>
          <cell r="AT46">
            <v>28.82769251641027</v>
          </cell>
          <cell r="AU46">
            <v>28.709498977092988</v>
          </cell>
          <cell r="AV46">
            <v>28.591790031286905</v>
          </cell>
          <cell r="AW46">
            <v>28.474563692158629</v>
          </cell>
          <cell r="AX46">
            <v>28.35781798102078</v>
          </cell>
          <cell r="AY46">
            <v>28.241550927298594</v>
          </cell>
          <cell r="AZ46">
            <v>28.12576056849667</v>
          </cell>
          <cell r="BA46">
            <v>28.010444950165834</v>
          </cell>
          <cell r="BB46">
            <v>27.895602125870155</v>
          </cell>
          <cell r="BC46">
            <v>27.781230157154088</v>
          </cell>
          <cell r="BD46">
            <v>27.667327113509756</v>
          </cell>
          <cell r="BE46">
            <v>27.553891072344367</v>
          </cell>
          <cell r="BF46">
            <v>27.440920118947755</v>
          </cell>
          <cell r="BG46">
            <v>27.32841234646007</v>
          </cell>
          <cell r="BH46">
            <v>27.216365855839584</v>
          </cell>
          <cell r="BI46">
            <v>27.10477875583064</v>
          </cell>
        </row>
        <row r="47">
          <cell r="D47" t="str">
            <v>Stock 1987-2049,  post 2021 stock is retired at a fixed rate starting with Cell A32.</v>
          </cell>
          <cell r="AJ47">
            <v>46.790828048403284</v>
          </cell>
          <cell r="AK47">
            <v>47.524128048403284</v>
          </cell>
          <cell r="AL47">
            <v>48.567728048403282</v>
          </cell>
          <cell r="AM47">
            <v>49.239777025679274</v>
          </cell>
          <cell r="AN47">
            <v>50.220992979275564</v>
          </cell>
          <cell r="AO47">
            <v>51.307231473772802</v>
          </cell>
          <cell r="AP47">
            <v>51.096871824730336</v>
          </cell>
          <cell r="AQ47">
            <v>50.887374650248944</v>
          </cell>
          <cell r="AR47">
            <v>50.678736414182922</v>
          </cell>
          <cell r="AS47">
            <v>50.470953594884769</v>
          </cell>
          <cell r="AT47">
            <v>50.26402268514574</v>
          </cell>
          <cell r="AU47">
            <v>50.057940192136641</v>
          </cell>
          <cell r="AV47">
            <v>49.852702637348884</v>
          </cell>
          <cell r="AW47">
            <v>49.648306556535751</v>
          </cell>
          <cell r="AX47">
            <v>49.444748499653954</v>
          </cell>
          <cell r="AY47">
            <v>49.242025030805372</v>
          </cell>
          <cell r="AZ47">
            <v>49.040132728179074</v>
          </cell>
          <cell r="BA47">
            <v>48.83906818399354</v>
          </cell>
          <cell r="BB47">
            <v>48.638828004439169</v>
          </cell>
          <cell r="BC47">
            <v>48.439408809620971</v>
          </cell>
          <cell r="BD47">
            <v>48.240807233501528</v>
          </cell>
          <cell r="BE47">
            <v>48.04301992384417</v>
          </cell>
          <cell r="BF47">
            <v>47.846043542156409</v>
          </cell>
          <cell r="BG47">
            <v>47.649874763633569</v>
          </cell>
          <cell r="BH47">
            <v>47.454510277102671</v>
          </cell>
          <cell r="BI47">
            <v>47.259946784966552</v>
          </cell>
        </row>
        <row r="48">
          <cell r="D48" t="str">
            <v>Stock 1987-2049,  post 2021 stock is retired at a fixed rate starting with Cell A32.</v>
          </cell>
          <cell r="AJ48">
            <v>123.31828255116743</v>
          </cell>
          <cell r="AK48">
            <v>123.77438255116743</v>
          </cell>
          <cell r="AL48">
            <v>124.09798255116743</v>
          </cell>
          <cell r="AM48">
            <v>124.75267630846432</v>
          </cell>
          <cell r="AN48">
            <v>125.40734820984014</v>
          </cell>
          <cell r="AO48">
            <v>126.06053158337484</v>
          </cell>
          <cell r="AP48">
            <v>125.49493999833743</v>
          </cell>
          <cell r="AQ48">
            <v>124.93188603421156</v>
          </cell>
          <cell r="AR48">
            <v>124.37135830553807</v>
          </cell>
          <cell r="AS48">
            <v>123.81334547794056</v>
          </cell>
          <cell r="AT48">
            <v>123.2578362678962</v>
          </cell>
          <cell r="AU48">
            <v>122.70481944250757</v>
          </cell>
          <cell r="AV48">
            <v>122.15428381927552</v>
          </cell>
          <cell r="AW48">
            <v>121.60621826587304</v>
          </cell>
          <cell r="AX48">
            <v>121.06061169992016</v>
          </cell>
          <cell r="AY48">
            <v>120.51745308875985</v>
          </cell>
          <cell r="AZ48">
            <v>119.97673144923495</v>
          </cell>
          <cell r="BA48">
            <v>119.43843584746605</v>
          </cell>
          <cell r="BB48">
            <v>118.90255539863043</v>
          </cell>
          <cell r="BC48">
            <v>118.36907926674191</v>
          </cell>
          <cell r="BD48">
            <v>117.8379966644318</v>
          </cell>
          <cell r="BE48">
            <v>117.30929685273072</v>
          </cell>
          <cell r="BF48">
            <v>116.78296914085148</v>
          </cell>
          <cell r="BG48">
            <v>116.25900288597286</v>
          </cell>
          <cell r="BH48">
            <v>115.73738749302447</v>
          </cell>
          <cell r="BI48">
            <v>115.21811241447244</v>
          </cell>
        </row>
        <row r="49">
          <cell r="D49" t="str">
            <v>Stock 1987-2049,  post 2021 stock is retired at a fixed rate starting with Cell A32.</v>
          </cell>
          <cell r="AJ49">
            <v>148.0307021344899</v>
          </cell>
          <cell r="AK49">
            <v>150.36660213448991</v>
          </cell>
          <cell r="AL49">
            <v>152.0058021344899</v>
          </cell>
          <cell r="AM49">
            <v>156.49499337818898</v>
          </cell>
          <cell r="AN49">
            <v>159.24788287324074</v>
          </cell>
          <cell r="AO49">
            <v>162.35583009114086</v>
          </cell>
          <cell r="AP49">
            <v>160.89462762032059</v>
          </cell>
          <cell r="AQ49">
            <v>159.4465759717377</v>
          </cell>
          <cell r="AR49">
            <v>158.01155678799205</v>
          </cell>
          <cell r="AS49">
            <v>156.58945277690012</v>
          </cell>
          <cell r="AT49">
            <v>155.18014770190803</v>
          </cell>
          <cell r="AU49">
            <v>153.78352637259084</v>
          </cell>
          <cell r="AV49">
            <v>152.39947463523751</v>
          </cell>
          <cell r="AW49">
            <v>151.02787936352038</v>
          </cell>
          <cell r="AX49">
            <v>149.6686284492487</v>
          </cell>
          <cell r="AY49">
            <v>148.32161079320545</v>
          </cell>
          <cell r="AZ49">
            <v>146.98671629606659</v>
          </cell>
          <cell r="BA49">
            <v>145.66383584940198</v>
          </cell>
          <cell r="BB49">
            <v>144.35286132675736</v>
          </cell>
          <cell r="BC49">
            <v>143.05368557481654</v>
          </cell>
          <cell r="BD49">
            <v>141.7662024046432</v>
          </cell>
          <cell r="BE49">
            <v>140.4903065830014</v>
          </cell>
          <cell r="BF49">
            <v>139.22589382375438</v>
          </cell>
          <cell r="BG49">
            <v>137.97286077934058</v>
          </cell>
          <cell r="BH49">
            <v>136.73110503232652</v>
          </cell>
          <cell r="BI49">
            <v>135.50052508703558</v>
          </cell>
        </row>
        <row r="53">
          <cell r="G53">
            <v>4.6720565328458212</v>
          </cell>
          <cell r="H53">
            <v>1.5093528080297529</v>
          </cell>
          <cell r="I53">
            <v>1.6326353993862486</v>
          </cell>
          <cell r="J53">
            <v>2.6697249363466713</v>
          </cell>
          <cell r="K53">
            <v>1.9057770751539596</v>
          </cell>
          <cell r="L53">
            <v>1.3124038157725313</v>
          </cell>
          <cell r="M53">
            <v>1.0072288765130091</v>
          </cell>
          <cell r="N53">
            <v>1.7837576251023464</v>
          </cell>
          <cell r="O53">
            <v>1.8651544507889506</v>
          </cell>
          <cell r="P53">
            <v>2.2166108874593542</v>
          </cell>
          <cell r="Q53">
            <v>2.5878733797903091</v>
          </cell>
          <cell r="R53">
            <v>4.1569475087148886</v>
          </cell>
          <cell r="S53">
            <v>5.6567509684797317</v>
          </cell>
          <cell r="T53">
            <v>5.4289813283833865</v>
          </cell>
          <cell r="U53">
            <v>3.5235074071425996</v>
          </cell>
          <cell r="V53">
            <v>2.4352050691170355</v>
          </cell>
          <cell r="W53">
            <v>2.1414388221232086</v>
          </cell>
          <cell r="X53">
            <v>2.302555021843534</v>
          </cell>
          <cell r="Y53">
            <v>1.4488319999999999</v>
          </cell>
          <cell r="Z53">
            <v>4.2056000000000004</v>
          </cell>
          <cell r="AA53">
            <v>2.5994797107084047</v>
          </cell>
          <cell r="AB53">
            <v>2.6698126381317313</v>
          </cell>
          <cell r="AC53">
            <v>2.4533274635786939</v>
          </cell>
          <cell r="AD53">
            <v>2.3671787571438605</v>
          </cell>
          <cell r="AE53">
            <v>2.4929445565970005</v>
          </cell>
          <cell r="AF53">
            <v>1.528254</v>
          </cell>
          <cell r="AG53">
            <v>1.9081440000000005</v>
          </cell>
          <cell r="AH53">
            <v>3.3672800000000001</v>
          </cell>
          <cell r="AI53">
            <v>2.2136800000000001</v>
          </cell>
          <cell r="AJ53">
            <v>2.5586400000000005</v>
          </cell>
          <cell r="AK53">
            <v>1.8993519999999999</v>
          </cell>
          <cell r="AL53">
            <v>2.8488880000000001</v>
          </cell>
          <cell r="AM53">
            <v>4.5209121135305468</v>
          </cell>
          <cell r="AN53">
            <v>3.1756229117426953</v>
          </cell>
          <cell r="AO53">
            <v>3.7217917326674743</v>
          </cell>
          <cell r="AP53">
            <v>3.5798005362183956</v>
          </cell>
          <cell r="AQ53">
            <v>3.5751936232060944</v>
          </cell>
          <cell r="AR53">
            <v>2.8527859748739197</v>
          </cell>
          <cell r="AS53">
            <v>2.8166107218062777</v>
          </cell>
          <cell r="AT53">
            <v>2.7415657577244925</v>
          </cell>
          <cell r="AU53">
            <v>3.1348432979597707</v>
          </cell>
          <cell r="AV53">
            <v>3.5589253863452548</v>
          </cell>
          <cell r="AW53">
            <v>3.8762878945731365</v>
          </cell>
          <cell r="AX53">
            <v>4.2121823721672778</v>
          </cell>
          <cell r="AY53">
            <v>4.1658936461048173</v>
          </cell>
          <cell r="AZ53">
            <v>4.2728386654897674</v>
          </cell>
          <cell r="BA53">
            <v>4.3055855810774082</v>
          </cell>
          <cell r="BB53">
            <v>3.8550010073733425</v>
          </cell>
          <cell r="BC53">
            <v>4.3169985900313739</v>
          </cell>
          <cell r="BD53">
            <v>4.5789110631227974</v>
          </cell>
          <cell r="BE53">
            <v>4.8304246889743157</v>
          </cell>
          <cell r="BF53">
            <v>4.9933575078740944</v>
          </cell>
          <cell r="BG53">
            <v>5.602688781808534</v>
          </cell>
          <cell r="BH53">
            <v>4.8374192769468429</v>
          </cell>
          <cell r="BI53">
            <v>4.9243665546973459</v>
          </cell>
        </row>
        <row r="54">
          <cell r="G54">
            <v>2.1049529227503614</v>
          </cell>
          <cell r="H54">
            <v>0.68002529130110145</v>
          </cell>
          <cell r="I54">
            <v>0.7355691506648977</v>
          </cell>
          <cell r="J54">
            <v>1.2028204856244402</v>
          </cell>
          <cell r="K54">
            <v>0.85863066858321024</v>
          </cell>
          <cell r="L54">
            <v>0.59129169957975791</v>
          </cell>
          <cell r="M54">
            <v>0.45379788377757357</v>
          </cell>
          <cell r="N54">
            <v>0.80365590613912508</v>
          </cell>
          <cell r="O54">
            <v>0.84032851164530364</v>
          </cell>
          <cell r="P54">
            <v>0.99867403858570003</v>
          </cell>
          <cell r="Q54">
            <v>1.1659430052271653</v>
          </cell>
          <cell r="R54">
            <v>1.8728751988922039</v>
          </cell>
          <cell r="S54">
            <v>2.5485981174802896</v>
          </cell>
          <cell r="T54">
            <v>2.4459785609179971</v>
          </cell>
          <cell r="U54">
            <v>1.587484475595518</v>
          </cell>
          <cell r="V54">
            <v>1.0971596751232116</v>
          </cell>
          <cell r="W54">
            <v>0.96480594269985731</v>
          </cell>
          <cell r="X54">
            <v>1.0373953930028383</v>
          </cell>
          <cell r="Y54">
            <v>0.90551999999999988</v>
          </cell>
          <cell r="Z54">
            <v>2.6284999999999998</v>
          </cell>
          <cell r="AA54">
            <v>1.6246748191927527</v>
          </cell>
          <cell r="AB54">
            <v>1.668632898832332</v>
          </cell>
          <cell r="AC54">
            <v>1.5333296647366834</v>
          </cell>
          <cell r="AD54">
            <v>1.4794867232149127</v>
          </cell>
          <cell r="AE54">
            <v>1.5580903478731252</v>
          </cell>
          <cell r="AF54">
            <v>1.9201140000000001</v>
          </cell>
          <cell r="AG54">
            <v>1.19259</v>
          </cell>
          <cell r="AH54">
            <v>2.1045499999999997</v>
          </cell>
          <cell r="AI54">
            <v>1.3835500000000001</v>
          </cell>
          <cell r="AJ54">
            <v>1.5991499999999998</v>
          </cell>
          <cell r="AK54">
            <v>1.1870949999999998</v>
          </cell>
          <cell r="AL54">
            <v>1.7805549999999999</v>
          </cell>
          <cell r="AM54">
            <v>2.8255700709565912</v>
          </cell>
          <cell r="AN54">
            <v>1.9847643198391842</v>
          </cell>
          <cell r="AO54">
            <v>2.3261198329171711</v>
          </cell>
          <cell r="AP54">
            <v>2.2348417959923195</v>
          </cell>
          <cell r="AQ54">
            <v>2.2334290014473606</v>
          </cell>
          <cell r="AR54">
            <v>1.7817155604029502</v>
          </cell>
          <cell r="AS54">
            <v>1.758704266333303</v>
          </cell>
          <cell r="AT54">
            <v>1.7114399721107225</v>
          </cell>
          <cell r="AU54">
            <v>1.9564829300914053</v>
          </cell>
          <cell r="AV54">
            <v>2.2206317203088943</v>
          </cell>
          <cell r="AW54">
            <v>2.4180836297248329</v>
          </cell>
          <cell r="AX54">
            <v>2.6267956754298423</v>
          </cell>
          <cell r="AY54">
            <v>2.5971169296078953</v>
          </cell>
          <cell r="AZ54">
            <v>2.6629583943961301</v>
          </cell>
          <cell r="BA54">
            <v>2.682532762199326</v>
          </cell>
          <cell r="BB54">
            <v>2.4010576463634248</v>
          </cell>
          <cell r="BC54">
            <v>2.6879775599917157</v>
          </cell>
          <cell r="BD54">
            <v>2.8501777010660847</v>
          </cell>
          <cell r="BE54">
            <v>3.0058091242569098</v>
          </cell>
          <cell r="BF54">
            <v>3.1062431733492102</v>
          </cell>
          <cell r="BG54">
            <v>3.4842262584865966</v>
          </cell>
          <cell r="BH54">
            <v>3.0073669802797443</v>
          </cell>
          <cell r="BI54">
            <v>3.0604570504803381</v>
          </cell>
        </row>
        <row r="55">
          <cell r="G55">
            <v>2.4698905444038184</v>
          </cell>
          <cell r="H55">
            <v>0.79792190066914614</v>
          </cell>
          <cell r="I55">
            <v>0.86309544994885412</v>
          </cell>
          <cell r="J55">
            <v>1.4113545780288896</v>
          </cell>
          <cell r="K55">
            <v>1.0074922562628299</v>
          </cell>
          <cell r="L55">
            <v>0.69380448464771105</v>
          </cell>
          <cell r="M55">
            <v>0.53247323970941751</v>
          </cell>
          <cell r="N55">
            <v>0.94298646875852898</v>
          </cell>
          <cell r="O55">
            <v>0.98601703756574599</v>
          </cell>
          <cell r="P55">
            <v>1.1718150739549462</v>
          </cell>
          <cell r="Q55">
            <v>1.368083614982526</v>
          </cell>
          <cell r="R55">
            <v>2.1975772923929076</v>
          </cell>
          <cell r="S55">
            <v>2.9904509140399775</v>
          </cell>
          <cell r="T55">
            <v>2.8700401106986155</v>
          </cell>
          <cell r="U55">
            <v>1.8627081172618836</v>
          </cell>
          <cell r="V55">
            <v>1.2873752557597529</v>
          </cell>
          <cell r="W55">
            <v>1.1320752351769341</v>
          </cell>
          <cell r="X55">
            <v>1.2172495851536278</v>
          </cell>
          <cell r="Y55">
            <v>0.23284799999999997</v>
          </cell>
          <cell r="Z55">
            <v>0.67589999999999995</v>
          </cell>
          <cell r="AA55">
            <v>0.41777352493527931</v>
          </cell>
          <cell r="AB55">
            <v>0.42907703112831391</v>
          </cell>
          <cell r="AC55">
            <v>0.39428477093229003</v>
          </cell>
          <cell r="AD55">
            <v>0.38043944311240613</v>
          </cell>
          <cell r="AE55">
            <v>0.4006518037388036</v>
          </cell>
          <cell r="AF55">
            <v>0.47023199999999998</v>
          </cell>
          <cell r="AG55">
            <v>0.30666600000000005</v>
          </cell>
          <cell r="AH55">
            <v>0.54116999999999993</v>
          </cell>
          <cell r="AI55">
            <v>0.35576999999999998</v>
          </cell>
          <cell r="AJ55">
            <v>0.41120999999999996</v>
          </cell>
          <cell r="AK55">
            <v>0.30525299999999994</v>
          </cell>
          <cell r="AL55">
            <v>0.45785699999999996</v>
          </cell>
          <cell r="AM55">
            <v>0.72657516110312348</v>
          </cell>
          <cell r="AN55">
            <v>0.51036796795864736</v>
          </cell>
          <cell r="AO55">
            <v>0.59814509989298681</v>
          </cell>
          <cell r="AP55">
            <v>0.5746736046837394</v>
          </cell>
          <cell r="AQ55">
            <v>0.57471169191053062</v>
          </cell>
          <cell r="AR55">
            <v>0.45863529881241888</v>
          </cell>
          <cell r="AS55">
            <v>0.45286923891253478</v>
          </cell>
          <cell r="AT55">
            <v>0.44085143237132629</v>
          </cell>
          <cell r="AU55">
            <v>0.50414667615694986</v>
          </cell>
          <cell r="AV55">
            <v>0.57241014897355635</v>
          </cell>
          <cell r="AW55">
            <v>0.62352192065983436</v>
          </cell>
          <cell r="AX55">
            <v>0.67765041200141418</v>
          </cell>
          <cell r="AY55">
            <v>0.67030021878283819</v>
          </cell>
          <cell r="AZ55">
            <v>0.68760673882921541</v>
          </cell>
          <cell r="BA55">
            <v>0.69297586140201717</v>
          </cell>
          <cell r="BB55">
            <v>0.62054379093178613</v>
          </cell>
          <cell r="BC55">
            <v>0.69501105075421377</v>
          </cell>
          <cell r="BD55">
            <v>0.73728208929821459</v>
          </cell>
          <cell r="BE55">
            <v>0.77789014951697821</v>
          </cell>
          <cell r="BF55">
            <v>0.80424229428631244</v>
          </cell>
          <cell r="BG55">
            <v>0.90250963563618247</v>
          </cell>
          <cell r="BH55">
            <v>0.77934919094836486</v>
          </cell>
          <cell r="BI55">
            <v>0.79347187876731706</v>
          </cell>
        </row>
        <row r="56">
          <cell r="G56">
            <v>1.1645465043915073</v>
          </cell>
          <cell r="H56">
            <v>1.1001820295846425</v>
          </cell>
          <cell r="I56">
            <v>0.77513011814390298</v>
          </cell>
          <cell r="J56">
            <v>0.68998963836582305</v>
          </cell>
          <cell r="K56">
            <v>0.47628477138962716</v>
          </cell>
          <cell r="L56">
            <v>0.72979317264235954</v>
          </cell>
          <cell r="M56">
            <v>1.1207523315363412</v>
          </cell>
          <cell r="N56">
            <v>1.7296949802124721</v>
          </cell>
          <cell r="O56">
            <v>1.2091017784188862</v>
          </cell>
          <cell r="P56">
            <v>0.64730626181604856</v>
          </cell>
          <cell r="Q56">
            <v>0.79226517966966792</v>
          </cell>
          <cell r="R56">
            <v>1.1545493376429821</v>
          </cell>
          <cell r="S56">
            <v>1.6151595389454148</v>
          </cell>
          <cell r="T56">
            <v>1.1894365697530624</v>
          </cell>
          <cell r="U56">
            <v>1.2257225823958589</v>
          </cell>
          <cell r="V56">
            <v>1.0573849449768578</v>
          </cell>
          <cell r="W56">
            <v>0.72875294390060763</v>
          </cell>
          <cell r="X56">
            <v>0.92132453975849626</v>
          </cell>
          <cell r="Y56">
            <v>1.4994716371074479</v>
          </cell>
          <cell r="Z56">
            <v>1.9176345763423783</v>
          </cell>
          <cell r="AA56">
            <v>1.6228103070737783</v>
          </cell>
          <cell r="AB56">
            <v>1.5640095745587321</v>
          </cell>
          <cell r="AC56">
            <v>1.4914336138118167</v>
          </cell>
          <cell r="AD56">
            <v>1.5622694208897103</v>
          </cell>
          <cell r="AE56">
            <v>1.6440050752730333</v>
          </cell>
          <cell r="AF56">
            <v>3.0700402143242522</v>
          </cell>
          <cell r="AG56">
            <v>0.50573680511061136</v>
          </cell>
          <cell r="AH56">
            <v>0.40692722735436376</v>
          </cell>
          <cell r="AI56">
            <v>0.3720300074704862</v>
          </cell>
          <cell r="AJ56">
            <v>0.62903039505587499</v>
          </cell>
          <cell r="AK56">
            <v>0.5151960000000001</v>
          </cell>
          <cell r="AL56">
            <v>0.56053799999999998</v>
          </cell>
          <cell r="AM56">
            <v>0.65172996572799857</v>
          </cell>
          <cell r="AN56">
            <v>0.56673877494061964</v>
          </cell>
          <cell r="AO56">
            <v>0.56404556470152201</v>
          </cell>
          <cell r="AP56">
            <v>0.56267610376433852</v>
          </cell>
          <cell r="AQ56">
            <v>0.56360654689164957</v>
          </cell>
          <cell r="AR56">
            <v>0.85428294146685557</v>
          </cell>
          <cell r="AS56">
            <v>1.3103868516783219</v>
          </cell>
          <cell r="AT56">
            <v>1.2353480593266533</v>
          </cell>
          <cell r="AU56">
            <v>1.5899557886571138</v>
          </cell>
          <cell r="AV56">
            <v>1.6196412506751916</v>
          </cell>
          <cell r="AW56">
            <v>1.2743326908157349</v>
          </cell>
          <cell r="AX56">
            <v>1.922543797699158</v>
          </cell>
          <cell r="AY56">
            <v>1.78037255334342</v>
          </cell>
          <cell r="AZ56">
            <v>1.9337916831875979</v>
          </cell>
          <cell r="BA56">
            <v>1.7875114974057917</v>
          </cell>
          <cell r="BB56">
            <v>1.9349402578467116</v>
          </cell>
          <cell r="BC56">
            <v>1.8988299630346834</v>
          </cell>
          <cell r="BD56">
            <v>1.979750324730519</v>
          </cell>
          <cell r="BE56">
            <v>1.9769562891217927</v>
          </cell>
          <cell r="BF56">
            <v>2.0467832257410312</v>
          </cell>
          <cell r="BG56">
            <v>1.8370274224217584</v>
          </cell>
          <cell r="BH56">
            <v>1.8512746640492364</v>
          </cell>
          <cell r="BI56">
            <v>1.8500564138626625</v>
          </cell>
        </row>
        <row r="57">
          <cell r="G57">
            <v>2.1508979819924536</v>
          </cell>
          <cell r="H57">
            <v>2.0320178699041631</v>
          </cell>
          <cell r="I57">
            <v>1.4316524077056443</v>
          </cell>
          <cell r="J57">
            <v>1.2743993607470525</v>
          </cell>
          <cell r="K57">
            <v>0.87969003365045617</v>
          </cell>
          <cell r="L57">
            <v>1.3479158250777785</v>
          </cell>
          <cell r="M57">
            <v>2.0700108747262438</v>
          </cell>
          <cell r="N57">
            <v>3.1947177964742988</v>
          </cell>
          <cell r="O57">
            <v>2.2331908304370804</v>
          </cell>
          <cell r="P57">
            <v>1.195563875741235</v>
          </cell>
          <cell r="Q57">
            <v>1.4633005807224375</v>
          </cell>
          <cell r="R57">
            <v>2.1324333816489229</v>
          </cell>
          <cell r="S57">
            <v>2.983172745624953</v>
          </cell>
          <cell r="T57">
            <v>2.1968695178271713</v>
          </cell>
          <cell r="U57">
            <v>2.2638891783333217</v>
          </cell>
          <cell r="V57">
            <v>1.9529723680105797</v>
          </cell>
          <cell r="W57">
            <v>1.3459945399311508</v>
          </cell>
          <cell r="X57">
            <v>1.701671067538973</v>
          </cell>
          <cell r="Y57">
            <v>0.54526241349361737</v>
          </cell>
          <cell r="Z57">
            <v>0.69732166412450114</v>
          </cell>
          <cell r="AA57">
            <v>0.59011283893591937</v>
          </cell>
          <cell r="AB57">
            <v>0.56873075438499354</v>
          </cell>
          <cell r="AC57">
            <v>0.54233949593156972</v>
          </cell>
          <cell r="AD57">
            <v>0.56809797123262185</v>
          </cell>
          <cell r="AE57">
            <v>0.59782002737201212</v>
          </cell>
          <cell r="AF57">
            <v>1.4253758137934027</v>
          </cell>
          <cell r="AG57">
            <v>0.18390429276749504</v>
          </cell>
          <cell r="AH57">
            <v>0.14797353721976864</v>
          </cell>
          <cell r="AI57">
            <v>0.13528363908017682</v>
          </cell>
          <cell r="AJ57">
            <v>0.22873832547486361</v>
          </cell>
          <cell r="AK57">
            <v>0.18734400000000001</v>
          </cell>
          <cell r="AL57">
            <v>0.20383199999999999</v>
          </cell>
          <cell r="AM57">
            <v>0.23699271481018128</v>
          </cell>
          <cell r="AN57">
            <v>0.20608682725113439</v>
          </cell>
          <cell r="AO57">
            <v>0.20510747807328072</v>
          </cell>
          <cell r="AP57">
            <v>0.20460949227794126</v>
          </cell>
          <cell r="AQ57">
            <v>0.20508525399325958</v>
          </cell>
          <cell r="AR57">
            <v>0.31096040813633885</v>
          </cell>
          <cell r="AS57">
            <v>0.47714178955378661</v>
          </cell>
          <cell r="AT57">
            <v>0.44996780330057462</v>
          </cell>
          <cell r="AU57">
            <v>0.57932321905149964</v>
          </cell>
          <cell r="AV57">
            <v>0.59033442977473183</v>
          </cell>
          <cell r="AW57">
            <v>0.46462772231769289</v>
          </cell>
          <cell r="AX57">
            <v>0.70127542380144248</v>
          </cell>
          <cell r="AY57">
            <v>0.64969970555401046</v>
          </cell>
          <cell r="AZ57">
            <v>0.70599267244277109</v>
          </cell>
          <cell r="BA57">
            <v>0.65287103655756806</v>
          </cell>
          <cell r="BB57">
            <v>0.70702293615002598</v>
          </cell>
          <cell r="BC57">
            <v>0.69412667813666684</v>
          </cell>
          <cell r="BD57">
            <v>0.72401762600577468</v>
          </cell>
          <cell r="BE57">
            <v>0.72330452266565248</v>
          </cell>
          <cell r="BF57">
            <v>0.74917056386354752</v>
          </cell>
          <cell r="BG57">
            <v>0.67268010883275042</v>
          </cell>
          <cell r="BH57">
            <v>0.67819340240743475</v>
          </cell>
          <cell r="BI57">
            <v>0.67804222650289414</v>
          </cell>
        </row>
        <row r="58">
          <cell r="G58">
            <v>0.53772449549811341</v>
          </cell>
          <cell r="H58">
            <v>0.50800446747604078</v>
          </cell>
          <cell r="I58">
            <v>0.35791310192641107</v>
          </cell>
          <cell r="J58">
            <v>0.31859984018676313</v>
          </cell>
          <cell r="K58">
            <v>0.21992250841261404</v>
          </cell>
          <cell r="L58">
            <v>0.33697895626944463</v>
          </cell>
          <cell r="M58">
            <v>0.51750271868156095</v>
          </cell>
          <cell r="N58">
            <v>0.79867944911857469</v>
          </cell>
          <cell r="O58">
            <v>0.55829770760927011</v>
          </cell>
          <cell r="P58">
            <v>0.29889096893530875</v>
          </cell>
          <cell r="Q58">
            <v>0.36582514518060938</v>
          </cell>
          <cell r="R58">
            <v>0.53310834541223073</v>
          </cell>
          <cell r="S58">
            <v>0.74579318640623826</v>
          </cell>
          <cell r="T58">
            <v>0.54921737945679283</v>
          </cell>
          <cell r="U58">
            <v>0.56597229458333043</v>
          </cell>
          <cell r="V58">
            <v>0.48824309200264493</v>
          </cell>
          <cell r="W58">
            <v>0.3364986349827877</v>
          </cell>
          <cell r="X58">
            <v>0.42541776688474325</v>
          </cell>
          <cell r="Y58">
            <v>1.9538569816854623</v>
          </cell>
          <cell r="Z58">
            <v>2.4987359631127957</v>
          </cell>
          <cell r="AA58">
            <v>2.1145710061870444</v>
          </cell>
          <cell r="AB58">
            <v>2.03795186987956</v>
          </cell>
          <cell r="AC58">
            <v>1.9433831937547916</v>
          </cell>
          <cell r="AD58">
            <v>2.0356843969168952</v>
          </cell>
          <cell r="AE58">
            <v>2.1421884314163768</v>
          </cell>
          <cell r="AF58">
            <v>4.9339932015925481</v>
          </cell>
          <cell r="AG58">
            <v>0.65899038241685715</v>
          </cell>
          <cell r="AH58">
            <v>0.53023850837083764</v>
          </cell>
          <cell r="AI58">
            <v>0.4847663733706335</v>
          </cell>
          <cell r="AJ58">
            <v>0.81964566628492797</v>
          </cell>
          <cell r="AK58">
            <v>0.67131600000000002</v>
          </cell>
          <cell r="AL58">
            <v>0.73039799999999999</v>
          </cell>
          <cell r="AM58">
            <v>0.84922389473648296</v>
          </cell>
          <cell r="AN58">
            <v>0.73847779764989829</v>
          </cell>
          <cell r="AO58">
            <v>0.73496846309592256</v>
          </cell>
          <cell r="AP58">
            <v>0.73318401399595623</v>
          </cell>
          <cell r="AQ58">
            <v>0.73386661684448606</v>
          </cell>
          <cell r="AR58">
            <v>1.111953447885301</v>
          </cell>
          <cell r="AS58">
            <v>1.7050160901645124</v>
          </cell>
          <cell r="AT58">
            <v>1.606803207715477</v>
          </cell>
          <cell r="AU58">
            <v>2.0672981307378602</v>
          </cell>
          <cell r="AV58">
            <v>2.1051445219518579</v>
          </cell>
          <cell r="AW58">
            <v>1.6557365884822322</v>
          </cell>
          <cell r="AX58">
            <v>2.4967722342687098</v>
          </cell>
          <cell r="AY58">
            <v>2.3110449143884688</v>
          </cell>
          <cell r="AZ58">
            <v>2.5090108686216066</v>
          </cell>
          <cell r="BA58">
            <v>2.3181290135987371</v>
          </cell>
          <cell r="BB58">
            <v>2.5081457288850131</v>
          </cell>
          <cell r="BC58">
            <v>2.4601878531370196</v>
          </cell>
          <cell r="BD58">
            <v>2.5638354197813231</v>
          </cell>
          <cell r="BE58">
            <v>2.5590268944601742</v>
          </cell>
          <cell r="BF58">
            <v>2.6481844394470571</v>
          </cell>
          <cell r="BG58">
            <v>2.3756975449260316</v>
          </cell>
          <cell r="BH58">
            <v>2.3929803230672713</v>
          </cell>
          <cell r="BI58">
            <v>2.3902678317963302</v>
          </cell>
        </row>
        <row r="59">
          <cell r="G59">
            <v>1.0381942181179253</v>
          </cell>
          <cell r="H59">
            <v>0.980813233035153</v>
          </cell>
          <cell r="I59">
            <v>0.69102917222404159</v>
          </cell>
          <cell r="J59">
            <v>0.61512636070036175</v>
          </cell>
          <cell r="K59">
            <v>0.42460828654730265</v>
          </cell>
          <cell r="L59">
            <v>0.65061124601041742</v>
          </cell>
          <cell r="M59">
            <v>0.99915167505585367</v>
          </cell>
          <cell r="N59">
            <v>1.542024574194655</v>
          </cell>
          <cell r="O59">
            <v>1.077915283534763</v>
          </cell>
          <cell r="P59">
            <v>0.57707409350740779</v>
          </cell>
          <cell r="Q59">
            <v>0.70630509442728517</v>
          </cell>
          <cell r="R59">
            <v>1.029281735295865</v>
          </cell>
          <cell r="S59">
            <v>1.4399161290233935</v>
          </cell>
          <cell r="T59">
            <v>1.0603837329629731</v>
          </cell>
          <cell r="U59">
            <v>1.092732744687489</v>
          </cell>
          <cell r="V59">
            <v>0.94265959500991836</v>
          </cell>
          <cell r="W59">
            <v>0.64968388118545384</v>
          </cell>
          <cell r="X59">
            <v>0.82136162581778727</v>
          </cell>
          <cell r="Y59">
            <v>0.54526241349361737</v>
          </cell>
          <cell r="Z59">
            <v>0.69732166412450114</v>
          </cell>
          <cell r="AA59">
            <v>0.59011283893591937</v>
          </cell>
          <cell r="AB59">
            <v>0.56873075438499354</v>
          </cell>
          <cell r="AC59">
            <v>0.54233949593156972</v>
          </cell>
          <cell r="AD59">
            <v>0.56809797123262185</v>
          </cell>
          <cell r="AE59">
            <v>0.59782002737201212</v>
          </cell>
          <cell r="AF59">
            <v>1.5350201071621261</v>
          </cell>
          <cell r="AG59">
            <v>0.18390429276749504</v>
          </cell>
          <cell r="AH59">
            <v>0.14797353721976864</v>
          </cell>
          <cell r="AI59">
            <v>0.13528363908017682</v>
          </cell>
          <cell r="AJ59">
            <v>0.22873832547486361</v>
          </cell>
          <cell r="AK59">
            <v>0.18734400000000001</v>
          </cell>
          <cell r="AL59">
            <v>0.20383199999999999</v>
          </cell>
          <cell r="AM59">
            <v>0.23699271481018128</v>
          </cell>
          <cell r="AN59">
            <v>0.20608682725113439</v>
          </cell>
          <cell r="AO59">
            <v>0.20510747807328072</v>
          </cell>
          <cell r="AP59">
            <v>0.20460949227794126</v>
          </cell>
          <cell r="AQ59">
            <v>0.20501342802651087</v>
          </cell>
          <cell r="AR59">
            <v>0.31079729775250015</v>
          </cell>
          <cell r="AS59">
            <v>0.47680859191238173</v>
          </cell>
          <cell r="AT59">
            <v>0.44957562267518913</v>
          </cell>
          <cell r="AU59">
            <v>0.57871822919139793</v>
          </cell>
          <cell r="AV59">
            <v>0.58961628123704235</v>
          </cell>
          <cell r="AW59">
            <v>0.46398272717352534</v>
          </cell>
          <cell r="AX59">
            <v>0.70014194719773359</v>
          </cell>
          <cell r="AY59">
            <v>0.64850198324533526</v>
          </cell>
          <cell r="AZ59">
            <v>0.70453141910985362</v>
          </cell>
          <cell r="BA59">
            <v>0.6513725899041225</v>
          </cell>
          <cell r="BB59">
            <v>0.70524148926240637</v>
          </cell>
          <cell r="BC59">
            <v>0.69222252791101868</v>
          </cell>
          <cell r="BD59">
            <v>0.72187024071500061</v>
          </cell>
          <cell r="BE59">
            <v>0.72099881273653155</v>
          </cell>
          <cell r="BF59">
            <v>0.74661688021322437</v>
          </cell>
          <cell r="BG59">
            <v>0.67023912400557906</v>
          </cell>
          <cell r="BH59">
            <v>0.67557863792163086</v>
          </cell>
          <cell r="BI59">
            <v>0.67527493151353835</v>
          </cell>
        </row>
        <row r="60">
          <cell r="G60">
            <v>1.6924380000000001</v>
          </cell>
          <cell r="H60">
            <v>1.484802</v>
          </cell>
          <cell r="I60">
            <v>2.0873819999999998</v>
          </cell>
          <cell r="J60">
            <v>2.0856660000000002</v>
          </cell>
          <cell r="K60">
            <v>2.3110560000000002</v>
          </cell>
          <cell r="L60">
            <v>3.1661519999999999</v>
          </cell>
          <cell r="M60">
            <v>2.39778</v>
          </cell>
          <cell r="N60">
            <v>1.4201721599999999</v>
          </cell>
          <cell r="O60">
            <v>2.9824739999999998</v>
          </cell>
          <cell r="P60">
            <v>1.9324140000000003</v>
          </cell>
          <cell r="Q60">
            <v>1.907796</v>
          </cell>
          <cell r="R60">
            <v>2.3078220000000003</v>
          </cell>
          <cell r="S60">
            <v>2.4817980000000004</v>
          </cell>
          <cell r="T60">
            <v>2.3626019999999999</v>
          </cell>
          <cell r="U60">
            <v>2.16249</v>
          </cell>
          <cell r="V60">
            <v>2.6243000000000003</v>
          </cell>
          <cell r="W60">
            <v>3.7761</v>
          </cell>
          <cell r="X60">
            <v>2.5621999999999998</v>
          </cell>
          <cell r="Y60">
            <v>3.0191999999999997</v>
          </cell>
          <cell r="Z60">
            <v>2.9931000000000001</v>
          </cell>
          <cell r="AA60">
            <v>2.8918301090794269</v>
          </cell>
          <cell r="AB60">
            <v>3.782360064278282</v>
          </cell>
          <cell r="AC60">
            <v>3.4705377413257055</v>
          </cell>
          <cell r="AD60">
            <v>3.2160116321090824</v>
          </cell>
          <cell r="AE60">
            <v>3.051869368429998</v>
          </cell>
          <cell r="AF60">
            <v>0.85760000000000003</v>
          </cell>
          <cell r="AG60">
            <v>2.0735000000000001</v>
          </cell>
          <cell r="AH60">
            <v>3.0110000000000001</v>
          </cell>
          <cell r="AI60">
            <v>3.097</v>
          </cell>
          <cell r="AJ60">
            <v>2.48</v>
          </cell>
          <cell r="AK60">
            <v>4.6126000000000005</v>
          </cell>
          <cell r="AL60">
            <v>4.2729999999999997</v>
          </cell>
          <cell r="AM60">
            <v>0.31249060395204897</v>
          </cell>
          <cell r="AN60">
            <v>0.30959263449160035</v>
          </cell>
          <cell r="AO60">
            <v>0.30537353189477084</v>
          </cell>
          <cell r="AP60">
            <v>0.30064302292256795</v>
          </cell>
          <cell r="AQ60">
            <v>0.2981167096297625</v>
          </cell>
          <cell r="AR60">
            <v>0.29428935315516552</v>
          </cell>
          <cell r="AS60">
            <v>0.29050936336907995</v>
          </cell>
          <cell r="AT60">
            <v>0.28647175042511358</v>
          </cell>
          <cell r="AU60">
            <v>0.28272414463712597</v>
          </cell>
          <cell r="AV60">
            <v>0.27967120053522582</v>
          </cell>
          <cell r="AW60">
            <v>0.25009402904681882</v>
          </cell>
          <cell r="AX60">
            <v>0.27633091633128143</v>
          </cell>
          <cell r="AY60">
            <v>0.27549663307194067</v>
          </cell>
          <cell r="AZ60">
            <v>0.2746674563464081</v>
          </cell>
          <cell r="BA60">
            <v>0.2743487158928658</v>
          </cell>
          <cell r="BB60">
            <v>0.27376709080926137</v>
          </cell>
          <cell r="BC60">
            <v>0.27254574968684459</v>
          </cell>
          <cell r="BD60">
            <v>0.27116370146401181</v>
          </cell>
          <cell r="BE60">
            <v>0.26980709827057825</v>
          </cell>
          <cell r="BF60">
            <v>0.26861979840620531</v>
          </cell>
          <cell r="BG60">
            <v>0.26760616733611614</v>
          </cell>
          <cell r="BH60">
            <v>0.26630301349091084</v>
          </cell>
          <cell r="BI60">
            <v>0.26505262345480718</v>
          </cell>
        </row>
        <row r="61">
          <cell r="G61">
            <v>0.87186200000000003</v>
          </cell>
          <cell r="H61">
            <v>0.76489800000000008</v>
          </cell>
          <cell r="I61">
            <v>1.075318</v>
          </cell>
          <cell r="J61">
            <v>1.0744339999999999</v>
          </cell>
          <cell r="K61">
            <v>1.190544</v>
          </cell>
          <cell r="L61">
            <v>1.6310480000000001</v>
          </cell>
          <cell r="M61">
            <v>1.23522</v>
          </cell>
          <cell r="N61">
            <v>0.73160384000000001</v>
          </cell>
          <cell r="O61">
            <v>1.5364259999999998</v>
          </cell>
          <cell r="P61">
            <v>0.99548600000000009</v>
          </cell>
          <cell r="Q61">
            <v>0.98280400000000012</v>
          </cell>
          <cell r="R61">
            <v>1.1888779999999999</v>
          </cell>
          <cell r="S61">
            <v>1.2785020000000002</v>
          </cell>
          <cell r="T61">
            <v>1.217098</v>
          </cell>
          <cell r="U61">
            <v>1.1140099999999999</v>
          </cell>
          <cell r="V61">
            <v>1.2012</v>
          </cell>
          <cell r="W61">
            <v>1.5534000000000001</v>
          </cell>
          <cell r="X61">
            <v>0.81710000000000005</v>
          </cell>
          <cell r="Y61">
            <v>1.2970999999999999</v>
          </cell>
          <cell r="Z61">
            <v>1.4250999999999998</v>
          </cell>
          <cell r="AA61">
            <v>1.3376018689940781</v>
          </cell>
          <cell r="AB61">
            <v>1.4693053926132156</v>
          </cell>
          <cell r="AC61">
            <v>1.3354667382339562</v>
          </cell>
          <cell r="AD61">
            <v>1.249250206816515</v>
          </cell>
          <cell r="AE61">
            <v>1.1945016318338744</v>
          </cell>
          <cell r="AF61">
            <v>0.85760000000000003</v>
          </cell>
          <cell r="AG61">
            <v>1.0759000000000001</v>
          </cell>
          <cell r="AH61">
            <v>0.439</v>
          </cell>
          <cell r="AI61">
            <v>0.68700000000000006</v>
          </cell>
          <cell r="AJ61">
            <v>1.0609999999999999</v>
          </cell>
          <cell r="AK61">
            <v>1.9368999999999998</v>
          </cell>
          <cell r="AL61">
            <v>2.1240999999999999</v>
          </cell>
          <cell r="AM61">
            <v>0.15385674316571663</v>
          </cell>
          <cell r="AN61">
            <v>0.15091586954027245</v>
          </cell>
          <cell r="AO61">
            <v>0.14838054631655279</v>
          </cell>
          <cell r="AP61">
            <v>0.14604624879339795</v>
          </cell>
          <cell r="AQ61">
            <v>0.14397658104083089</v>
          </cell>
          <cell r="AR61">
            <v>0.14147720819157997</v>
          </cell>
          <cell r="AS61">
            <v>0.13858870801313539</v>
          </cell>
          <cell r="AT61">
            <v>0.13635801651806914</v>
          </cell>
          <cell r="AU61">
            <v>0.13384019928494736</v>
          </cell>
          <cell r="AV61">
            <v>0.13209765487910302</v>
          </cell>
          <cell r="AW61">
            <v>0.11769433437474683</v>
          </cell>
          <cell r="AX61">
            <v>0.12908750532677749</v>
          </cell>
          <cell r="AY61">
            <v>0.12829393380660631</v>
          </cell>
          <cell r="AZ61">
            <v>0.1274788874915497</v>
          </cell>
          <cell r="BA61">
            <v>0.12659015299851828</v>
          </cell>
          <cell r="BB61">
            <v>0.12581380696542077</v>
          </cell>
          <cell r="BC61">
            <v>0.1247503641204776</v>
          </cell>
          <cell r="BD61">
            <v>0.12388897397092462</v>
          </cell>
          <cell r="BE61">
            <v>0.12258617944129703</v>
          </cell>
          <cell r="BF61">
            <v>0.12154904954177077</v>
          </cell>
          <cell r="BG61">
            <v>0.12042814842980079</v>
          </cell>
          <cell r="BH61">
            <v>0.11975384831955659</v>
          </cell>
          <cell r="BI61">
            <v>0.11894567552600836</v>
          </cell>
        </row>
        <row r="62">
          <cell r="G62">
            <v>5.2438000000000002</v>
          </cell>
          <cell r="H62">
            <v>3.0779999999999998</v>
          </cell>
          <cell r="I62">
            <v>3.5724999999999998</v>
          </cell>
          <cell r="J62">
            <v>4.5848000000000004</v>
          </cell>
          <cell r="K62">
            <v>3.4581999999999997</v>
          </cell>
          <cell r="L62">
            <v>3.2988000000000004</v>
          </cell>
          <cell r="M62">
            <v>3.1168</v>
          </cell>
          <cell r="N62">
            <v>3.8371</v>
          </cell>
          <cell r="O62">
            <v>5.0454999999999997</v>
          </cell>
          <cell r="P62">
            <v>6.3580129999999997</v>
          </cell>
          <cell r="Q62">
            <v>4.7816999999999998</v>
          </cell>
          <cell r="R62">
            <v>6.0843999999999996</v>
          </cell>
          <cell r="S62">
            <v>5.7608000000000006</v>
          </cell>
          <cell r="T62">
            <v>5.1916000000000002</v>
          </cell>
          <cell r="U62">
            <v>6.0718000000000005</v>
          </cell>
          <cell r="V62">
            <v>2.7429000000000001</v>
          </cell>
          <cell r="W62">
            <v>4.8205</v>
          </cell>
          <cell r="X62">
            <v>3.1579999999999999</v>
          </cell>
          <cell r="Y62">
            <v>4.7521000000000004</v>
          </cell>
          <cell r="Z62">
            <v>4.5863000000000005</v>
          </cell>
          <cell r="AA62">
            <v>4.2521218800000069</v>
          </cell>
          <cell r="AB62">
            <v>4.1643903399999962</v>
          </cell>
          <cell r="AC62">
            <v>4.2213762000000035</v>
          </cell>
          <cell r="AD62">
            <v>4.5285378099999987</v>
          </cell>
          <cell r="AE62">
            <v>4.8078776500000027</v>
          </cell>
          <cell r="AF62">
            <v>0.85760000000000003</v>
          </cell>
          <cell r="AG62">
            <v>3.3833000000000002</v>
          </cell>
          <cell r="AH62">
            <v>3.1040000000000001</v>
          </cell>
          <cell r="AI62">
            <v>1.63</v>
          </cell>
          <cell r="AJ62">
            <v>2.5779999999999998</v>
          </cell>
          <cell r="AK62">
            <v>10.1081</v>
          </cell>
          <cell r="AL62">
            <v>9.6440999999999999</v>
          </cell>
          <cell r="AM62">
            <v>2.8847936984411469</v>
          </cell>
          <cell r="AN62">
            <v>2.2446182814344127</v>
          </cell>
          <cell r="AO62">
            <v>1.9144031491234932</v>
          </cell>
          <cell r="AP62">
            <v>1.4579770651148605</v>
          </cell>
          <cell r="AQ62">
            <v>1.4614600412482022</v>
          </cell>
          <cell r="AR62">
            <v>1.799808054668163</v>
          </cell>
          <cell r="AS62">
            <v>2.2642920303144587</v>
          </cell>
          <cell r="AT62">
            <v>1.4725919164925303</v>
          </cell>
          <cell r="AU62">
            <v>1.4708984809389796</v>
          </cell>
          <cell r="AV62">
            <v>1.4651385957837781</v>
          </cell>
          <cell r="AW62">
            <v>1.3142585941260188</v>
          </cell>
          <cell r="AX62">
            <v>1.455480651691395</v>
          </cell>
          <cell r="AY62">
            <v>1.4509068876042612</v>
          </cell>
          <cell r="AZ62">
            <v>1.4474643852355924</v>
          </cell>
          <cell r="BA62">
            <v>1.4435896076052839</v>
          </cell>
          <cell r="BB62">
            <v>1.4382636248285203</v>
          </cell>
          <cell r="BC62">
            <v>1.4327133333591289</v>
          </cell>
          <cell r="BD62">
            <v>1.4272936266378384</v>
          </cell>
          <cell r="BE62">
            <v>1.4204148449350678</v>
          </cell>
          <cell r="BF62">
            <v>1.4148040241198379</v>
          </cell>
          <cell r="BG62">
            <v>1.4097162383517809</v>
          </cell>
          <cell r="BH62">
            <v>1.4057735273916885</v>
          </cell>
          <cell r="BI62">
            <v>1.4008270883577905</v>
          </cell>
        </row>
        <row r="63">
          <cell r="G63">
            <v>0.5481317139383739</v>
          </cell>
          <cell r="H63">
            <v>0.5178364790468617</v>
          </cell>
          <cell r="I63">
            <v>0.36484021769957081</v>
          </cell>
          <cell r="J63">
            <v>0.32476607988686124</v>
          </cell>
          <cell r="K63">
            <v>0.22417892894792907</v>
          </cell>
          <cell r="L63">
            <v>0.34350090875073974</v>
          </cell>
          <cell r="M63">
            <v>0.52751856114705731</v>
          </cell>
          <cell r="N63">
            <v>0.81413723755914813</v>
          </cell>
          <cell r="O63">
            <v>0.56910310376739748</v>
          </cell>
          <cell r="P63">
            <v>0.30467575952895537</v>
          </cell>
          <cell r="Q63">
            <v>0.37290539208903378</v>
          </cell>
          <cell r="R63">
            <v>0.54342622203767876</v>
          </cell>
          <cell r="S63">
            <v>0.76022740442525871</v>
          </cell>
          <cell r="T63">
            <v>0.55984703327961061</v>
          </cell>
          <cell r="U63">
            <v>0.57692622610435551</v>
          </cell>
          <cell r="V63">
            <v>0.37201976634398637</v>
          </cell>
          <cell r="W63">
            <v>0.26963174813441793</v>
          </cell>
          <cell r="X63">
            <v>0.34990048025184839</v>
          </cell>
          <cell r="Y63">
            <v>0.25180000000000002</v>
          </cell>
          <cell r="Z63">
            <v>0.24840000000000001</v>
          </cell>
          <cell r="AA63">
            <v>0.2696633082872934</v>
          </cell>
          <cell r="AB63">
            <v>0.33187896960079466</v>
          </cell>
          <cell r="AC63">
            <v>0.24932755554944439</v>
          </cell>
          <cell r="AD63">
            <v>0.2462404319623952</v>
          </cell>
          <cell r="AE63">
            <v>0.25827766589951878</v>
          </cell>
          <cell r="AF63">
            <v>0.71473600000000015</v>
          </cell>
          <cell r="AG63">
            <v>5.613981292664761E-2</v>
          </cell>
          <cell r="AH63">
            <v>2.9223781982059899E-2</v>
          </cell>
          <cell r="AI63">
            <v>3.1011902257483764E-2</v>
          </cell>
          <cell r="AJ63">
            <v>4.81304723036148E-2</v>
          </cell>
          <cell r="AK63">
            <v>0.14221984845724261</v>
          </cell>
          <cell r="AL63">
            <v>0.16459618758516592</v>
          </cell>
          <cell r="AM63">
            <v>0.19023276543041609</v>
          </cell>
          <cell r="AN63">
            <v>0.18652860558881468</v>
          </cell>
          <cell r="AO63">
            <v>0.18275680456749707</v>
          </cell>
          <cell r="AP63">
            <v>0.17960021618074112</v>
          </cell>
          <cell r="AQ63">
            <v>0.17681992348265105</v>
          </cell>
          <cell r="AR63">
            <v>0.1738086383010109</v>
          </cell>
          <cell r="AS63">
            <v>0.17124975258454814</v>
          </cell>
          <cell r="AT63">
            <v>0.16910991422267452</v>
          </cell>
          <cell r="AU63">
            <v>0.16846851806092922</v>
          </cell>
          <cell r="AV63">
            <v>0.16827381123931581</v>
          </cell>
          <cell r="AW63">
            <v>0.15131379708078449</v>
          </cell>
          <cell r="AX63">
            <v>0.19848782822715036</v>
          </cell>
          <cell r="AY63">
            <v>0.16850256373655334</v>
          </cell>
          <cell r="AZ63">
            <v>0.21266727897200188</v>
          </cell>
          <cell r="BA63">
            <v>0.17286335108749309</v>
          </cell>
          <cell r="BB63">
            <v>0.19216031726115324</v>
          </cell>
          <cell r="BC63">
            <v>0.19269749064628319</v>
          </cell>
          <cell r="BD63">
            <v>0.24665026888592229</v>
          </cell>
          <cell r="BE63">
            <v>0.25742202788230684</v>
          </cell>
          <cell r="BF63">
            <v>0.26546212126123858</v>
          </cell>
          <cell r="BG63">
            <v>0.20705992409068921</v>
          </cell>
          <cell r="BH63">
            <v>0.22471595770135322</v>
          </cell>
          <cell r="BI63">
            <v>0.23542331463153535</v>
          </cell>
        </row>
        <row r="64">
          <cell r="G64">
            <v>0.22180508606162622</v>
          </cell>
          <cell r="H64">
            <v>0.20954592095313826</v>
          </cell>
          <cell r="I64">
            <v>0.14763498230042921</v>
          </cell>
          <cell r="J64">
            <v>0.13141872011313882</v>
          </cell>
          <cell r="K64">
            <v>9.0715471052070965E-2</v>
          </cell>
          <cell r="L64">
            <v>0.13899989124926035</v>
          </cell>
          <cell r="M64">
            <v>0.21346383885294262</v>
          </cell>
          <cell r="N64">
            <v>0.32944596244085222</v>
          </cell>
          <cell r="O64">
            <v>0.23029129623260253</v>
          </cell>
          <cell r="P64">
            <v>0.12328904047104472</v>
          </cell>
          <cell r="Q64">
            <v>0.15089860791096629</v>
          </cell>
          <cell r="R64">
            <v>0.2199009779623213</v>
          </cell>
          <cell r="S64">
            <v>0.30763099557474127</v>
          </cell>
          <cell r="T64">
            <v>0.22654576672038956</v>
          </cell>
          <cell r="U64">
            <v>0.23345697389564446</v>
          </cell>
          <cell r="V64">
            <v>0.15054023365601354</v>
          </cell>
          <cell r="W64">
            <v>0.1091082518655821</v>
          </cell>
          <cell r="X64">
            <v>0.14158951974815162</v>
          </cell>
          <cell r="Y64">
            <v>0.25180000000000002</v>
          </cell>
          <cell r="Z64">
            <v>0.24840000000000001</v>
          </cell>
          <cell r="AA64">
            <v>0.2696633082872934</v>
          </cell>
          <cell r="AB64">
            <v>0.33187896960079466</v>
          </cell>
          <cell r="AC64">
            <v>0.24932755554944439</v>
          </cell>
          <cell r="AD64">
            <v>0.2462404319623952</v>
          </cell>
          <cell r="AE64">
            <v>0.25827766589951878</v>
          </cell>
          <cell r="AF64">
            <v>0.71473600000000015</v>
          </cell>
          <cell r="AG64">
            <v>5.613981292664761E-2</v>
          </cell>
          <cell r="AH64">
            <v>2.9223781982059899E-2</v>
          </cell>
          <cell r="AI64">
            <v>3.1011902257483764E-2</v>
          </cell>
          <cell r="AJ64">
            <v>4.81304723036148E-2</v>
          </cell>
          <cell r="AK64">
            <v>6.7980245390647426E-2</v>
          </cell>
          <cell r="AL64">
            <v>7.867600298961501E-2</v>
          </cell>
          <cell r="AM64">
            <v>2.3667441951016655E-2</v>
          </cell>
          <cell r="AN64">
            <v>2.350059029436051E-2</v>
          </cell>
          <cell r="AO64">
            <v>2.3163598806186111E-2</v>
          </cell>
          <cell r="AP64">
            <v>2.2834415063972911E-2</v>
          </cell>
          <cell r="AQ64">
            <v>2.265997671927902E-2</v>
          </cell>
          <cell r="AR64">
            <v>2.232458557401306E-2</v>
          </cell>
          <cell r="AS64">
            <v>2.1985232236426844E-2</v>
          </cell>
          <cell r="AT64">
            <v>0.16999952035357754</v>
          </cell>
          <cell r="AU64">
            <v>0.18905219075941049</v>
          </cell>
          <cell r="AV64">
            <v>0.18371333140683341</v>
          </cell>
          <cell r="AW64">
            <v>0.15164736338554222</v>
          </cell>
          <cell r="AX64">
            <v>0.21316082688413626</v>
          </cell>
          <cell r="AY64">
            <v>0.19633769969946635</v>
          </cell>
          <cell r="AZ64">
            <v>0.20553470902713605</v>
          </cell>
          <cell r="BA64">
            <v>0.19805949281100479</v>
          </cell>
          <cell r="BB64">
            <v>0.20315113547509012</v>
          </cell>
          <cell r="BC64">
            <v>0.20948947381644337</v>
          </cell>
          <cell r="BD64">
            <v>0.20579778258769627</v>
          </cell>
          <cell r="BE64">
            <v>0.21129741897115481</v>
          </cell>
          <cell r="BF64">
            <v>0.22513130661168232</v>
          </cell>
          <cell r="BG64">
            <v>0.18575948970359102</v>
          </cell>
          <cell r="BH64">
            <v>0.19650317611598844</v>
          </cell>
          <cell r="BI64">
            <v>0.20970993993734044</v>
          </cell>
        </row>
        <row r="65">
          <cell r="G65">
            <v>0.23799999999999999</v>
          </cell>
          <cell r="H65">
            <v>0.17499999999999999</v>
          </cell>
          <cell r="I65">
            <v>0.22190000000000001</v>
          </cell>
          <cell r="J65">
            <v>0.18659999999999999</v>
          </cell>
          <cell r="K65">
            <v>0.33439999999999998</v>
          </cell>
          <cell r="L65">
            <v>0.22409999999999999</v>
          </cell>
          <cell r="M65">
            <v>0.1966</v>
          </cell>
          <cell r="N65">
            <v>0.28989999999999999</v>
          </cell>
          <cell r="O65">
            <v>0.19939999999999999</v>
          </cell>
          <cell r="P65">
            <v>0.25030000000000002</v>
          </cell>
          <cell r="Q65">
            <v>0.33189999999999997</v>
          </cell>
          <cell r="R65">
            <v>0.25900000000000001</v>
          </cell>
          <cell r="S65">
            <v>0.33539999999999998</v>
          </cell>
          <cell r="T65">
            <v>0.30019999999999997</v>
          </cell>
          <cell r="U65">
            <v>0.20430000000000001</v>
          </cell>
          <cell r="V65">
            <v>0.76816319999999993</v>
          </cell>
          <cell r="W65">
            <v>0.55674780000000001</v>
          </cell>
          <cell r="X65">
            <v>0.72249030000000003</v>
          </cell>
          <cell r="Y65">
            <v>0.40964655421985519</v>
          </cell>
          <cell r="Z65">
            <v>0.52388613229582326</v>
          </cell>
          <cell r="AA65">
            <v>0.44334193058004623</v>
          </cell>
          <cell r="AB65">
            <v>0.42727792719092039</v>
          </cell>
          <cell r="AC65">
            <v>0.40745061502080099</v>
          </cell>
          <cell r="AD65">
            <v>0.42680252776575822</v>
          </cell>
          <cell r="AE65">
            <v>0.44913221266704989</v>
          </cell>
          <cell r="AF65">
            <v>0</v>
          </cell>
          <cell r="AG65">
            <v>0.18109999999999998</v>
          </cell>
          <cell r="AH65">
            <v>0.14571714007992223</v>
          </cell>
          <cell r="AI65">
            <v>6.4000000000000001E-2</v>
          </cell>
          <cell r="AJ65">
            <v>0.109</v>
          </cell>
          <cell r="AK65">
            <v>6.3099906152109933E-2</v>
          </cell>
          <cell r="AL65">
            <v>7.3027809425219081E-2</v>
          </cell>
          <cell r="AM65">
            <v>0.35061542335273849</v>
          </cell>
          <cell r="AN65">
            <v>0.45815129023705442</v>
          </cell>
          <cell r="AO65">
            <v>0.37680232140770037</v>
          </cell>
          <cell r="AP65">
            <v>0.35982947783987457</v>
          </cell>
          <cell r="AQ65">
            <v>0.31568371832453512</v>
          </cell>
          <cell r="AR65">
            <v>0.31595247154996048</v>
          </cell>
          <cell r="AS65">
            <v>0.31514936271474731</v>
          </cell>
          <cell r="AT65">
            <v>0.32766870426272021</v>
          </cell>
          <cell r="AU65">
            <v>0.38464594358665172</v>
          </cell>
          <cell r="AV65">
            <v>0.38695137589431194</v>
          </cell>
          <cell r="AW65">
            <v>0.28510589630192784</v>
          </cell>
          <cell r="AX65">
            <v>0.48652026811237908</v>
          </cell>
          <cell r="AY65">
            <v>0.42549164296424175</v>
          </cell>
          <cell r="AZ65">
            <v>0.50659253529704606</v>
          </cell>
          <cell r="BA65">
            <v>0.42925140608893597</v>
          </cell>
          <cell r="BB65">
            <v>0.52611178829925964</v>
          </cell>
          <cell r="BC65">
            <v>0.45972774908638891</v>
          </cell>
          <cell r="BD65">
            <v>0.53745910303472355</v>
          </cell>
          <cell r="BE65">
            <v>0.50156620138292307</v>
          </cell>
          <cell r="BF65">
            <v>0.57293956970001181</v>
          </cell>
          <cell r="BG65">
            <v>0.4878166719414801</v>
          </cell>
          <cell r="BH65">
            <v>0.5742660619529899</v>
          </cell>
          <cell r="BI65">
            <v>0.49541990291389099</v>
          </cell>
        </row>
        <row r="66">
          <cell r="G66">
            <v>0.61850000000000005</v>
          </cell>
          <cell r="H66">
            <v>2.2084999999999999</v>
          </cell>
          <cell r="I66">
            <v>1.4847000000000001</v>
          </cell>
          <cell r="J66">
            <v>0.95320000000000005</v>
          </cell>
          <cell r="K66">
            <v>0.90810000000000002</v>
          </cell>
          <cell r="L66">
            <v>0.42230000000000001</v>
          </cell>
          <cell r="M66">
            <v>0.60639999999999994</v>
          </cell>
          <cell r="N66">
            <v>0.6167999999999999</v>
          </cell>
          <cell r="O66">
            <v>1.0635999999999999</v>
          </cell>
          <cell r="P66">
            <v>1.0459000000000001</v>
          </cell>
          <cell r="Q66">
            <v>2.0405000000000002</v>
          </cell>
          <cell r="R66">
            <v>2.3144</v>
          </cell>
          <cell r="S66">
            <v>1.7478</v>
          </cell>
          <cell r="T66">
            <v>1.9861</v>
          </cell>
          <cell r="U66">
            <v>1.1522000000000001</v>
          </cell>
          <cell r="V66">
            <v>0.38150000000000001</v>
          </cell>
          <cell r="W66">
            <v>0.92549999999999999</v>
          </cell>
          <cell r="X66">
            <v>1.1422999999999999</v>
          </cell>
          <cell r="Y66">
            <v>1.5630999999999999</v>
          </cell>
          <cell r="Z66">
            <v>1.7925</v>
          </cell>
          <cell r="AA66">
            <v>1.7621433593581584</v>
          </cell>
          <cell r="AB66">
            <v>1.4336343163011998</v>
          </cell>
          <cell r="AC66">
            <v>1.3691762784064214</v>
          </cell>
          <cell r="AD66">
            <v>1.5800612145564872</v>
          </cell>
          <cell r="AE66">
            <v>1.6433892859138417</v>
          </cell>
          <cell r="AF66">
            <v>0.35549999999999998</v>
          </cell>
          <cell r="AG66">
            <v>1.6642000000000001</v>
          </cell>
          <cell r="AH66">
            <v>2.274</v>
          </cell>
          <cell r="AI66">
            <v>2.2480000000000002</v>
          </cell>
          <cell r="AJ66">
            <v>1.282</v>
          </cell>
          <cell r="AK66">
            <v>1.6237999999999999</v>
          </cell>
          <cell r="AL66">
            <v>2.1296999999999997</v>
          </cell>
          <cell r="AM66">
            <v>0.44803308349321286</v>
          </cell>
          <cell r="AN66">
            <v>0.4442307116717279</v>
          </cell>
          <cell r="AO66">
            <v>0.44188969434628061</v>
          </cell>
          <cell r="AP66">
            <v>0.43919533415965978</v>
          </cell>
          <cell r="AQ66">
            <v>0.4394082174452863</v>
          </cell>
          <cell r="AR66">
            <v>0.4384827382931315</v>
          </cell>
          <cell r="AS66">
            <v>0.43452784102958308</v>
          </cell>
          <cell r="AT66">
            <v>0.42972020947794332</v>
          </cell>
          <cell r="AU66">
            <v>0.46472397028068241</v>
          </cell>
          <cell r="AV66">
            <v>0.48161774626693588</v>
          </cell>
          <cell r="AW66">
            <v>0.38893442281534074</v>
          </cell>
          <cell r="AX66">
            <v>0.73945610508053428</v>
          </cell>
          <cell r="AY66">
            <v>0.49413467556097579</v>
          </cell>
          <cell r="AZ66">
            <v>0.86810547561137275</v>
          </cell>
          <cell r="BA66">
            <v>0.59506646552669051</v>
          </cell>
          <cell r="BB66">
            <v>1.0024083753652113</v>
          </cell>
          <cell r="BC66">
            <v>0.59429043113171598</v>
          </cell>
          <cell r="BD66">
            <v>1.0220630665237342</v>
          </cell>
          <cell r="BE66">
            <v>0.94568226595111082</v>
          </cell>
          <cell r="BF66">
            <v>0.96380910579621681</v>
          </cell>
          <cell r="BG66">
            <v>0.91507632250286808</v>
          </cell>
          <cell r="BH66">
            <v>1.2718223244864588</v>
          </cell>
          <cell r="BI66">
            <v>0.92542670955035766</v>
          </cell>
        </row>
        <row r="67">
          <cell r="G67">
            <v>0.43003140000000001</v>
          </cell>
          <cell r="H67">
            <v>0.38538420000000001</v>
          </cell>
          <cell r="I67">
            <v>0.66239400000000004</v>
          </cell>
          <cell r="J67">
            <v>0.43521479999999996</v>
          </cell>
          <cell r="K67">
            <v>0.36477779999999993</v>
          </cell>
          <cell r="L67">
            <v>0.67629059999999996</v>
          </cell>
          <cell r="M67">
            <v>0.52988339999999989</v>
          </cell>
          <cell r="N67">
            <v>0.50167679999999992</v>
          </cell>
          <cell r="O67">
            <v>0.38506620000000003</v>
          </cell>
          <cell r="P67">
            <v>0.32744460000000003</v>
          </cell>
          <cell r="Q67">
            <v>0.54336660000000003</v>
          </cell>
          <cell r="R67">
            <v>0.64827480000000004</v>
          </cell>
          <cell r="S67">
            <v>0.97781820000000008</v>
          </cell>
          <cell r="T67">
            <v>0.78724080000000007</v>
          </cell>
          <cell r="U67">
            <v>0.68166479999999996</v>
          </cell>
          <cell r="V67">
            <v>0.47345219999999999</v>
          </cell>
          <cell r="W67">
            <v>0.48302279999999997</v>
          </cell>
          <cell r="X67">
            <v>0.4790682</v>
          </cell>
          <cell r="Y67">
            <v>3.056</v>
          </cell>
          <cell r="Z67">
            <v>2.3259000000000003</v>
          </cell>
          <cell r="AA67">
            <v>2.0441822700000003</v>
          </cell>
          <cell r="AB67">
            <v>2.0585218499999991</v>
          </cell>
          <cell r="AC67">
            <v>2.2333007499999997</v>
          </cell>
          <cell r="AD67">
            <v>2.33822785</v>
          </cell>
          <cell r="AE67">
            <v>2.370502619999999</v>
          </cell>
          <cell r="AF67">
            <v>0.38439999999999996</v>
          </cell>
          <cell r="AG67">
            <v>0.11359999999999999</v>
          </cell>
          <cell r="AH67">
            <v>0.22454483175498691</v>
          </cell>
          <cell r="AI67">
            <v>0.52100000000000002</v>
          </cell>
          <cell r="AJ67">
            <v>0.60799999999999998</v>
          </cell>
          <cell r="AK67">
            <v>0.87109999999999999</v>
          </cell>
          <cell r="AL67">
            <v>0.47020000000000001</v>
          </cell>
          <cell r="AM67">
            <v>2.3182940475864227</v>
          </cell>
          <cell r="AN67">
            <v>1.9174992138564546</v>
          </cell>
          <cell r="AO67">
            <v>1.8294959157342285</v>
          </cell>
          <cell r="AP67">
            <v>1.8442929465534168</v>
          </cell>
          <cell r="AQ67">
            <v>2.2662569537760211</v>
          </cell>
          <cell r="AR67">
            <v>2.4169798470175352</v>
          </cell>
          <cell r="AS67">
            <v>2.2948806351979201</v>
          </cell>
          <cell r="AT67">
            <v>2.6400220742438942</v>
          </cell>
          <cell r="AU67">
            <v>2.9960434043677502</v>
          </cell>
          <cell r="AV67">
            <v>2.8086363392225264</v>
          </cell>
          <cell r="AW67">
            <v>2.4045663374135047</v>
          </cell>
          <cell r="AX67">
            <v>2.4830338812496708</v>
          </cell>
          <cell r="AY67">
            <v>2.6286205462294032</v>
          </cell>
          <cell r="AZ67">
            <v>2.6007872645268479</v>
          </cell>
          <cell r="BA67">
            <v>2.4734878842399515</v>
          </cell>
          <cell r="BB67">
            <v>2.3098184361090643</v>
          </cell>
          <cell r="BC67">
            <v>2.3177177875784372</v>
          </cell>
          <cell r="BD67">
            <v>2.3191811898098704</v>
          </cell>
          <cell r="BE67">
            <v>2.5757317764282064</v>
          </cell>
          <cell r="BF67">
            <v>2.6194912120486791</v>
          </cell>
          <cell r="BG67">
            <v>2.5478167843967912</v>
          </cell>
          <cell r="BH67">
            <v>2.6206426931629974</v>
          </cell>
          <cell r="BI67">
            <v>2.7227999251085304</v>
          </cell>
        </row>
        <row r="68">
          <cell r="G68">
            <v>0.92226859999999999</v>
          </cell>
          <cell r="H68">
            <v>0.82651580000000013</v>
          </cell>
          <cell r="I68">
            <v>1.420606</v>
          </cell>
          <cell r="J68">
            <v>0.93338520000000003</v>
          </cell>
          <cell r="K68">
            <v>0.78232219999999997</v>
          </cell>
          <cell r="L68">
            <v>1.4504094000000001</v>
          </cell>
          <cell r="M68">
            <v>1.1364166</v>
          </cell>
          <cell r="N68">
            <v>1.0759231999999999</v>
          </cell>
          <cell r="O68">
            <v>0.82583380000000006</v>
          </cell>
          <cell r="P68">
            <v>0.70225540000000009</v>
          </cell>
          <cell r="Q68">
            <v>1.1653334000000002</v>
          </cell>
          <cell r="R68">
            <v>1.3903251999999999</v>
          </cell>
          <cell r="S68">
            <v>2.0970818000000002</v>
          </cell>
          <cell r="T68">
            <v>1.6883592000000001</v>
          </cell>
          <cell r="U68">
            <v>1.4619352000000001</v>
          </cell>
          <cell r="V68">
            <v>1.5498478</v>
          </cell>
          <cell r="W68">
            <v>1.5811771999999999</v>
          </cell>
          <cell r="X68">
            <v>1.5682318</v>
          </cell>
          <cell r="Y68">
            <v>3.056</v>
          </cell>
          <cell r="Z68">
            <v>2.3259000000000003</v>
          </cell>
          <cell r="AA68">
            <v>2.0441822700000003</v>
          </cell>
          <cell r="AB68">
            <v>2.0585218499999991</v>
          </cell>
          <cell r="AC68">
            <v>2.2333007499999997</v>
          </cell>
          <cell r="AD68">
            <v>2.33822785</v>
          </cell>
          <cell r="AE68">
            <v>2.370502619999999</v>
          </cell>
          <cell r="AF68">
            <v>0.67769999999999997</v>
          </cell>
          <cell r="AG68">
            <v>0.38269999999999998</v>
          </cell>
          <cell r="AH68">
            <v>0.75645516824501313</v>
          </cell>
          <cell r="AI68">
            <v>0.58399999999999996</v>
          </cell>
          <cell r="AJ68">
            <v>0.93</v>
          </cell>
          <cell r="AK68">
            <v>1.1077999999999999</v>
          </cell>
          <cell r="AL68">
            <v>1.0470999999999999</v>
          </cell>
          <cell r="AM68">
            <v>0.6381348508331306</v>
          </cell>
          <cell r="AN68">
            <v>1.077120992537683</v>
          </cell>
          <cell r="AO68">
            <v>1.2603561655147717</v>
          </cell>
          <cell r="AP68">
            <v>1.2824771214430999</v>
          </cell>
          <cell r="AQ68">
            <v>1.3375859675937307</v>
          </cell>
          <cell r="AR68">
            <v>1.4024462344503339</v>
          </cell>
          <cell r="AS68">
            <v>1.6538241338900654</v>
          </cell>
          <cell r="AT68">
            <v>1.7656900222719212</v>
          </cell>
          <cell r="AU68">
            <v>2.026811231909281</v>
          </cell>
          <cell r="AV68">
            <v>1.766747838334952</v>
          </cell>
          <cell r="AW68">
            <v>1.4824249273439007</v>
          </cell>
          <cell r="AX68">
            <v>1.4783135372835638</v>
          </cell>
          <cell r="AY68">
            <v>1.6049671736334741</v>
          </cell>
          <cell r="AZ68">
            <v>1.5070053783793449</v>
          </cell>
          <cell r="BA68">
            <v>1.410539266898277</v>
          </cell>
          <cell r="BB68">
            <v>1.1920860006993346</v>
          </cell>
          <cell r="BC68">
            <v>1.2580596474389838</v>
          </cell>
          <cell r="BD68">
            <v>1.2495808633053329</v>
          </cell>
          <cell r="BE68">
            <v>1.5219040048336512</v>
          </cell>
          <cell r="BF68">
            <v>1.4811647418533807</v>
          </cell>
          <cell r="BG68">
            <v>1.4654536244056799</v>
          </cell>
          <cell r="BH68">
            <v>1.5312702329758787</v>
          </cell>
          <cell r="BI68">
            <v>1.6590372602929193</v>
          </cell>
        </row>
        <row r="69">
          <cell r="G69">
            <v>1.112582</v>
          </cell>
          <cell r="H69">
            <v>0.80331799999999998</v>
          </cell>
          <cell r="I69">
            <v>0.79209799999999997</v>
          </cell>
          <cell r="J69">
            <v>1.4170180000000003</v>
          </cell>
          <cell r="K69">
            <v>2.0118140000000002</v>
          </cell>
          <cell r="L69">
            <v>1.9682630600000002</v>
          </cell>
          <cell r="M69">
            <v>1.356931568</v>
          </cell>
          <cell r="N69">
            <v>1.6115660000000003</v>
          </cell>
          <cell r="O69">
            <v>2.0560044800000004</v>
          </cell>
          <cell r="P69">
            <v>2.2904100000000001</v>
          </cell>
          <cell r="Q69">
            <v>2.4596072599999999</v>
          </cell>
          <cell r="R69">
            <v>3.8090502600000002</v>
          </cell>
          <cell r="S69">
            <v>4.7729200000000009</v>
          </cell>
          <cell r="T69">
            <v>4.5525319999999994</v>
          </cell>
          <cell r="U69">
            <v>3.3850400000000009</v>
          </cell>
          <cell r="V69">
            <v>2.8653000000000004</v>
          </cell>
          <cell r="W69">
            <v>1.9470999999999998</v>
          </cell>
          <cell r="X69">
            <v>3.2425000000000002</v>
          </cell>
          <cell r="Y69">
            <v>1.5354000000000001</v>
          </cell>
          <cell r="Z69">
            <v>1.9370000000000001</v>
          </cell>
          <cell r="AA69">
            <v>2.3703669220352253</v>
          </cell>
          <cell r="AB69">
            <v>1.9890497993605087</v>
          </cell>
          <cell r="AC69">
            <v>2.1600621794832904</v>
          </cell>
          <cell r="AD69">
            <v>2.2621435716444833</v>
          </cell>
          <cell r="AE69">
            <v>2.1876060984594141</v>
          </cell>
          <cell r="AF69">
            <v>1.3685999999999998</v>
          </cell>
          <cell r="AG69">
            <v>0.46350000000000002</v>
          </cell>
          <cell r="AH69">
            <v>1.3540000000000001</v>
          </cell>
          <cell r="AI69">
            <v>1.022</v>
          </cell>
          <cell r="AJ69">
            <v>0.26</v>
          </cell>
          <cell r="AK69">
            <v>1.6396999999999999</v>
          </cell>
          <cell r="AL69">
            <v>1.5880999999999998</v>
          </cell>
          <cell r="AM69">
            <v>1.7767267732091232</v>
          </cell>
          <cell r="AN69">
            <v>1.3375111225176155</v>
          </cell>
          <cell r="AO69">
            <v>1.2480841898758896</v>
          </cell>
          <cell r="AP69">
            <v>2.5097733994953897</v>
          </cell>
          <cell r="AQ69">
            <v>4.323870199003343</v>
          </cell>
          <cell r="AR69">
            <v>2.9203881983659126</v>
          </cell>
          <cell r="AS69">
            <v>2.8111849559448778</v>
          </cell>
          <cell r="AT69">
            <v>2.6196192652341601</v>
          </cell>
          <cell r="AU69">
            <v>3.6723793826371862</v>
          </cell>
          <cell r="AV69">
            <v>3.9727525415755087</v>
          </cell>
          <cell r="AW69">
            <v>4.1058335134448738</v>
          </cell>
          <cell r="AX69">
            <v>4.7810098362988125</v>
          </cell>
          <cell r="AY69">
            <v>4.8733351174158646</v>
          </cell>
          <cell r="AZ69">
            <v>4.7441856887442464</v>
          </cell>
          <cell r="BA69">
            <v>4.3315851919677426</v>
          </cell>
          <cell r="BB69">
            <v>4.707370036004435</v>
          </cell>
          <cell r="BC69">
            <v>4.868569654240626</v>
          </cell>
          <cell r="BD69">
            <v>4.9292674346187999</v>
          </cell>
          <cell r="BE69">
            <v>5.0998014307836357</v>
          </cell>
          <cell r="BF69">
            <v>5.233692646678568</v>
          </cell>
          <cell r="BG69">
            <v>5.4066514636809684</v>
          </cell>
          <cell r="BH69">
            <v>4.6295659124378412</v>
          </cell>
          <cell r="BI69">
            <v>4.6623851881593934</v>
          </cell>
        </row>
        <row r="70">
          <cell r="G70">
            <v>2.1597179999999998</v>
          </cell>
          <cell r="H70">
            <v>1.559382</v>
          </cell>
          <cell r="I70">
            <v>1.5376019999999999</v>
          </cell>
          <cell r="J70">
            <v>2.7506820000000007</v>
          </cell>
          <cell r="K70">
            <v>3.9052860000000007</v>
          </cell>
          <cell r="L70">
            <v>3.8207459400000001</v>
          </cell>
          <cell r="M70">
            <v>2.634043632</v>
          </cell>
          <cell r="N70">
            <v>3.1283340000000002</v>
          </cell>
          <cell r="O70">
            <v>3.991067520000001</v>
          </cell>
          <cell r="P70">
            <v>4.446089999999999</v>
          </cell>
          <cell r="Q70">
            <v>4.7745317399999996</v>
          </cell>
          <cell r="R70">
            <v>7.3940387400000001</v>
          </cell>
          <cell r="S70">
            <v>9.2650800000000011</v>
          </cell>
          <cell r="T70">
            <v>8.8372679999999981</v>
          </cell>
          <cell r="U70">
            <v>6.5709600000000021</v>
          </cell>
          <cell r="V70">
            <v>4.5552000000000001</v>
          </cell>
          <cell r="W70">
            <v>5.4093999999999998</v>
          </cell>
          <cell r="X70">
            <v>5.1186000000000007</v>
          </cell>
          <cell r="Y70">
            <v>1.7812999999999999</v>
          </cell>
          <cell r="Z70">
            <v>2.95</v>
          </cell>
          <cell r="AA70">
            <v>2.2861592609503698</v>
          </cell>
          <cell r="AB70">
            <v>2.5053125556405771</v>
          </cell>
          <cell r="AC70">
            <v>2.4712945670254456</v>
          </cell>
          <cell r="AD70">
            <v>2.4438312461536253</v>
          </cell>
          <cell r="AE70">
            <v>2.3899364054041059</v>
          </cell>
          <cell r="AF70">
            <v>3.4875999999999947</v>
          </cell>
          <cell r="AG70">
            <v>1.0287999999999999</v>
          </cell>
          <cell r="AH70">
            <v>0.80500000000000005</v>
          </cell>
          <cell r="AI70">
            <v>1.53</v>
          </cell>
          <cell r="AJ70">
            <v>0.64900000000000002</v>
          </cell>
          <cell r="AK70">
            <v>9.3704000000000001</v>
          </cell>
          <cell r="AL70">
            <v>8.3491</v>
          </cell>
          <cell r="AM70">
            <v>1.160030594918473</v>
          </cell>
          <cell r="AN70">
            <v>1.1513366520898836</v>
          </cell>
          <cell r="AO70">
            <v>1.1434904395917014</v>
          </cell>
          <cell r="AP70">
            <v>1.139246963968668</v>
          </cell>
          <cell r="AQ70">
            <v>1.135910112716485</v>
          </cell>
          <cell r="AR70">
            <v>1.1355930751708405</v>
          </cell>
          <cell r="AS70">
            <v>1.1358640633901482</v>
          </cell>
          <cell r="AT70">
            <v>1.1588721709125469</v>
          </cell>
          <cell r="AU70">
            <v>1.4587984697144185</v>
          </cell>
          <cell r="AV70">
            <v>1.6062500754689817</v>
          </cell>
          <cell r="AW70">
            <v>1.033050376300074</v>
          </cell>
          <cell r="AX70">
            <v>1.3487981177884463</v>
          </cell>
          <cell r="AY70">
            <v>1.3074434220616293</v>
          </cell>
          <cell r="AZ70">
            <v>1.2951229239181352</v>
          </cell>
          <cell r="BA70">
            <v>1.1566705406015547</v>
          </cell>
          <cell r="BB70">
            <v>1.1583237487380191</v>
          </cell>
          <cell r="BC70">
            <v>1.3784836911072134</v>
          </cell>
          <cell r="BD70">
            <v>1.1637712147999644</v>
          </cell>
          <cell r="BE70">
            <v>1.2726325272194619</v>
          </cell>
          <cell r="BF70">
            <v>1.276393514423888</v>
          </cell>
          <cell r="BG70">
            <v>1.4629628610346941</v>
          </cell>
          <cell r="BH70">
            <v>1.2102852445001711</v>
          </cell>
          <cell r="BI70">
            <v>1.47930962214833</v>
          </cell>
        </row>
        <row r="71">
          <cell r="D71" t="str">
            <v>Stock 1987-2049,  post 2021 stock is retired at a fixed rate starting with Cell A32.</v>
          </cell>
          <cell r="AJ71">
            <v>237.42054571018528</v>
          </cell>
          <cell r="AK71">
            <v>239.31989771018527</v>
          </cell>
          <cell r="AL71">
            <v>242.16878571018526</v>
          </cell>
          <cell r="AM71">
            <v>246.68969782371582</v>
          </cell>
          <cell r="AN71">
            <v>249.86532073545851</v>
          </cell>
          <cell r="AO71">
            <v>253.58711246812598</v>
          </cell>
          <cell r="AP71">
            <v>252.8263511307216</v>
          </cell>
          <cell r="AQ71">
            <v>252.06787207732944</v>
          </cell>
          <cell r="AR71">
            <v>251.31166846109744</v>
          </cell>
          <cell r="AS71">
            <v>250.55773345571416</v>
          </cell>
          <cell r="AT71">
            <v>249.80606025534701</v>
          </cell>
          <cell r="AU71">
            <v>249.05664207458096</v>
          </cell>
          <cell r="AV71">
            <v>248.30947214835723</v>
          </cell>
          <cell r="AW71">
            <v>247.56454373191215</v>
          </cell>
          <cell r="AX71">
            <v>246.8218501007164</v>
          </cell>
          <cell r="AY71">
            <v>246.08138455041424</v>
          </cell>
          <cell r="AZ71">
            <v>245.343140396763</v>
          </cell>
          <cell r="BA71">
            <v>244.60711097557271</v>
          </cell>
          <cell r="BB71">
            <v>243.873289642646</v>
          </cell>
          <cell r="BC71">
            <v>243.14166977371806</v>
          </cell>
          <cell r="BD71">
            <v>242.41224476439692</v>
          </cell>
          <cell r="BE71">
            <v>241.68500803010372</v>
          </cell>
          <cell r="BF71">
            <v>240.95995300601339</v>
          </cell>
          <cell r="BG71">
            <v>240.23707314699536</v>
          </cell>
          <cell r="BH71">
            <v>239.51636192755436</v>
          </cell>
          <cell r="BI71">
            <v>238.7978128417717</v>
          </cell>
        </row>
        <row r="72">
          <cell r="D72" t="str">
            <v>Stock 1987-2049,  post 2021 stock is retired at a fixed rate starting with Cell A32.</v>
          </cell>
          <cell r="AJ72">
            <v>113.1338172787609</v>
          </cell>
          <cell r="AK72">
            <v>114.3209122787609</v>
          </cell>
          <cell r="AL72">
            <v>116.10146727876091</v>
          </cell>
          <cell r="AM72">
            <v>118.92703734971749</v>
          </cell>
          <cell r="AN72">
            <v>120.91180166955668</v>
          </cell>
          <cell r="AO72">
            <v>123.23792150247385</v>
          </cell>
          <cell r="AP72">
            <v>122.86820773796643</v>
          </cell>
          <cell r="AQ72">
            <v>122.49960311475253</v>
          </cell>
          <cell r="AR72">
            <v>122.13210430540828</v>
          </cell>
          <cell r="AS72">
            <v>121.76570799249205</v>
          </cell>
          <cell r="AT72">
            <v>121.40041086851458</v>
          </cell>
          <cell r="AU72">
            <v>121.03620963590905</v>
          </cell>
          <cell r="AV72">
            <v>120.67310100700132</v>
          </cell>
          <cell r="AW72">
            <v>120.31108170398032</v>
          </cell>
          <cell r="AX72">
            <v>119.95014845886838</v>
          </cell>
          <cell r="AY72">
            <v>119.59029801349178</v>
          </cell>
          <cell r="AZ72">
            <v>119.2315271194513</v>
          </cell>
          <cell r="BA72">
            <v>118.87383253809294</v>
          </cell>
          <cell r="BB72">
            <v>118.51721104047866</v>
          </cell>
          <cell r="BC72">
            <v>118.16165940735722</v>
          </cell>
          <cell r="BD72">
            <v>117.80717442913515</v>
          </cell>
          <cell r="BE72">
            <v>117.45375290584774</v>
          </cell>
          <cell r="BF72">
            <v>117.1013916471302</v>
          </cell>
          <cell r="BG72">
            <v>116.75008747218881</v>
          </cell>
          <cell r="BH72">
            <v>116.39983720977224</v>
          </cell>
          <cell r="BI72">
            <v>116.05063769814292</v>
          </cell>
        </row>
        <row r="73">
          <cell r="D73" t="str">
            <v>Stock 1987-2049,  post 2021 stock is retired at a fixed rate starting with Cell A32.</v>
          </cell>
          <cell r="AJ73">
            <v>114.76800928225084</v>
          </cell>
          <cell r="AK73">
            <v>115.07326228225084</v>
          </cell>
          <cell r="AL73">
            <v>115.53111928225084</v>
          </cell>
          <cell r="AM73">
            <v>116.25769444335397</v>
          </cell>
          <cell r="AN73">
            <v>116.76806241131261</v>
          </cell>
          <cell r="AO73">
            <v>117.3662075112056</v>
          </cell>
          <cell r="AP73">
            <v>117.01410888867198</v>
          </cell>
          <cell r="AQ73">
            <v>116.66306656200597</v>
          </cell>
          <cell r="AR73">
            <v>116.31307736231994</v>
          </cell>
          <cell r="AS73">
            <v>115.96413813023298</v>
          </cell>
          <cell r="AT73">
            <v>115.61624571584228</v>
          </cell>
          <cell r="AU73">
            <v>115.26939697869476</v>
          </cell>
          <cell r="AV73">
            <v>114.92358878775867</v>
          </cell>
          <cell r="AW73">
            <v>114.57881802139539</v>
          </cell>
          <cell r="AX73">
            <v>114.23508156733121</v>
          </cell>
          <cell r="AY73">
            <v>113.89237632262922</v>
          </cell>
          <cell r="AZ73">
            <v>113.55069919366133</v>
          </cell>
          <cell r="BA73">
            <v>113.21004709608034</v>
          </cell>
          <cell r="BB73">
            <v>112.87041695479211</v>
          </cell>
          <cell r="BC73">
            <v>112.53180570392773</v>
          </cell>
          <cell r="BD73">
            <v>112.19421028681595</v>
          </cell>
          <cell r="BE73">
            <v>111.8576276559555</v>
          </cell>
          <cell r="BF73">
            <v>111.52205477298763</v>
          </cell>
          <cell r="BG73">
            <v>111.18748860866867</v>
          </cell>
          <cell r="BH73">
            <v>110.85392614284267</v>
          </cell>
          <cell r="BI73">
            <v>110.52136436441414</v>
          </cell>
        </row>
        <row r="74">
          <cell r="D74" t="str">
            <v>Stock 1987-2049,  post 2021 stock is retired at a fixed rate starting with Cell A32.</v>
          </cell>
          <cell r="AJ74">
            <v>78.551786496580291</v>
          </cell>
          <cell r="AK74">
            <v>79.066982496580295</v>
          </cell>
          <cell r="AL74">
            <v>79.627520496580289</v>
          </cell>
          <cell r="AM74">
            <v>80.279250462308283</v>
          </cell>
          <cell r="AN74">
            <v>80.845989237248901</v>
          </cell>
          <cell r="AO74">
            <v>81.410034801950417</v>
          </cell>
          <cell r="AP74">
            <v>81.035548641861439</v>
          </cell>
          <cell r="AQ74">
            <v>80.662785118108872</v>
          </cell>
          <cell r="AR74">
            <v>80.291736306565568</v>
          </cell>
          <cell r="AS74">
            <v>79.922394319555366</v>
          </cell>
          <cell r="AT74">
            <v>79.554751305685414</v>
          </cell>
          <cell r="AU74">
            <v>79.188799449679252</v>
          </cell>
          <cell r="AV74">
            <v>78.824530972210724</v>
          </cell>
          <cell r="AW74">
            <v>78.461938129738556</v>
          </cell>
          <cell r="AX74">
            <v>78.101013214341748</v>
          </cell>
          <cell r="AY74">
            <v>77.741748553555766</v>
          </cell>
          <cell r="AZ74">
            <v>77.384136510209402</v>
          </cell>
          <cell r="BA74">
            <v>77.028169482262442</v>
          </cell>
          <cell r="BB74">
            <v>76.673839902644033</v>
          </cell>
          <cell r="BC74">
            <v>76.321140239091861</v>
          </cell>
          <cell r="BD74">
            <v>75.97006299399203</v>
          </cell>
          <cell r="BE74">
            <v>75.620600704219669</v>
          </cell>
          <cell r="BF74">
            <v>75.272745940980258</v>
          </cell>
          <cell r="BG74">
            <v>74.926491309651752</v>
          </cell>
          <cell r="BH74">
            <v>74.58182944962735</v>
          </cell>
          <cell r="BI74">
            <v>74.23875303415906</v>
          </cell>
        </row>
        <row r="75">
          <cell r="D75" t="str">
            <v>Stock 1987-2049,  post 2021 stock is retired at a fixed rate starting with Cell A32.</v>
          </cell>
          <cell r="AJ75">
            <v>121.23594084162224</v>
          </cell>
          <cell r="AK75">
            <v>121.42328484162223</v>
          </cell>
          <cell r="AL75">
            <v>121.62711684162224</v>
          </cell>
          <cell r="AM75">
            <v>121.86410955643242</v>
          </cell>
          <cell r="AN75">
            <v>122.07019638368357</v>
          </cell>
          <cell r="AO75">
            <v>122.27530386175685</v>
          </cell>
          <cell r="AP75">
            <v>121.71283746399277</v>
          </cell>
          <cell r="AQ75">
            <v>121.1529584116584</v>
          </cell>
          <cell r="AR75">
            <v>120.59565480296477</v>
          </cell>
          <cell r="AS75">
            <v>120.04091479087113</v>
          </cell>
          <cell r="AT75">
            <v>119.48872658283311</v>
          </cell>
          <cell r="AU75">
            <v>118.93907844055207</v>
          </cell>
          <cell r="AV75">
            <v>118.39195867972552</v>
          </cell>
          <cell r="AW75">
            <v>117.84735566979877</v>
          </cell>
          <cell r="AX75">
            <v>117.30525783371769</v>
          </cell>
          <cell r="AY75">
            <v>116.76565364768258</v>
          </cell>
          <cell r="AZ75">
            <v>116.22853164090324</v>
          </cell>
          <cell r="BA75">
            <v>115.69388039535508</v>
          </cell>
          <cell r="BB75">
            <v>115.16168854553644</v>
          </cell>
          <cell r="BC75">
            <v>114.63194477822697</v>
          </cell>
          <cell r="BD75">
            <v>114.10463783224712</v>
          </cell>
          <cell r="BE75">
            <v>113.57975649821879</v>
          </cell>
          <cell r="BF75">
            <v>113.05728961832698</v>
          </cell>
          <cell r="BG75">
            <v>112.53722608608267</v>
          </cell>
          <cell r="BH75">
            <v>112.01955484608668</v>
          </cell>
          <cell r="BI75">
            <v>111.50426489379467</v>
          </cell>
        </row>
        <row r="76">
          <cell r="D76" t="str">
            <v>Stock 1987-2049,  post 2021 stock is retired at a fixed rate starting with Cell A32.</v>
          </cell>
          <cell r="AJ76">
            <v>50.905250991941543</v>
          </cell>
          <cell r="AK76">
            <v>51.57656699194154</v>
          </cell>
          <cell r="AL76">
            <v>52.306964991941541</v>
          </cell>
          <cell r="AM76">
            <v>53.156188886678024</v>
          </cell>
          <cell r="AN76">
            <v>53.894666684327923</v>
          </cell>
          <cell r="AO76">
            <v>54.629635147423848</v>
          </cell>
          <cell r="AP76">
            <v>54.378338825745693</v>
          </cell>
          <cell r="AQ76">
            <v>54.128198467147257</v>
          </cell>
          <cell r="AR76">
            <v>53.87920875419838</v>
          </cell>
          <cell r="AS76">
            <v>53.631364393929069</v>
          </cell>
          <cell r="AT76">
            <v>53.38466011771699</v>
          </cell>
          <cell r="AU76">
            <v>53.139090681175489</v>
          </cell>
          <cell r="AV76">
            <v>52.894650864042077</v>
          </cell>
          <cell r="AW76">
            <v>52.65133547006748</v>
          </cell>
          <cell r="AX76">
            <v>52.409139326905169</v>
          </cell>
          <cell r="AY76">
            <v>52.1680572860014</v>
          </cell>
          <cell r="AZ76">
            <v>51.928084222485793</v>
          </cell>
          <cell r="BA76">
            <v>51.689215035062354</v>
          </cell>
          <cell r="BB76">
            <v>51.451444645901063</v>
          </cell>
          <cell r="BC76">
            <v>51.214768000529915</v>
          </cell>
          <cell r="BD76">
            <v>50.979180067727476</v>
          </cell>
          <cell r="BE76">
            <v>50.744675839415926</v>
          </cell>
          <cell r="BF76">
            <v>50.51125033055461</v>
          </cell>
          <cell r="BG76">
            <v>50.278898579034056</v>
          </cell>
          <cell r="BH76">
            <v>50.047615645570495</v>
          </cell>
          <cell r="BI76">
            <v>49.81739661360087</v>
          </cell>
        </row>
        <row r="77">
          <cell r="D77" t="str">
            <v>Stock 1987-2049,  post 2021 stock is retired at a fixed rate starting with Cell A32.</v>
          </cell>
          <cell r="AJ77">
            <v>61.851143623995256</v>
          </cell>
          <cell r="AK77">
            <v>62.038487623995259</v>
          </cell>
          <cell r="AL77">
            <v>62.242319623995257</v>
          </cell>
          <cell r="AM77">
            <v>62.479312338805435</v>
          </cell>
          <cell r="AN77">
            <v>62.68539916605657</v>
          </cell>
          <cell r="AO77">
            <v>62.89050664412985</v>
          </cell>
          <cell r="AP77">
            <v>62.601210313566853</v>
          </cell>
          <cell r="AQ77">
            <v>62.31324474612444</v>
          </cell>
          <cell r="AR77">
            <v>62.026603820292266</v>
          </cell>
          <cell r="AS77">
            <v>61.741281442718922</v>
          </cell>
          <cell r="AT77">
            <v>61.45727154808241</v>
          </cell>
          <cell r="AU77">
            <v>61.174568098961231</v>
          </cell>
          <cell r="AV77">
            <v>60.893165085706009</v>
          </cell>
          <cell r="AW77">
            <v>60.613056526311759</v>
          </cell>
          <cell r="AX77">
            <v>60.334236466290719</v>
          </cell>
          <cell r="AY77">
            <v>60.056698978545775</v>
          </cell>
          <cell r="AZ77">
            <v>59.780438163244462</v>
          </cell>
          <cell r="BA77">
            <v>59.505448147693535</v>
          </cell>
          <cell r="BB77">
            <v>59.231723086214139</v>
          </cell>
          <cell r="BC77">
            <v>58.95925716001755</v>
          </cell>
          <cell r="BD77">
            <v>58.68804457708147</v>
          </cell>
          <cell r="BE77">
            <v>58.41807957202689</v>
          </cell>
          <cell r="BF77">
            <v>58.149356405995562</v>
          </cell>
          <cell r="BG77">
            <v>57.88186936652798</v>
          </cell>
          <cell r="BH77">
            <v>57.615612767441945</v>
          </cell>
          <cell r="BI77">
            <v>57.350580948711709</v>
          </cell>
        </row>
        <row r="78">
          <cell r="D78" t="str">
            <v>Stock 1987-2049,  post 2021 stock is retired at a fixed rate starting with Cell A32.</v>
          </cell>
          <cell r="AJ78">
            <v>151.24751846819083</v>
          </cell>
          <cell r="AK78">
            <v>155.86011846819082</v>
          </cell>
          <cell r="AL78">
            <v>160.13311846819082</v>
          </cell>
          <cell r="AM78">
            <v>160.44560907214287</v>
          </cell>
          <cell r="AN78">
            <v>160.75520170663447</v>
          </cell>
          <cell r="AO78">
            <v>161.06057523852922</v>
          </cell>
          <cell r="AP78">
            <v>160.72234803052831</v>
          </cell>
          <cell r="AQ78">
            <v>160.38483109966421</v>
          </cell>
          <cell r="AR78">
            <v>160.04802295435491</v>
          </cell>
          <cell r="AS78">
            <v>159.71192210615075</v>
          </cell>
          <cell r="AT78">
            <v>159.37652706972784</v>
          </cell>
          <cell r="AU78">
            <v>159.04183636288141</v>
          </cell>
          <cell r="AV78">
            <v>158.70784850651935</v>
          </cell>
          <cell r="AW78">
            <v>158.37456202465566</v>
          </cell>
          <cell r="AX78">
            <v>158.04197544440387</v>
          </cell>
          <cell r="AY78">
            <v>157.71008729597062</v>
          </cell>
          <cell r="AZ78">
            <v>157.37889611264907</v>
          </cell>
          <cell r="BA78">
            <v>157.04840043081251</v>
          </cell>
          <cell r="BB78">
            <v>156.71859878990782</v>
          </cell>
          <cell r="BC78">
            <v>156.38948973244902</v>
          </cell>
          <cell r="BD78">
            <v>156.06107180401088</v>
          </cell>
          <cell r="BE78">
            <v>155.73334355322245</v>
          </cell>
          <cell r="BF78">
            <v>155.4063035317607</v>
          </cell>
          <cell r="BG78">
            <v>155.079950294344</v>
          </cell>
          <cell r="BH78">
            <v>154.75428239872588</v>
          </cell>
          <cell r="BI78">
            <v>154.42929840568854</v>
          </cell>
        </row>
        <row r="79">
          <cell r="D79" t="str">
            <v>Stock 1987-2049,  post 2021 stock is retired at a fixed rate starting with Cell A32.</v>
          </cell>
          <cell r="AJ79">
            <v>64.117743999999988</v>
          </cell>
          <cell r="AK79">
            <v>66.054643999999982</v>
          </cell>
          <cell r="AL79">
            <v>68.17874399999998</v>
          </cell>
          <cell r="AM79">
            <v>68.332600743165699</v>
          </cell>
          <cell r="AN79">
            <v>68.483516612705969</v>
          </cell>
          <cell r="AO79">
            <v>68.631897159022529</v>
          </cell>
          <cell r="AP79">
            <v>68.467180605840881</v>
          </cell>
          <cell r="AQ79">
            <v>68.302859372386862</v>
          </cell>
          <cell r="AR79">
            <v>68.138932509893138</v>
          </cell>
          <cell r="AS79">
            <v>67.975399071869404</v>
          </cell>
          <cell r="AT79">
            <v>67.81225811409692</v>
          </cell>
          <cell r="AU79">
            <v>67.649508694623094</v>
          </cell>
          <cell r="AV79">
            <v>67.487149873755996</v>
          </cell>
          <cell r="AW79">
            <v>67.325180714058988</v>
          </cell>
          <cell r="AX79">
            <v>67.16360028034525</v>
          </cell>
          <cell r="AY79">
            <v>67.002407639672427</v>
          </cell>
          <cell r="AZ79">
            <v>66.84160186133721</v>
          </cell>
          <cell r="BA79">
            <v>66.681182016869997</v>
          </cell>
          <cell r="BB79">
            <v>66.521147180029516</v>
          </cell>
          <cell r="BC79">
            <v>66.361496426797444</v>
          </cell>
          <cell r="BD79">
            <v>66.202228835373134</v>
          </cell>
          <cell r="BE79">
            <v>66.04334348616824</v>
          </cell>
          <cell r="BF79">
            <v>65.884839461801434</v>
          </cell>
          <cell r="BG79">
            <v>65.726715847093118</v>
          </cell>
          <cell r="BH79">
            <v>65.568971729060095</v>
          </cell>
          <cell r="BI79">
            <v>65.411606196910355</v>
          </cell>
        </row>
        <row r="80">
          <cell r="D80" t="str">
            <v>Stock 1987-2049,  post 2021 stock is retired at a fixed rate starting with Cell A32.</v>
          </cell>
          <cell r="AJ80">
            <v>259.08581446945016</v>
          </cell>
          <cell r="AK80">
            <v>269.19391446945014</v>
          </cell>
          <cell r="AL80">
            <v>278.83801446945012</v>
          </cell>
          <cell r="AM80">
            <v>281.72280816789129</v>
          </cell>
          <cell r="AN80">
            <v>283.96742644932567</v>
          </cell>
          <cell r="AO80">
            <v>285.88182959844914</v>
          </cell>
          <cell r="AP80">
            <v>284.53246736274446</v>
          </cell>
          <cell r="AQ80">
            <v>283.18947411679233</v>
          </cell>
          <cell r="AR80">
            <v>281.85281979896109</v>
          </cell>
          <cell r="AS80">
            <v>280.52247448950999</v>
          </cell>
          <cell r="AT80">
            <v>279.19840840991952</v>
          </cell>
          <cell r="AU80">
            <v>277.88059192222471</v>
          </cell>
          <cell r="AV80">
            <v>276.56899552835182</v>
          </cell>
          <cell r="AW80">
            <v>275.26358986945803</v>
          </cell>
          <cell r="AX80">
            <v>273.9643457252742</v>
          </cell>
          <cell r="AY80">
            <v>272.67123401345094</v>
          </cell>
          <cell r="AZ80">
            <v>271.38422578890749</v>
          </cell>
          <cell r="BA80">
            <v>270.10329224318383</v>
          </cell>
          <cell r="BB80">
            <v>268.82840470379602</v>
          </cell>
          <cell r="BC80">
            <v>267.55953463359413</v>
          </cell>
          <cell r="BD80">
            <v>266.29665363012356</v>
          </cell>
          <cell r="BE80">
            <v>265.03973342498938</v>
          </cell>
          <cell r="BF80">
            <v>263.78874588322344</v>
          </cell>
          <cell r="BG80">
            <v>262.54366300265463</v>
          </cell>
          <cell r="BH80">
            <v>261.30445691328214</v>
          </cell>
          <cell r="BI80">
            <v>260.07109987665149</v>
          </cell>
        </row>
        <row r="81">
          <cell r="D81" t="str">
            <v>Stock 1987-2049,  post 2021 stock is retired at a fixed rate starting with Cell A32.</v>
          </cell>
          <cell r="AJ81">
            <v>31.008186444438369</v>
          </cell>
          <cell r="AK81">
            <v>31.15040629289561</v>
          </cell>
          <cell r="AL81">
            <v>31.315002480480775</v>
          </cell>
          <cell r="AM81">
            <v>31.505235245911191</v>
          </cell>
          <cell r="AN81">
            <v>31.691763851500006</v>
          </cell>
          <cell r="AO81">
            <v>31.874520656067503</v>
          </cell>
          <cell r="AP81">
            <v>31.724072918570865</v>
          </cell>
          <cell r="AQ81">
            <v>31.574335294395212</v>
          </cell>
          <cell r="AR81">
            <v>31.425304431805667</v>
          </cell>
          <cell r="AS81">
            <v>31.276976994887548</v>
          </cell>
          <cell r="AT81">
            <v>31.129349663471679</v>
          </cell>
          <cell r="AU81">
            <v>30.982419133060095</v>
          </cell>
          <cell r="AV81">
            <v>30.836182114752052</v>
          </cell>
          <cell r="AW81">
            <v>30.690635335170423</v>
          </cell>
          <cell r="AX81">
            <v>30.545775536388419</v>
          </cell>
          <cell r="AY81">
            <v>30.401599475856667</v>
          </cell>
          <cell r="AZ81">
            <v>30.258103926330627</v>
          </cell>
          <cell r="BA81">
            <v>30.115285675798347</v>
          </cell>
          <cell r="BB81">
            <v>29.973141527408579</v>
          </cell>
          <cell r="BC81">
            <v>29.831668299399212</v>
          </cell>
          <cell r="BD81">
            <v>29.690862825026048</v>
          </cell>
          <cell r="BE81">
            <v>29.550721952491926</v>
          </cell>
          <cell r="BF81">
            <v>29.411242544876167</v>
          </cell>
          <cell r="BG81">
            <v>29.272421480064352</v>
          </cell>
          <cell r="BH81">
            <v>29.134255650678451</v>
          </cell>
          <cell r="BI81">
            <v>28.996741964007249</v>
          </cell>
        </row>
        <row r="82">
          <cell r="D82" t="str">
            <v>Stock 1987-2049,  post 2021 stock is retired at a fixed rate starting with Cell A32.</v>
          </cell>
          <cell r="AJ82">
            <v>14.095715545916537</v>
          </cell>
          <cell r="AK82">
            <v>14.163695791307184</v>
          </cell>
          <cell r="AL82">
            <v>14.242371794296799</v>
          </cell>
          <cell r="AM82">
            <v>14.266039236247815</v>
          </cell>
          <cell r="AN82">
            <v>14.289539826542176</v>
          </cell>
          <cell r="AO82">
            <v>14.312703425348362</v>
          </cell>
          <cell r="AP82">
            <v>14.278352937127526</v>
          </cell>
          <cell r="AQ82">
            <v>14.244084890078421</v>
          </cell>
          <cell r="AR82">
            <v>14.209899086342233</v>
          </cell>
          <cell r="AS82">
            <v>14.175795328535012</v>
          </cell>
          <cell r="AT82">
            <v>14.141773419746528</v>
          </cell>
          <cell r="AU82">
            <v>14.107833163539137</v>
          </cell>
          <cell r="AV82">
            <v>14.073974363946643</v>
          </cell>
          <cell r="AW82">
            <v>14.040196825473172</v>
          </cell>
          <cell r="AX82">
            <v>14.006500353092038</v>
          </cell>
          <cell r="AY82">
            <v>13.972884752244617</v>
          </cell>
          <cell r="AZ82">
            <v>13.93934982883923</v>
          </cell>
          <cell r="BA82">
            <v>13.905895389250016</v>
          </cell>
          <cell r="BB82">
            <v>13.872521240315816</v>
          </cell>
          <cell r="BC82">
            <v>13.839227189339059</v>
          </cell>
          <cell r="BD82">
            <v>13.806013044084645</v>
          </cell>
          <cell r="BE82">
            <v>13.772878612778843</v>
          </cell>
          <cell r="BF82">
            <v>13.739823704108174</v>
          </cell>
          <cell r="BG82">
            <v>13.706848127218315</v>
          </cell>
          <cell r="BH82">
            <v>13.673951691712992</v>
          </cell>
          <cell r="BI82">
            <v>13.641134207652881</v>
          </cell>
        </row>
        <row r="83">
          <cell r="D83" t="str">
            <v>Stock 1987-2049,  post 2021 stock is retired at a fixed rate starting with Cell A32.</v>
          </cell>
          <cell r="AJ83">
            <v>28.154101363509081</v>
          </cell>
          <cell r="AK83">
            <v>28.217201269661192</v>
          </cell>
          <cell r="AL83">
            <v>28.290229079086412</v>
          </cell>
          <cell r="AM83">
            <v>28.640844502439151</v>
          </cell>
          <cell r="AN83">
            <v>29.098995792676206</v>
          </cell>
          <cell r="AO83">
            <v>29.475798114083908</v>
          </cell>
          <cell r="AP83">
            <v>29.210515931057152</v>
          </cell>
          <cell r="AQ83">
            <v>28.947621287677638</v>
          </cell>
          <cell r="AR83">
            <v>28.687092696088538</v>
          </cell>
          <cell r="AS83">
            <v>28.428908861823739</v>
          </cell>
          <cell r="AT83">
            <v>28.173048682067325</v>
          </cell>
          <cell r="AU83">
            <v>27.919491243928718</v>
          </cell>
          <cell r="AV83">
            <v>27.668215822733359</v>
          </cell>
          <cell r="AW83">
            <v>27.419201880328757</v>
          </cell>
          <cell r="AX83">
            <v>27.172429063405797</v>
          </cell>
          <cell r="AY83">
            <v>26.927877201835145</v>
          </cell>
          <cell r="AZ83">
            <v>26.685526307018627</v>
          </cell>
          <cell r="BA83">
            <v>26.445356570255459</v>
          </cell>
          <cell r="BB83">
            <v>26.207348361123159</v>
          </cell>
          <cell r="BC83">
            <v>25.97148222587305</v>
          </cell>
          <cell r="BD83">
            <v>25.737738885840191</v>
          </cell>
          <cell r="BE83">
            <v>25.50609923586763</v>
          </cell>
          <cell r="BF83">
            <v>25.27654434274482</v>
          </cell>
          <cell r="BG83">
            <v>25.049055443660116</v>
          </cell>
          <cell r="BH83">
            <v>24.823613944667173</v>
          </cell>
          <cell r="BI83">
            <v>24.600201419165167</v>
          </cell>
        </row>
        <row r="84">
          <cell r="D84" t="str">
            <v>Stock 1987-2049,  post 2021 stock is retired at a fixed rate starting with Cell A32.</v>
          </cell>
          <cell r="AJ84">
            <v>119.31123281678869</v>
          </cell>
          <cell r="AK84">
            <v>120.93503281678869</v>
          </cell>
          <cell r="AL84">
            <v>123.06473281678869</v>
          </cell>
          <cell r="AM84">
            <v>123.51276590028191</v>
          </cell>
          <cell r="AN84">
            <v>123.95699661195363</v>
          </cell>
          <cell r="AO84">
            <v>124.39888630629991</v>
          </cell>
          <cell r="AP84">
            <v>123.9386104269666</v>
          </cell>
          <cell r="AQ84">
            <v>123.48003756838682</v>
          </cell>
          <cell r="AR84">
            <v>123.02316142938379</v>
          </cell>
          <cell r="AS84">
            <v>122.56797573209506</v>
          </cell>
          <cell r="AT84">
            <v>122.11447422188631</v>
          </cell>
          <cell r="AU84">
            <v>121.66265066726532</v>
          </cell>
          <cell r="AV84">
            <v>121.21249885979644</v>
          </cell>
          <cell r="AW84">
            <v>120.76401261401519</v>
          </cell>
          <cell r="AX84">
            <v>120.31718576734333</v>
          </cell>
          <cell r="AY84">
            <v>119.87201218000416</v>
          </cell>
          <cell r="AZ84">
            <v>119.42848573493815</v>
          </cell>
          <cell r="BA84">
            <v>118.98660033771887</v>
          </cell>
          <cell r="BB84">
            <v>118.54634991646931</v>
          </cell>
          <cell r="BC84">
            <v>118.10772842177838</v>
          </cell>
          <cell r="BD84">
            <v>117.67072982661779</v>
          </cell>
          <cell r="BE84">
            <v>117.2353481262593</v>
          </cell>
          <cell r="BF84">
            <v>116.80157733819213</v>
          </cell>
          <cell r="BG84">
            <v>116.36941150204082</v>
          </cell>
          <cell r="BH84">
            <v>115.93884467948327</v>
          </cell>
          <cell r="BI84">
            <v>115.50987095416917</v>
          </cell>
        </row>
        <row r="85">
          <cell r="D85" t="str">
            <v>Stock 1987-2049,  post 2021 stock is retired at a fixed rate starting with Cell A32.</v>
          </cell>
          <cell r="AJ85">
            <v>50.814116831754987</v>
          </cell>
          <cell r="AK85">
            <v>51.685216831754985</v>
          </cell>
          <cell r="AL85">
            <v>52.155416831754984</v>
          </cell>
          <cell r="AM85">
            <v>54.473710879341404</v>
          </cell>
          <cell r="AN85">
            <v>56.391210093197856</v>
          </cell>
          <cell r="AO85">
            <v>58.220706008932083</v>
          </cell>
          <cell r="AP85">
            <v>57.982001114295464</v>
          </cell>
          <cell r="AQ85">
            <v>57.744274909726855</v>
          </cell>
          <cell r="AR85">
            <v>57.507523382596972</v>
          </cell>
          <cell r="AS85">
            <v>57.271742536728325</v>
          </cell>
          <cell r="AT85">
            <v>57.036928392327738</v>
          </cell>
          <cell r="AU85">
            <v>56.803076985919198</v>
          </cell>
          <cell r="AV85">
            <v>56.570184370276927</v>
          </cell>
          <cell r="AW85">
            <v>56.338246614358795</v>
          </cell>
          <cell r="AX85">
            <v>56.107259803239927</v>
          </cell>
          <cell r="AY85">
            <v>55.877220038046644</v>
          </cell>
          <cell r="AZ85">
            <v>55.648123435890653</v>
          </cell>
          <cell r="BA85">
            <v>55.419966129803505</v>
          </cell>
          <cell r="BB85">
            <v>55.192744268671312</v>
          </cell>
          <cell r="BC85">
            <v>54.96645401716976</v>
          </cell>
          <cell r="BD85">
            <v>54.741091555699363</v>
          </cell>
          <cell r="BE85">
            <v>54.516653080320999</v>
          </cell>
          <cell r="BF85">
            <v>54.293134802691682</v>
          </cell>
          <cell r="BG85">
            <v>54.070532950000647</v>
          </cell>
          <cell r="BH85">
            <v>53.848843764905645</v>
          </cell>
          <cell r="BI85">
            <v>53.628063505469534</v>
          </cell>
        </row>
        <row r="86">
          <cell r="D86" t="str">
            <v>Stock 1987-2049,  post 2021 stock is retired at a fixed rate starting with Cell A32.</v>
          </cell>
          <cell r="AJ86">
            <v>70.211047178692738</v>
          </cell>
          <cell r="AK86">
            <v>71.318847178692735</v>
          </cell>
          <cell r="AL86">
            <v>72.365947178692736</v>
          </cell>
          <cell r="AM86">
            <v>73.004082029525861</v>
          </cell>
          <cell r="AN86">
            <v>74.081203022063548</v>
          </cell>
          <cell r="AO86">
            <v>75.341559187578326</v>
          </cell>
          <cell r="AP86">
            <v>75.032658794909253</v>
          </cell>
          <cell r="AQ86">
            <v>74.725024893850119</v>
          </cell>
          <cell r="AR86">
            <v>74.418652291785335</v>
          </cell>
          <cell r="AS86">
            <v>74.113535817389021</v>
          </cell>
          <cell r="AT86">
            <v>73.80967032053772</v>
          </cell>
          <cell r="AU86">
            <v>73.507050672223514</v>
          </cell>
          <cell r="AV86">
            <v>73.205671764467397</v>
          </cell>
          <cell r="AW86">
            <v>72.905528510233083</v>
          </cell>
          <cell r="AX86">
            <v>72.606615843341132</v>
          </cell>
          <cell r="AY86">
            <v>72.308928718383427</v>
          </cell>
          <cell r="AZ86">
            <v>72.012462110638054</v>
          </cell>
          <cell r="BA86">
            <v>71.717211015984432</v>
          </cell>
          <cell r="BB86">
            <v>71.423170450818901</v>
          </cell>
          <cell r="BC86">
            <v>71.130335451970538</v>
          </cell>
          <cell r="BD86">
            <v>70.838701076617454</v>
          </cell>
          <cell r="BE86">
            <v>70.548262402203321</v>
          </cell>
          <cell r="BF86">
            <v>70.259014526354292</v>
          </cell>
          <cell r="BG86">
            <v>69.970952566796242</v>
          </cell>
          <cell r="BH86">
            <v>69.684071661272384</v>
          </cell>
          <cell r="BI86">
            <v>69.398366967461172</v>
          </cell>
        </row>
        <row r="87">
          <cell r="D87" t="str">
            <v>Stock 1987-2049,  post 2021 stock is retired at a fixed rate starting with Cell A32.</v>
          </cell>
          <cell r="AJ87">
            <v>198.81853057061579</v>
          </cell>
          <cell r="AK87">
            <v>200.4582305706158</v>
          </cell>
          <cell r="AL87">
            <v>202.04633057061579</v>
          </cell>
          <cell r="AM87">
            <v>203.82305734382493</v>
          </cell>
          <cell r="AN87">
            <v>205.16056846634254</v>
          </cell>
          <cell r="AO87">
            <v>206.40865265621844</v>
          </cell>
          <cell r="AP87">
            <v>205.48256583463422</v>
          </cell>
          <cell r="AQ87">
            <v>204.56063405592283</v>
          </cell>
          <cell r="AR87">
            <v>203.64283867779193</v>
          </cell>
          <cell r="AS87">
            <v>202.72916114159091</v>
          </cell>
          <cell r="AT87">
            <v>201.81958297193563</v>
          </cell>
          <cell r="AU87">
            <v>200.91408577633487</v>
          </cell>
          <cell r="AV87">
            <v>200.01265124481839</v>
          </cell>
          <cell r="AW87">
            <v>199.11526114956663</v>
          </cell>
          <cell r="AX87">
            <v>198.22189734454224</v>
          </cell>
          <cell r="AY87">
            <v>197.33254176512307</v>
          </cell>
          <cell r="AZ87">
            <v>196.44717642773688</v>
          </cell>
          <cell r="BA87">
            <v>195.56578342949777</v>
          </cell>
          <cell r="BB87">
            <v>194.68834494784409</v>
          </cell>
          <cell r="BC87">
            <v>193.81484324017811</v>
          </cell>
          <cell r="BD87">
            <v>192.94526064350717</v>
          </cell>
          <cell r="BE87">
            <v>192.07957957408664</v>
          </cell>
          <cell r="BF87">
            <v>191.21778252706423</v>
          </cell>
          <cell r="BG87">
            <v>190.35985207612615</v>
          </cell>
          <cell r="BH87">
            <v>189.5057708731446</v>
          </cell>
          <cell r="BI87">
            <v>188.6555216478271</v>
          </cell>
        </row>
        <row r="88">
          <cell r="D88" t="str">
            <v>Stock 1987-2049,  post 2021 stock is retired at a fixed rate starting with Cell A32.</v>
          </cell>
          <cell r="AJ88">
            <v>126.26295854526244</v>
          </cell>
          <cell r="AK88">
            <v>135.63335854526244</v>
          </cell>
          <cell r="AL88">
            <v>143.98245854526243</v>
          </cell>
          <cell r="AM88">
            <v>145.14248914018091</v>
          </cell>
          <cell r="AN88">
            <v>146.29382579227081</v>
          </cell>
          <cell r="AO88">
            <v>147.4373162318625</v>
          </cell>
          <cell r="AP88">
            <v>146.11038038577573</v>
          </cell>
          <cell r="AQ88">
            <v>144.79538696230375</v>
          </cell>
          <cell r="AR88">
            <v>143.49222847964302</v>
          </cell>
          <cell r="AS88">
            <v>142.20079842332623</v>
          </cell>
          <cell r="AT88">
            <v>140.92099123751629</v>
          </cell>
          <cell r="AU88">
            <v>139.65270231637865</v>
          </cell>
          <cell r="AV88">
            <v>138.39582799553125</v>
          </cell>
          <cell r="AW88">
            <v>137.15026554357146</v>
          </cell>
          <cell r="AX88">
            <v>135.91591315367933</v>
          </cell>
          <cell r="AY88">
            <v>134.69266993529621</v>
          </cell>
          <cell r="AZ88">
            <v>133.48043590587855</v>
          </cell>
          <cell r="BA88">
            <v>132.27911198272565</v>
          </cell>
          <cell r="BB88">
            <v>131.08859997488113</v>
          </cell>
          <cell r="BC88">
            <v>129.90880257510722</v>
          </cell>
          <cell r="BD88">
            <v>128.73962335193124</v>
          </cell>
          <cell r="BE88">
            <v>127.58096674176386</v>
          </cell>
          <cell r="BF88">
            <v>126.43273804108799</v>
          </cell>
          <cell r="BG88">
            <v>125.2948433987182</v>
          </cell>
          <cell r="BH88">
            <v>124.16718980812973</v>
          </cell>
          <cell r="BI88">
            <v>123.04968509985656</v>
          </cell>
        </row>
        <row r="92">
          <cell r="G92">
            <v>0.41436087365353341</v>
          </cell>
          <cell r="H92">
            <v>0.17461665398690543</v>
          </cell>
          <cell r="I92">
            <v>0.26404705837256015</v>
          </cell>
          <cell r="J92">
            <v>0.26172287837157698</v>
          </cell>
          <cell r="K92">
            <v>0.20771095617481719</v>
          </cell>
          <cell r="L92">
            <v>0.24565572097347629</v>
          </cell>
          <cell r="M92">
            <v>0.38202445624855086</v>
          </cell>
          <cell r="N92">
            <v>0.43265115974822654</v>
          </cell>
          <cell r="O92">
            <v>0.44386785453557986</v>
          </cell>
          <cell r="P92">
            <v>0.36903936363436263</v>
          </cell>
          <cell r="Q92">
            <v>0.5218289358729048</v>
          </cell>
          <cell r="R92">
            <v>0.56649361241353691</v>
          </cell>
          <cell r="S92">
            <v>0.68866463942173628</v>
          </cell>
          <cell r="T92">
            <v>1.031127510001379</v>
          </cell>
          <cell r="U92">
            <v>0.57467876806917317</v>
          </cell>
          <cell r="V92">
            <v>0.49454508368745087</v>
          </cell>
          <cell r="W92">
            <v>0.57525981306941887</v>
          </cell>
          <cell r="X92">
            <v>0.81019904321227521</v>
          </cell>
          <cell r="Y92">
            <v>0.6358950000000001</v>
          </cell>
          <cell r="Z92">
            <v>0.73733399999999993</v>
          </cell>
          <cell r="AA92">
            <v>0.6518964294875611</v>
          </cell>
          <cell r="AB92">
            <v>0.67716166468748484</v>
          </cell>
          <cell r="AC92">
            <v>0.61357820737900048</v>
          </cell>
          <cell r="AD92">
            <v>0.62155831420158214</v>
          </cell>
          <cell r="AE92">
            <v>0.6407349152675117</v>
          </cell>
          <cell r="AF92">
            <v>0.39003900000000002</v>
          </cell>
          <cell r="AG92">
            <v>6.4857000000000012E-2</v>
          </cell>
          <cell r="AH92">
            <v>0.34047000000000005</v>
          </cell>
          <cell r="AI92">
            <v>5.3429999999999998E-2</v>
          </cell>
          <cell r="AJ92">
            <v>0.20787</v>
          </cell>
          <cell r="AK92">
            <v>0.36461100000000002</v>
          </cell>
          <cell r="AL92">
            <v>0.33224100000000001</v>
          </cell>
          <cell r="AM92">
            <v>0.44400693181990758</v>
          </cell>
          <cell r="AN92">
            <v>0.36439096638858826</v>
          </cell>
          <cell r="AO92">
            <v>0.4301588721395404</v>
          </cell>
          <cell r="AP92">
            <v>0.40772450488280465</v>
          </cell>
          <cell r="AQ92">
            <v>0.43975875788870417</v>
          </cell>
          <cell r="AR92">
            <v>0.28654690218970669</v>
          </cell>
          <cell r="AS92">
            <v>0.29673321884365589</v>
          </cell>
          <cell r="AT92">
            <v>0.30016394410522468</v>
          </cell>
          <cell r="AU92">
            <v>0.42843202072385167</v>
          </cell>
          <cell r="AV92">
            <v>0.35373710488836507</v>
          </cell>
          <cell r="AW92">
            <v>0.34295633948999088</v>
          </cell>
          <cell r="AX92">
            <v>0.53376066111630449</v>
          </cell>
          <cell r="AY92">
            <v>0.24844161991695524</v>
          </cell>
          <cell r="AZ92">
            <v>0.38615270855181094</v>
          </cell>
          <cell r="BA92">
            <v>0.42348586559913853</v>
          </cell>
          <cell r="BB92">
            <v>0.40481629013512394</v>
          </cell>
          <cell r="BC92">
            <v>0.42009715550917248</v>
          </cell>
          <cell r="BD92">
            <v>0.32360700320912911</v>
          </cell>
          <cell r="BE92">
            <v>0.41461731534003149</v>
          </cell>
          <cell r="BF92">
            <v>0.38547469903420895</v>
          </cell>
          <cell r="BG92">
            <v>0.35660685272452242</v>
          </cell>
          <cell r="BH92">
            <v>0.32619152633219073</v>
          </cell>
          <cell r="BI92">
            <v>0.39103902650106653</v>
          </cell>
        </row>
        <row r="93">
          <cell r="G93">
            <v>0.18668655354200558</v>
          </cell>
          <cell r="H93">
            <v>7.8671958180852486E-2</v>
          </cell>
          <cell r="I93">
            <v>0.11896402009639327</v>
          </cell>
          <cell r="J93">
            <v>0.11791688176412496</v>
          </cell>
          <cell r="K93">
            <v>9.3582297477281418E-2</v>
          </cell>
          <cell r="L93">
            <v>0.11067796894540068</v>
          </cell>
          <cell r="M93">
            <v>0.17211767239740325</v>
          </cell>
          <cell r="N93">
            <v>0.19492707693942124</v>
          </cell>
          <cell r="O93">
            <v>0.19998065758645517</v>
          </cell>
          <cell r="P93">
            <v>0.1662673560627739</v>
          </cell>
          <cell r="Q93">
            <v>0.23510531947101979</v>
          </cell>
          <cell r="R93">
            <v>0.25522858655200176</v>
          </cell>
          <cell r="S93">
            <v>0.31027164062645235</v>
          </cell>
          <cell r="T93">
            <v>0.46456519749850622</v>
          </cell>
          <cell r="U93">
            <v>0.25891633459172925</v>
          </cell>
          <cell r="V93">
            <v>0.22281282600526162</v>
          </cell>
          <cell r="W93">
            <v>0.25917811917479627</v>
          </cell>
          <cell r="X93">
            <v>0.3650278698533686</v>
          </cell>
          <cell r="Y93">
            <v>0.79894500000000002</v>
          </cell>
          <cell r="Z93">
            <v>0.92639399999999994</v>
          </cell>
          <cell r="AA93">
            <v>0.81904936012539731</v>
          </cell>
          <cell r="AB93">
            <v>0.85079286076119875</v>
          </cell>
          <cell r="AC93">
            <v>0.77090595286079544</v>
          </cell>
          <cell r="AD93">
            <v>0.78093224091993652</v>
          </cell>
          <cell r="AE93">
            <v>0.80502591918225819</v>
          </cell>
          <cell r="AF93">
            <v>0.49004899999999996</v>
          </cell>
          <cell r="AG93">
            <v>8.1487000000000004E-2</v>
          </cell>
          <cell r="AH93">
            <v>0.42776999999999998</v>
          </cell>
          <cell r="AI93">
            <v>6.7129999999999995E-2</v>
          </cell>
          <cell r="AJ93">
            <v>0.26117000000000001</v>
          </cell>
          <cell r="AK93">
            <v>0.45810099999999998</v>
          </cell>
          <cell r="AL93">
            <v>0.417431</v>
          </cell>
          <cell r="AM93">
            <v>0.55785486305578125</v>
          </cell>
          <cell r="AN93">
            <v>0.45782454751386725</v>
          </cell>
          <cell r="AO93">
            <v>0.54045601884198669</v>
          </cell>
          <cell r="AP93">
            <v>0.51131228479764179</v>
          </cell>
          <cell r="AQ93">
            <v>0.55251741375760266</v>
          </cell>
          <cell r="AR93">
            <v>0.36002046685373407</v>
          </cell>
          <cell r="AS93">
            <v>0.37281865957279847</v>
          </cell>
          <cell r="AT93">
            <v>0.37712905797835922</v>
          </cell>
          <cell r="AU93">
            <v>0.53828638501201886</v>
          </cell>
          <cell r="AV93">
            <v>0.4444389266546126</v>
          </cell>
          <cell r="AW93">
            <v>0.43089386243614236</v>
          </cell>
          <cell r="AX93">
            <v>0.67062236909484407</v>
          </cell>
          <cell r="AY93">
            <v>0.31214459938284123</v>
          </cell>
          <cell r="AZ93">
            <v>0.48516622356509576</v>
          </cell>
          <cell r="BA93">
            <v>0.53207198498353292</v>
          </cell>
          <cell r="BB93">
            <v>0.50861533888771981</v>
          </cell>
          <cell r="BC93">
            <v>0.52781437487049876</v>
          </cell>
          <cell r="BD93">
            <v>0.40658315787813654</v>
          </cell>
          <cell r="BE93">
            <v>0.52092944747850101</v>
          </cell>
          <cell r="BF93">
            <v>0.48431436545323686</v>
          </cell>
          <cell r="BG93">
            <v>0.44804450726927175</v>
          </cell>
          <cell r="BH93">
            <v>0.40983037923788068</v>
          </cell>
          <cell r="BI93">
            <v>0.49130544355262201</v>
          </cell>
        </row>
        <row r="94">
          <cell r="G94">
            <v>0.21905257280446114</v>
          </cell>
          <cell r="H94">
            <v>9.2311387832242131E-2</v>
          </cell>
          <cell r="I94">
            <v>0.13958892153104671</v>
          </cell>
          <cell r="J94">
            <v>0.1383602398642981</v>
          </cell>
          <cell r="K94">
            <v>0.10980674634790144</v>
          </cell>
          <cell r="L94">
            <v>0.12986631008112301</v>
          </cell>
          <cell r="M94">
            <v>0.20195787135404591</v>
          </cell>
          <cell r="N94">
            <v>0.22872176331235222</v>
          </cell>
          <cell r="O94">
            <v>0.234651487877965</v>
          </cell>
          <cell r="P94">
            <v>0.19509328030286358</v>
          </cell>
          <cell r="Q94">
            <v>0.27586574465607538</v>
          </cell>
          <cell r="R94">
            <v>0.29947780103446142</v>
          </cell>
          <cell r="S94">
            <v>0.36406371995181136</v>
          </cell>
          <cell r="T94">
            <v>0.54510729250011491</v>
          </cell>
          <cell r="U94">
            <v>0.30380489733909782</v>
          </cell>
          <cell r="V94">
            <v>0.2614420903072876</v>
          </cell>
          <cell r="W94">
            <v>0.30411206775578492</v>
          </cell>
          <cell r="X94">
            <v>0.42831308693435627</v>
          </cell>
          <cell r="Y94">
            <v>0.19566</v>
          </cell>
          <cell r="Z94">
            <v>0.22687199999999996</v>
          </cell>
          <cell r="AA94">
            <v>0.20058351676540342</v>
          </cell>
          <cell r="AB94">
            <v>0.20835743528845685</v>
          </cell>
          <cell r="AC94">
            <v>0.188793294578154</v>
          </cell>
          <cell r="AD94">
            <v>0.19124871206202526</v>
          </cell>
          <cell r="AE94">
            <v>0.1971492046976959</v>
          </cell>
          <cell r="AF94">
            <v>0.12001199999999999</v>
          </cell>
          <cell r="AG94">
            <v>1.9955999999999998E-2</v>
          </cell>
          <cell r="AH94">
            <v>0.10475999999999999</v>
          </cell>
          <cell r="AI94">
            <v>1.6439999999999996E-2</v>
          </cell>
          <cell r="AJ94">
            <v>6.3960000000000003E-2</v>
          </cell>
          <cell r="AK94">
            <v>0.112188</v>
          </cell>
          <cell r="AL94">
            <v>0.102228</v>
          </cell>
          <cell r="AM94">
            <v>0.13661751748304848</v>
          </cell>
          <cell r="AN94">
            <v>0.11212029735033484</v>
          </cell>
          <cell r="AO94">
            <v>0.13235657604293549</v>
          </cell>
          <cell r="AP94">
            <v>0.1252193350524837</v>
          </cell>
          <cell r="AQ94">
            <v>0.1353103870426782</v>
          </cell>
          <cell r="AR94">
            <v>8.8168277596832836E-2</v>
          </cell>
          <cell r="AS94">
            <v>9.1302528874971048E-2</v>
          </cell>
          <cell r="AT94">
            <v>9.2358136647761449E-2</v>
          </cell>
          <cell r="AU94">
            <v>0.13182523714580052</v>
          </cell>
          <cell r="AV94">
            <v>0.10884218611949695</v>
          </cell>
          <cell r="AW94">
            <v>0.1055250275353818</v>
          </cell>
          <cell r="AX94">
            <v>0.1642340495742475</v>
          </cell>
          <cell r="AY94">
            <v>7.644357535906314E-2</v>
          </cell>
          <cell r="AZ94">
            <v>0.11881621801594182</v>
          </cell>
          <cell r="BA94">
            <v>0.13030334326127338</v>
          </cell>
          <cell r="BB94">
            <v>0.12455885850311504</v>
          </cell>
          <cell r="BC94">
            <v>0.12926066323359153</v>
          </cell>
          <cell r="BD94">
            <v>9.9571385602808926E-2</v>
          </cell>
          <cell r="BE94">
            <v>0.12757455856616351</v>
          </cell>
          <cell r="BF94">
            <v>0.11860759970283351</v>
          </cell>
          <cell r="BG94">
            <v>0.10972518545369921</v>
          </cell>
          <cell r="BH94">
            <v>0.10036662348682793</v>
          </cell>
          <cell r="BI94">
            <v>0.12031970046186662</v>
          </cell>
        </row>
        <row r="95">
          <cell r="G95">
            <v>0.16229015911096059</v>
          </cell>
          <cell r="H95">
            <v>0.13689095496788101</v>
          </cell>
          <cell r="I95">
            <v>0.1464880483900218</v>
          </cell>
          <cell r="J95">
            <v>0.12630105877793252</v>
          </cell>
          <cell r="K95">
            <v>5.3578256036020636E-2</v>
          </cell>
          <cell r="L95">
            <v>0.14473409683356164</v>
          </cell>
          <cell r="M95">
            <v>0.20832311411164292</v>
          </cell>
          <cell r="N95">
            <v>0.18181528021117813</v>
          </cell>
          <cell r="O95">
            <v>0.25346254662129836</v>
          </cell>
          <cell r="P95">
            <v>0.21457777154883126</v>
          </cell>
          <cell r="Q95">
            <v>0.21891301030159141</v>
          </cell>
          <cell r="R95">
            <v>0.34506514866435284</v>
          </cell>
          <cell r="S95">
            <v>0.4237613147259075</v>
          </cell>
          <cell r="T95">
            <v>0.29486242203887825</v>
          </cell>
          <cell r="U95">
            <v>0.25132802067051191</v>
          </cell>
          <cell r="V95">
            <v>0.19929265632196788</v>
          </cell>
          <cell r="W95">
            <v>0.28278808334118855</v>
          </cell>
          <cell r="X95">
            <v>0.28374874501219671</v>
          </cell>
          <cell r="Y95">
            <v>0.36962921819072009</v>
          </cell>
          <cell r="Z95">
            <v>0.57946181925338724</v>
          </cell>
          <cell r="AA95">
            <v>0.45799338297208697</v>
          </cell>
          <cell r="AB95">
            <v>0.41964214975518421</v>
          </cell>
          <cell r="AC95">
            <v>0.41977879324002215</v>
          </cell>
          <cell r="AD95">
            <v>0.43838540697092604</v>
          </cell>
          <cell r="AE95">
            <v>0.46664717469387768</v>
          </cell>
          <cell r="AF95">
            <v>0.75976124486478003</v>
          </cell>
          <cell r="AG95">
            <v>0.14668373857967104</v>
          </cell>
          <cell r="AH95">
            <v>0.12990531392174143</v>
          </cell>
          <cell r="AI95">
            <v>0.17705040469171293</v>
          </cell>
          <cell r="AJ95">
            <v>8.2287294534379329E-2</v>
          </cell>
          <cell r="AK95">
            <v>5.7568000000000008E-2</v>
          </cell>
          <cell r="AL95">
            <v>0.10295600000000002</v>
          </cell>
          <cell r="AM95">
            <v>8.5668393242421884E-2</v>
          </cell>
          <cell r="AN95">
            <v>8.5599169108630246E-2</v>
          </cell>
          <cell r="AO95">
            <v>8.5074796120184107E-2</v>
          </cell>
          <cell r="AP95">
            <v>8.4978687556806792E-2</v>
          </cell>
          <cell r="AQ95">
            <v>8.5149122768499716E-2</v>
          </cell>
          <cell r="AR95">
            <v>9.4384496500566115E-2</v>
          </cell>
          <cell r="AS95">
            <v>0.23116019447713315</v>
          </cell>
          <cell r="AT95">
            <v>0.18655198065801482</v>
          </cell>
          <cell r="AU95">
            <v>0.26264002779656831</v>
          </cell>
          <cell r="AV95">
            <v>0.25018901441390723</v>
          </cell>
          <cell r="AW95">
            <v>0.21114662502451184</v>
          </cell>
          <cell r="AX95">
            <v>0.31245126534299655</v>
          </cell>
          <cell r="AY95">
            <v>0.27634012434598793</v>
          </cell>
          <cell r="AZ95">
            <v>0.31020363285154584</v>
          </cell>
          <cell r="BA95">
            <v>0.27053664472788197</v>
          </cell>
          <cell r="BB95">
            <v>0.2735685956427395</v>
          </cell>
          <cell r="BC95">
            <v>0.25873250290117333</v>
          </cell>
          <cell r="BD95">
            <v>0.24305342966572105</v>
          </cell>
          <cell r="BE95">
            <v>0.25778461176361867</v>
          </cell>
          <cell r="BF95">
            <v>0.30570784616020674</v>
          </cell>
          <cell r="BG95">
            <v>0.25102115341090131</v>
          </cell>
          <cell r="BH95">
            <v>0.25169711612803181</v>
          </cell>
          <cell r="BI95">
            <v>0.20953624647428765</v>
          </cell>
        </row>
        <row r="96">
          <cell r="G96">
            <v>0.29974721869213228</v>
          </cell>
          <cell r="H96">
            <v>0.25283531201468296</v>
          </cell>
          <cell r="I96">
            <v>0.27056098359313285</v>
          </cell>
          <cell r="J96">
            <v>0.23327595027294512</v>
          </cell>
          <cell r="K96">
            <v>9.8958145812104853E-2</v>
          </cell>
          <cell r="L96">
            <v>0.26732146430465759</v>
          </cell>
          <cell r="M96">
            <v>0.38476931926324892</v>
          </cell>
          <cell r="N96">
            <v>0.33580979190346144</v>
          </cell>
          <cell r="O96">
            <v>0.46814109868740644</v>
          </cell>
          <cell r="P96">
            <v>0.39632156729196283</v>
          </cell>
          <cell r="Q96">
            <v>0.40432868100498676</v>
          </cell>
          <cell r="R96">
            <v>0.63732957775343879</v>
          </cell>
          <cell r="S96">
            <v>0.78268008469672801</v>
          </cell>
          <cell r="T96">
            <v>0.54460597849651282</v>
          </cell>
          <cell r="U96">
            <v>0.46419866483633754</v>
          </cell>
          <cell r="V96">
            <v>0.36809021425281468</v>
          </cell>
          <cell r="W96">
            <v>0.52230487618688526</v>
          </cell>
          <cell r="X96">
            <v>0.52407920228013871</v>
          </cell>
          <cell r="Y96">
            <v>0.17161356558854859</v>
          </cell>
          <cell r="Z96">
            <v>0.26903584465335839</v>
          </cell>
          <cell r="AA96">
            <v>0.21263978495132607</v>
          </cell>
          <cell r="AB96">
            <v>0.19483385524347838</v>
          </cell>
          <cell r="AC96">
            <v>0.19489729686143883</v>
          </cell>
          <cell r="AD96">
            <v>0.20353608180792992</v>
          </cell>
          <cell r="AE96">
            <v>0.21665761682215748</v>
          </cell>
          <cell r="AF96">
            <v>0.35274629225864784</v>
          </cell>
          <cell r="AG96">
            <v>6.8103164340561545E-2</v>
          </cell>
          <cell r="AH96">
            <v>6.0313181463665655E-2</v>
          </cell>
          <cell r="AI96">
            <v>8.2201973606866721E-2</v>
          </cell>
          <cell r="AJ96">
            <v>3.8204815319533257E-2</v>
          </cell>
          <cell r="AK96">
            <v>2.6728000000000002E-2</v>
          </cell>
          <cell r="AL96">
            <v>4.7801000000000003E-2</v>
          </cell>
          <cell r="AM96">
            <v>3.9774611148267303E-2</v>
          </cell>
          <cell r="AN96">
            <v>3.9742471371864041E-2</v>
          </cell>
          <cell r="AO96">
            <v>3.9499012484371189E-2</v>
          </cell>
          <cell r="AP96">
            <v>3.9454390651374578E-2</v>
          </cell>
          <cell r="AQ96">
            <v>3.9464610337194284E-2</v>
          </cell>
          <cell r="AR96">
            <v>4.3707008954228542E-2</v>
          </cell>
          <cell r="AS96">
            <v>0.10695161152074281</v>
          </cell>
          <cell r="AT96">
            <v>8.6238079180265562E-2</v>
          </cell>
          <cell r="AU96">
            <v>0.12130707211597121</v>
          </cell>
          <cell r="AV96">
            <v>0.11545706073654455</v>
          </cell>
          <cell r="AW96">
            <v>9.7356402500071076E-2</v>
          </cell>
          <cell r="AX96">
            <v>0.14390253582070539</v>
          </cell>
          <cell r="AY96">
            <v>0.12712698673009074</v>
          </cell>
          <cell r="AZ96">
            <v>0.14254440574319771</v>
          </cell>
          <cell r="BA96">
            <v>0.12417687585086006</v>
          </cell>
          <cell r="BB96">
            <v>0.12542786495009528</v>
          </cell>
          <cell r="BC96">
            <v>0.1184932889575636</v>
          </cell>
          <cell r="BD96">
            <v>0.11118886575106345</v>
          </cell>
          <cell r="BE96">
            <v>0.11779723947946859</v>
          </cell>
          <cell r="BF96">
            <v>0.13954204165526132</v>
          </cell>
          <cell r="BG96">
            <v>0.11445399263845757</v>
          </cell>
          <cell r="BH96">
            <v>0.11463213590217364</v>
          </cell>
          <cell r="BI96">
            <v>9.5322780379891905E-2</v>
          </cell>
        </row>
        <row r="97">
          <cell r="G97">
            <v>7.4936804673033069E-2</v>
          </cell>
          <cell r="H97">
            <v>6.3208828003670739E-2</v>
          </cell>
          <cell r="I97">
            <v>6.7640245898283213E-2</v>
          </cell>
          <cell r="J97">
            <v>5.831898756823628E-2</v>
          </cell>
          <cell r="K97">
            <v>2.4739536453026213E-2</v>
          </cell>
          <cell r="L97">
            <v>6.6830366076164396E-2</v>
          </cell>
          <cell r="M97">
            <v>9.619232981581223E-2</v>
          </cell>
          <cell r="N97">
            <v>8.395244797586536E-2</v>
          </cell>
          <cell r="O97">
            <v>0.11703527467185161</v>
          </cell>
          <cell r="P97">
            <v>9.9080391822990707E-2</v>
          </cell>
          <cell r="Q97">
            <v>0.10108217025124669</v>
          </cell>
          <cell r="R97">
            <v>0.1593323944383597</v>
          </cell>
          <cell r="S97">
            <v>0.195670021174182</v>
          </cell>
          <cell r="T97">
            <v>0.13615149462412821</v>
          </cell>
          <cell r="U97">
            <v>0.11604966620908438</v>
          </cell>
          <cell r="V97">
            <v>9.2022553563203671E-2</v>
          </cell>
          <cell r="W97">
            <v>0.13057621904672131</v>
          </cell>
          <cell r="X97">
            <v>0.13101980057003468</v>
          </cell>
          <cell r="Y97">
            <v>0.59404695780651429</v>
          </cell>
          <cell r="Z97">
            <v>0.93127792380008656</v>
          </cell>
          <cell r="AA97">
            <v>0.73606079406228253</v>
          </cell>
          <cell r="AB97">
            <v>0.67442488353511743</v>
          </cell>
          <cell r="AC97">
            <v>0.67464448913574981</v>
          </cell>
          <cell r="AD97">
            <v>0.70454797548898818</v>
          </cell>
          <cell r="AE97">
            <v>0.7499686736151604</v>
          </cell>
          <cell r="AF97">
            <v>1.2210448578183961</v>
          </cell>
          <cell r="AG97">
            <v>0.23574172271732841</v>
          </cell>
          <cell r="AH97">
            <v>0.20877639737422726</v>
          </cell>
          <cell r="AI97">
            <v>0.28454529325453859</v>
          </cell>
          <cell r="AJ97">
            <v>0.1322474376445382</v>
          </cell>
          <cell r="AK97">
            <v>9.2520000000000005E-2</v>
          </cell>
          <cell r="AL97">
            <v>0.16546500000000003</v>
          </cell>
          <cell r="AM97">
            <v>0.13768134628246373</v>
          </cell>
          <cell r="AN97">
            <v>0.13757009321029862</v>
          </cell>
          <cell r="AO97">
            <v>0.13672735090743873</v>
          </cell>
          <cell r="AP97">
            <v>0.13657289071629664</v>
          </cell>
          <cell r="AQ97">
            <v>0.13684680444937453</v>
          </cell>
          <cell r="AR97">
            <v>0.15168936937590982</v>
          </cell>
          <cell r="AS97">
            <v>0.37150745540967828</v>
          </cell>
          <cell r="AT97">
            <v>0.29981568320038093</v>
          </cell>
          <cell r="AU97">
            <v>0.42210004467305612</v>
          </cell>
          <cell r="AV97">
            <v>0.40208948745092232</v>
          </cell>
          <cell r="AW97">
            <v>0.33934279021796543</v>
          </cell>
          <cell r="AX97">
            <v>0.50215381930124436</v>
          </cell>
          <cell r="AY97">
            <v>0.44411805698462337</v>
          </cell>
          <cell r="AZ97">
            <v>0.4985415527971272</v>
          </cell>
          <cell r="BA97">
            <v>0.4347910361698103</v>
          </cell>
          <cell r="BB97">
            <v>0.4396638144258313</v>
          </cell>
          <cell r="BC97">
            <v>0.41582009394831426</v>
          </cell>
          <cell r="BD97">
            <v>0.39062158339133735</v>
          </cell>
          <cell r="BE97">
            <v>0.41429669747724418</v>
          </cell>
          <cell r="BF97">
            <v>0.49131618132890365</v>
          </cell>
          <cell r="BG97">
            <v>0.40342685369609133</v>
          </cell>
          <cell r="BH97">
            <v>0.40451322234862253</v>
          </cell>
          <cell r="BI97">
            <v>0.33675468183367652</v>
          </cell>
        </row>
        <row r="98">
          <cell r="G98">
            <v>0.14468181752387402</v>
          </cell>
          <cell r="H98">
            <v>0.12203840501376527</v>
          </cell>
          <cell r="I98">
            <v>0.13059422211856206</v>
          </cell>
          <cell r="J98">
            <v>0.11259750338088605</v>
          </cell>
          <cell r="K98">
            <v>4.7765061698848296E-2</v>
          </cell>
          <cell r="L98">
            <v>0.12903057278561647</v>
          </cell>
          <cell r="M98">
            <v>0.18572023680929586</v>
          </cell>
          <cell r="N98">
            <v>0.1620884799094951</v>
          </cell>
          <cell r="O98">
            <v>0.22596208001944354</v>
          </cell>
          <cell r="P98">
            <v>0.19129626933621519</v>
          </cell>
          <cell r="Q98">
            <v>0.19516113844217509</v>
          </cell>
          <cell r="R98">
            <v>0.30762587914384881</v>
          </cell>
          <cell r="S98">
            <v>0.37778357940318252</v>
          </cell>
          <cell r="T98">
            <v>0.26287010484048079</v>
          </cell>
          <cell r="U98">
            <v>0.2240591482840664</v>
          </cell>
          <cell r="V98">
            <v>0.17766957586201376</v>
          </cell>
          <cell r="W98">
            <v>0.25210582142520493</v>
          </cell>
          <cell r="X98">
            <v>0.25296225213763002</v>
          </cell>
          <cell r="Y98">
            <v>0.18481460909536004</v>
          </cell>
          <cell r="Z98">
            <v>0.28973090962669362</v>
          </cell>
          <cell r="AA98">
            <v>0.22899669148604349</v>
          </cell>
          <cell r="AB98">
            <v>0.20982107487759211</v>
          </cell>
          <cell r="AC98">
            <v>0.20988939662001108</v>
          </cell>
          <cell r="AD98">
            <v>0.21919270348546302</v>
          </cell>
          <cell r="AE98">
            <v>0.23332358734693884</v>
          </cell>
          <cell r="AF98">
            <v>0.37988062243239001</v>
          </cell>
          <cell r="AG98">
            <v>7.3341869289835521E-2</v>
          </cell>
          <cell r="AH98">
            <v>6.4952656960870714E-2</v>
          </cell>
          <cell r="AI98">
            <v>8.8525202345856466E-2</v>
          </cell>
          <cell r="AJ98">
            <v>4.1143647267189665E-2</v>
          </cell>
          <cell r="AK98">
            <v>2.8784000000000004E-2</v>
          </cell>
          <cell r="AL98">
            <v>5.147800000000001E-2</v>
          </cell>
          <cell r="AM98">
            <v>4.2834196621210942E-2</v>
          </cell>
          <cell r="AN98">
            <v>4.2799584554315123E-2</v>
          </cell>
          <cell r="AO98">
            <v>4.2537398060092053E-2</v>
          </cell>
          <cell r="AP98">
            <v>4.2489343778403396E-2</v>
          </cell>
          <cell r="AQ98">
            <v>4.2574561384249858E-2</v>
          </cell>
          <cell r="AR98">
            <v>4.7192248250283057E-2</v>
          </cell>
          <cell r="AS98">
            <v>0.11558009723856658</v>
          </cell>
          <cell r="AT98">
            <v>9.3275990329007408E-2</v>
          </cell>
          <cell r="AU98">
            <v>0.13132001389828415</v>
          </cell>
          <cell r="AV98">
            <v>0.12509450720695361</v>
          </cell>
          <cell r="AW98">
            <v>0.10557331251225592</v>
          </cell>
          <cell r="AX98">
            <v>0.15622563267149828</v>
          </cell>
          <cell r="AY98">
            <v>0.13817006217299396</v>
          </cell>
          <cell r="AZ98">
            <v>0.15510181642577292</v>
          </cell>
          <cell r="BA98">
            <v>0.13526832236394098</v>
          </cell>
          <cell r="BB98">
            <v>0.13678429782136975</v>
          </cell>
          <cell r="BC98">
            <v>0.12936625145058667</v>
          </cell>
          <cell r="BD98">
            <v>0.12152671483286052</v>
          </cell>
          <cell r="BE98">
            <v>0.12889230588180933</v>
          </cell>
          <cell r="BF98">
            <v>0.15285392308010337</v>
          </cell>
          <cell r="BG98">
            <v>0.12551057670545065</v>
          </cell>
          <cell r="BH98">
            <v>0.1258485580640159</v>
          </cell>
          <cell r="BI98">
            <v>0.10476812323714382</v>
          </cell>
        </row>
        <row r="99">
          <cell r="G99">
            <v>0.18433800000000003</v>
          </cell>
          <cell r="H99">
            <v>0.206844</v>
          </cell>
          <cell r="I99">
            <v>0.137214</v>
          </cell>
          <cell r="J99">
            <v>0.61676999999999993</v>
          </cell>
          <cell r="K99">
            <v>0.68554199999999998</v>
          </cell>
          <cell r="L99">
            <v>0.40642800000000001</v>
          </cell>
          <cell r="M99">
            <v>0.53598599999999996</v>
          </cell>
          <cell r="N99">
            <v>1.033296</v>
          </cell>
          <cell r="O99">
            <v>0.77985599999999999</v>
          </cell>
          <cell r="P99">
            <v>0.64818600000000004</v>
          </cell>
          <cell r="Q99">
            <v>0.78117599999999998</v>
          </cell>
          <cell r="R99">
            <v>0.39857400000000004</v>
          </cell>
          <cell r="S99">
            <v>0.61709999999999998</v>
          </cell>
          <cell r="T99">
            <v>0.37732200000000005</v>
          </cell>
          <cell r="U99">
            <v>0.84011400000000014</v>
          </cell>
          <cell r="V99">
            <v>0.93320000000000003</v>
          </cell>
          <cell r="W99">
            <v>1.1757</v>
          </cell>
          <cell r="X99">
            <v>0.60420000000000007</v>
          </cell>
          <cell r="Y99">
            <v>0.75339999999999996</v>
          </cell>
          <cell r="Z99">
            <v>1.5335999999999999</v>
          </cell>
          <cell r="AA99">
            <v>1.2076663465344608</v>
          </cell>
          <cell r="AB99">
            <v>0.88413198109065294</v>
          </cell>
          <cell r="AC99">
            <v>0.97240838928959727</v>
          </cell>
          <cell r="AD99">
            <v>1.0165069098294888</v>
          </cell>
          <cell r="AE99">
            <v>1.0061507490290587</v>
          </cell>
          <cell r="AF99">
            <v>0.30739999999999995</v>
          </cell>
          <cell r="AG99">
            <v>0.28789999999999999</v>
          </cell>
          <cell r="AH99">
            <v>0.442</v>
          </cell>
          <cell r="AI99">
            <v>0.876</v>
          </cell>
          <cell r="AJ99">
            <v>0.74199999999999999</v>
          </cell>
          <cell r="AK99">
            <v>0.96299999999999997</v>
          </cell>
          <cell r="AL99">
            <v>0.39300000000000002</v>
          </cell>
          <cell r="AM99">
            <v>4.1063308343774009E-2</v>
          </cell>
          <cell r="AN99">
            <v>7.0218111187068374E-2</v>
          </cell>
          <cell r="AO99">
            <v>4.1072073190805761E-2</v>
          </cell>
          <cell r="AP99">
            <v>4.0975659873456451E-2</v>
          </cell>
          <cell r="AQ99">
            <v>4.0671560739434079E-2</v>
          </cell>
          <cell r="AR99">
            <v>4.0112784909274508E-2</v>
          </cell>
          <cell r="AS99">
            <v>3.9851882644872855E-2</v>
          </cell>
          <cell r="AT99">
            <v>3.9253552685315843E-2</v>
          </cell>
          <cell r="AU99">
            <v>3.8369104587906801E-2</v>
          </cell>
          <cell r="AV99">
            <v>4.52182710428801E-2</v>
          </cell>
          <cell r="AW99">
            <v>0.11084427159682061</v>
          </cell>
          <cell r="AX99">
            <v>3.8204508826217259E-2</v>
          </cell>
          <cell r="AY99">
            <v>3.8280329768368641E-2</v>
          </cell>
          <cell r="AZ99">
            <v>3.8114097402249997E-2</v>
          </cell>
          <cell r="BA99">
            <v>0.11301629549554945</v>
          </cell>
          <cell r="BB99">
            <v>3.8426218688440809E-2</v>
          </cell>
          <cell r="BC99">
            <v>4.2208709641070125E-2</v>
          </cell>
          <cell r="BD99">
            <v>3.8549531915160966E-2</v>
          </cell>
          <cell r="BE99">
            <v>3.855199699245479E-2</v>
          </cell>
          <cell r="BF99">
            <v>3.8626768068032051E-2</v>
          </cell>
          <cell r="BG99">
            <v>3.8464466788260203E-2</v>
          </cell>
          <cell r="BH99">
            <v>3.8322377189288583E-2</v>
          </cell>
          <cell r="BI99">
            <v>3.7876829186648947E-2</v>
          </cell>
        </row>
        <row r="100">
          <cell r="G100">
            <v>9.4962000000000019E-2</v>
          </cell>
          <cell r="H100">
            <v>0.106556</v>
          </cell>
          <cell r="I100">
            <v>7.0686000000000013E-2</v>
          </cell>
          <cell r="J100">
            <v>0.31773000000000001</v>
          </cell>
          <cell r="K100">
            <v>0.35315800000000003</v>
          </cell>
          <cell r="L100">
            <v>0.20937199999999997</v>
          </cell>
          <cell r="M100">
            <v>0.27611400000000003</v>
          </cell>
          <cell r="N100">
            <v>0.532304</v>
          </cell>
          <cell r="O100">
            <v>0.40174399999999999</v>
          </cell>
          <cell r="P100">
            <v>0.33391400000000004</v>
          </cell>
          <cell r="Q100">
            <v>0.402424</v>
          </cell>
          <cell r="R100">
            <v>0.20532599999999998</v>
          </cell>
          <cell r="S100">
            <v>0.31790000000000002</v>
          </cell>
          <cell r="T100">
            <v>0.19437800000000005</v>
          </cell>
          <cell r="U100">
            <v>0.43278600000000006</v>
          </cell>
          <cell r="V100">
            <v>0.53679999999999994</v>
          </cell>
          <cell r="W100">
            <v>0.58729999999999993</v>
          </cell>
          <cell r="X100">
            <v>0.3029</v>
          </cell>
          <cell r="Y100">
            <v>0.19550000000000001</v>
          </cell>
          <cell r="Z100">
            <v>0.11359999999999999</v>
          </cell>
          <cell r="AA100">
            <v>0.23634605624237559</v>
          </cell>
          <cell r="AB100">
            <v>0.27313452288332429</v>
          </cell>
          <cell r="AC100">
            <v>0.28219361090513184</v>
          </cell>
          <cell r="AD100">
            <v>0.26393138211722167</v>
          </cell>
          <cell r="AE100">
            <v>0.24209458173896797</v>
          </cell>
          <cell r="AF100">
            <v>0.30739999999999995</v>
          </cell>
          <cell r="AG100">
            <v>0.34420000000000001</v>
          </cell>
          <cell r="AH100">
            <v>3.6999999999999998E-2</v>
          </cell>
          <cell r="AI100">
            <v>0.221</v>
          </cell>
          <cell r="AJ100">
            <v>0.23899999999999999</v>
          </cell>
          <cell r="AK100">
            <v>0.47729999999999995</v>
          </cell>
          <cell r="AL100">
            <v>0.20180000000000001</v>
          </cell>
          <cell r="AM100">
            <v>3.8458957353814972E-2</v>
          </cell>
          <cell r="AN100">
            <v>3.8017224295141996E-2</v>
          </cell>
          <cell r="AO100">
            <v>3.7746510491098083E-2</v>
          </cell>
          <cell r="AP100">
            <v>5.1012397335904479E-2</v>
          </cell>
          <cell r="AQ100">
            <v>3.7747454013550681E-2</v>
          </cell>
          <cell r="AR100">
            <v>0.1344285070939234</v>
          </cell>
          <cell r="AS100">
            <v>0.12335982425440696</v>
          </cell>
          <cell r="AT100">
            <v>0.1874566697718052</v>
          </cell>
          <cell r="AU100">
            <v>0.22098634875887976</v>
          </cell>
          <cell r="AV100">
            <v>0.21636382570754698</v>
          </cell>
          <cell r="AW100">
            <v>0.23340413402826723</v>
          </cell>
          <cell r="AX100">
            <v>0.13491700785072192</v>
          </cell>
          <cell r="AY100">
            <v>0.19165138687954683</v>
          </cell>
          <cell r="AZ100">
            <v>0.14714236308352896</v>
          </cell>
          <cell r="BA100">
            <v>0.1460289109358438</v>
          </cell>
          <cell r="BB100">
            <v>7.4985946946426657E-2</v>
          </cell>
          <cell r="BC100">
            <v>0.10346889396010363</v>
          </cell>
          <cell r="BD100">
            <v>0.17571984067796931</v>
          </cell>
          <cell r="BE100">
            <v>0.23764379826897766</v>
          </cell>
          <cell r="BF100">
            <v>0.21318715946591693</v>
          </cell>
          <cell r="BG100">
            <v>0.23357473296971989</v>
          </cell>
          <cell r="BH100">
            <v>0.19076762700173142</v>
          </cell>
          <cell r="BI100">
            <v>0.23517462817066892</v>
          </cell>
        </row>
        <row r="101">
          <cell r="G101">
            <v>0.51962010000000003</v>
          </cell>
          <cell r="H101">
            <v>0.2356029</v>
          </cell>
          <cell r="I101">
            <v>0.29530000000000001</v>
          </cell>
          <cell r="J101">
            <v>0.39574090000000001</v>
          </cell>
          <cell r="K101">
            <v>0.68245239999999996</v>
          </cell>
          <cell r="L101">
            <v>0.37956290000000004</v>
          </cell>
          <cell r="M101">
            <v>0.31980000000000003</v>
          </cell>
          <cell r="N101">
            <v>0.7399</v>
          </cell>
          <cell r="O101">
            <v>0.63590000000000002</v>
          </cell>
          <cell r="P101">
            <v>0.7046</v>
          </cell>
          <cell r="Q101">
            <v>0.49339999999999995</v>
          </cell>
          <cell r="R101">
            <v>1.1999000000000002</v>
          </cell>
          <cell r="S101">
            <v>1.5182</v>
          </cell>
          <cell r="T101">
            <v>1.0499000000000001</v>
          </cell>
          <cell r="U101">
            <v>1.0911</v>
          </cell>
          <cell r="V101">
            <v>0.79139999999999999</v>
          </cell>
          <cell r="W101">
            <v>0.41299999999999998</v>
          </cell>
          <cell r="X101">
            <v>0.74629999999999996</v>
          </cell>
          <cell r="Y101">
            <v>0.95779999999999998</v>
          </cell>
          <cell r="Z101">
            <v>1.0682</v>
          </cell>
          <cell r="AA101">
            <v>0.76954163000000042</v>
          </cell>
          <cell r="AB101">
            <v>0.65636095000000005</v>
          </cell>
          <cell r="AC101">
            <v>0.53005643999999963</v>
          </cell>
          <cell r="AD101">
            <v>0.52549197000000003</v>
          </cell>
          <cell r="AE101">
            <v>0.58733356999999997</v>
          </cell>
          <cell r="AF101">
            <v>0</v>
          </cell>
          <cell r="AG101">
            <v>8.2500000000000004E-2</v>
          </cell>
          <cell r="AH101">
            <v>0.18</v>
          </cell>
          <cell r="AI101">
            <v>0.63800000000000001</v>
          </cell>
          <cell r="AJ101">
            <v>0.26200000000000001</v>
          </cell>
          <cell r="AK101">
            <v>2.2979000000000003</v>
          </cell>
          <cell r="AL101">
            <v>0.38380000000000003</v>
          </cell>
          <cell r="AM101">
            <v>9.7000222836204644E-2</v>
          </cell>
          <cell r="AN101">
            <v>9.6853709220092829E-2</v>
          </cell>
          <cell r="AO101">
            <v>0.20720517496536039</v>
          </cell>
          <cell r="AP101">
            <v>0.19310217284977438</v>
          </cell>
          <cell r="AQ101">
            <v>9.7617037966304249E-2</v>
          </cell>
          <cell r="AR101">
            <v>9.7703705511799049E-2</v>
          </cell>
          <cell r="AS101">
            <v>9.7584091298340392E-2</v>
          </cell>
          <cell r="AT101">
            <v>9.7739156022178558E-2</v>
          </cell>
          <cell r="AU101">
            <v>9.7064237889531405E-2</v>
          </cell>
          <cell r="AV101">
            <v>9.6447736506866222E-2</v>
          </cell>
          <cell r="AW101">
            <v>8.6764317546061148E-2</v>
          </cell>
          <cell r="AX101">
            <v>0.2629950014634892</v>
          </cell>
          <cell r="AY101">
            <v>0.23629773537099991</v>
          </cell>
          <cell r="AZ101">
            <v>0.21871496135509216</v>
          </cell>
          <cell r="BA101">
            <v>0.19689227636517334</v>
          </cell>
          <cell r="BB101">
            <v>9.8379876682393619E-2</v>
          </cell>
          <cell r="BC101">
            <v>0.12458803223345304</v>
          </cell>
          <cell r="BD101">
            <v>9.8805190941245652E-2</v>
          </cell>
          <cell r="BE101">
            <v>0.12218184515849174</v>
          </cell>
          <cell r="BF101">
            <v>0.14639975432469582</v>
          </cell>
          <cell r="BG101">
            <v>9.9240663033991774E-2</v>
          </cell>
          <cell r="BH101">
            <v>0.18173232254049698</v>
          </cell>
          <cell r="BI101">
            <v>9.9859173254803577E-2</v>
          </cell>
        </row>
        <row r="102">
          <cell r="G102">
            <v>0.21296593880742018</v>
          </cell>
          <cell r="H102">
            <v>0.17963572713639753</v>
          </cell>
          <cell r="I102">
            <v>0.19222955304466666</v>
          </cell>
          <cell r="J102">
            <v>0.16573909165141087</v>
          </cell>
          <cell r="K102">
            <v>7.0308290156854247E-2</v>
          </cell>
          <cell r="L102">
            <v>0.18992792279246576</v>
          </cell>
          <cell r="M102">
            <v>0.27337287618122147</v>
          </cell>
          <cell r="N102">
            <v>0.23858786048286421</v>
          </cell>
          <cell r="O102">
            <v>0.33260728493597691</v>
          </cell>
          <cell r="P102">
            <v>0.28158057651454166</v>
          </cell>
          <cell r="Q102">
            <v>0.28726951166620807</v>
          </cell>
          <cell r="R102">
            <v>0.45281318188111136</v>
          </cell>
          <cell r="S102">
            <v>0.55608255432891829</v>
          </cell>
          <cell r="T102">
            <v>0.38693444428509655</v>
          </cell>
          <cell r="U102">
            <v>0.32980624434603434</v>
          </cell>
          <cell r="V102">
            <v>7.7976356796648869E-2</v>
          </cell>
          <cell r="W102">
            <v>0.10613982502339432</v>
          </cell>
          <cell r="X102">
            <v>0.10925090581588365</v>
          </cell>
          <cell r="Y102">
            <v>5.2049999999999999E-2</v>
          </cell>
          <cell r="Z102">
            <v>7.2249999999999995E-2</v>
          </cell>
          <cell r="AA102">
            <v>6.1261072503524784E-2</v>
          </cell>
          <cell r="AB102">
            <v>5.5756412467509009E-2</v>
          </cell>
          <cell r="AC102">
            <v>5.4093164735055835E-2</v>
          </cell>
          <cell r="AD102">
            <v>5.3791961326285727E-2</v>
          </cell>
          <cell r="AE102">
            <v>5.3729391350049747E-2</v>
          </cell>
          <cell r="AF102">
            <v>0.17687999999999993</v>
          </cell>
          <cell r="AG102">
            <v>1.4364752536301805E-2</v>
          </cell>
          <cell r="AH102">
            <v>1.2721639806193454E-2</v>
          </cell>
          <cell r="AI102">
            <v>1.7338563050512672E-2</v>
          </cell>
          <cell r="AJ102">
            <v>8.058402617179803E-3</v>
          </cell>
          <cell r="AK102">
            <v>3.4397116659435553E-2</v>
          </cell>
          <cell r="AL102">
            <v>2.7632176923086657E-2</v>
          </cell>
          <cell r="AM102">
            <v>1.9373179115297814E-2</v>
          </cell>
          <cell r="AN102">
            <v>1.9351306171135379E-2</v>
          </cell>
          <cell r="AO102">
            <v>1.9946139033993036E-2</v>
          </cell>
          <cell r="AP102">
            <v>1.9287249691802538E-2</v>
          </cell>
          <cell r="AQ102">
            <v>1.9326903045586499E-2</v>
          </cell>
          <cell r="AR102">
            <v>1.9265549623759561E-2</v>
          </cell>
          <cell r="AS102">
            <v>3.6989722700171528E-2</v>
          </cell>
          <cell r="AT102">
            <v>5.1218813547358251E-2</v>
          </cell>
          <cell r="AU102">
            <v>7.1618421893726858E-2</v>
          </cell>
          <cell r="AV102">
            <v>7.034464377607802E-2</v>
          </cell>
          <cell r="AW102">
            <v>5.4870103380722714E-2</v>
          </cell>
          <cell r="AX102">
            <v>8.8050896264657855E-2</v>
          </cell>
          <cell r="AY102">
            <v>7.3036004102706581E-2</v>
          </cell>
          <cell r="AZ102">
            <v>9.0505848864280244E-2</v>
          </cell>
          <cell r="BA102">
            <v>7.3024306634064659E-2</v>
          </cell>
          <cell r="BB102">
            <v>8.8537762050008281E-2</v>
          </cell>
          <cell r="BC102">
            <v>7.401727297022051E-2</v>
          </cell>
          <cell r="BD102">
            <v>7.9642621006200176E-2</v>
          </cell>
          <cell r="BE102">
            <v>7.3243834753728906E-2</v>
          </cell>
          <cell r="BF102">
            <v>9.1004908928521616E-2</v>
          </cell>
          <cell r="BG102">
            <v>8.2218040471222997E-2</v>
          </cell>
          <cell r="BH102">
            <v>7.4734319429411111E-2</v>
          </cell>
          <cell r="BI102">
            <v>7.3103744673108373E-2</v>
          </cell>
        </row>
        <row r="103">
          <cell r="G103">
            <v>8.6178061192579855E-2</v>
          </cell>
          <cell r="H103">
            <v>7.2690772863602482E-2</v>
          </cell>
          <cell r="I103">
            <v>7.7786946955333336E-2</v>
          </cell>
          <cell r="J103">
            <v>6.7067408348589097E-2</v>
          </cell>
          <cell r="K103">
            <v>2.8450709843145752E-2</v>
          </cell>
          <cell r="L103">
            <v>7.6855577207534248E-2</v>
          </cell>
          <cell r="M103">
            <v>0.11062212381877858</v>
          </cell>
          <cell r="N103">
            <v>9.6546139517135726E-2</v>
          </cell>
          <cell r="O103">
            <v>0.13459171506402304</v>
          </cell>
          <cell r="P103">
            <v>0.11394342348545834</v>
          </cell>
          <cell r="Q103">
            <v>0.11624548833379195</v>
          </cell>
          <cell r="R103">
            <v>0.18323381811888867</v>
          </cell>
          <cell r="S103">
            <v>0.22502244567108176</v>
          </cell>
          <cell r="T103">
            <v>0.15657555571490342</v>
          </cell>
          <cell r="U103">
            <v>0.13345825565396569</v>
          </cell>
          <cell r="V103">
            <v>3.1553643203351134E-2</v>
          </cell>
          <cell r="W103">
            <v>4.2950174976605679E-2</v>
          </cell>
          <cell r="X103">
            <v>4.4209094184116358E-2</v>
          </cell>
          <cell r="Y103">
            <v>5.2049999999999999E-2</v>
          </cell>
          <cell r="Z103">
            <v>7.2249999999999995E-2</v>
          </cell>
          <cell r="AA103">
            <v>6.1261072503524784E-2</v>
          </cell>
          <cell r="AB103">
            <v>5.5756412467509009E-2</v>
          </cell>
          <cell r="AC103">
            <v>5.4093164735055835E-2</v>
          </cell>
          <cell r="AD103">
            <v>5.3791961326285727E-2</v>
          </cell>
          <cell r="AE103">
            <v>5.3729391350049747E-2</v>
          </cell>
          <cell r="AF103">
            <v>0.17687999999999993</v>
          </cell>
          <cell r="AG103">
            <v>1.4364752536301805E-2</v>
          </cell>
          <cell r="AH103">
            <v>1.2721639806193454E-2</v>
          </cell>
          <cell r="AI103">
            <v>1.7338563050512672E-2</v>
          </cell>
          <cell r="AJ103">
            <v>8.058402617179803E-3</v>
          </cell>
          <cell r="AK103">
            <v>1.6441618076552488E-2</v>
          </cell>
          <cell r="AL103">
            <v>1.3208016941980894E-2</v>
          </cell>
          <cell r="AM103">
            <v>2.8421050380026658E-3</v>
          </cell>
          <cell r="AN103">
            <v>2.7780080018687662E-3</v>
          </cell>
          <cell r="AO103">
            <v>2.7066585648242302E-3</v>
          </cell>
          <cell r="AP103">
            <v>2.6390246150369469E-3</v>
          </cell>
          <cell r="AQ103">
            <v>2.5611781928617742E-3</v>
          </cell>
          <cell r="AR103">
            <v>2.4848519221795915E-3</v>
          </cell>
          <cell r="AS103">
            <v>2.4083961568474349E-3</v>
          </cell>
          <cell r="AT103">
            <v>8.0220049865053315E-3</v>
          </cell>
          <cell r="AU103">
            <v>8.898468063813442E-3</v>
          </cell>
          <cell r="AV103">
            <v>7.799593836659598E-3</v>
          </cell>
          <cell r="AW103">
            <v>6.8132765255856922E-3</v>
          </cell>
          <cell r="AX103">
            <v>1.2891857377715249E-2</v>
          </cell>
          <cell r="AY103">
            <v>9.856436061867313E-3</v>
          </cell>
          <cell r="AZ103">
            <v>9.7421944406685598E-3</v>
          </cell>
          <cell r="BA103">
            <v>1.1301381002742306E-2</v>
          </cell>
          <cell r="BB103">
            <v>9.8039251939539222E-3</v>
          </cell>
          <cell r="BC103">
            <v>9.337970026033442E-3</v>
          </cell>
          <cell r="BD103">
            <v>8.1511822128699906E-3</v>
          </cell>
          <cell r="BE103">
            <v>9.176635812480495E-3</v>
          </cell>
          <cell r="BF103">
            <v>9.9248476649536083E-3</v>
          </cell>
          <cell r="BG103">
            <v>1.0486511956103436E-2</v>
          </cell>
          <cell r="BH103">
            <v>8.74388072807754E-3</v>
          </cell>
          <cell r="BI103">
            <v>8.8442752780789752E-3</v>
          </cell>
        </row>
        <row r="104">
          <cell r="G104">
            <v>8.6474074074074148E-2</v>
          </cell>
          <cell r="H104">
            <v>8.6474074074074037E-2</v>
          </cell>
          <cell r="I104">
            <v>8.6474074074074148E-2</v>
          </cell>
          <cell r="J104">
            <v>8.6474074074074148E-2</v>
          </cell>
          <cell r="K104">
            <v>8.6474074074073926E-2</v>
          </cell>
          <cell r="L104">
            <v>8.6474074074074148E-2</v>
          </cell>
          <cell r="M104">
            <v>8.6474074074074148E-2</v>
          </cell>
          <cell r="N104">
            <v>8.6474074074073926E-2</v>
          </cell>
          <cell r="O104">
            <v>8.6474074074074148E-2</v>
          </cell>
          <cell r="P104">
            <v>8.6474074074074148E-2</v>
          </cell>
          <cell r="Q104">
            <v>8.6474074074073926E-2</v>
          </cell>
          <cell r="R104">
            <v>8.6474074074074148E-2</v>
          </cell>
          <cell r="S104">
            <v>8.6474074074074148E-2</v>
          </cell>
          <cell r="T104">
            <v>8.6474074074073926E-2</v>
          </cell>
          <cell r="U104">
            <v>8.6474074074073926E-2</v>
          </cell>
          <cell r="V104">
            <v>8.647407407407437E-2</v>
          </cell>
          <cell r="W104">
            <v>8.6474074074073926E-2</v>
          </cell>
          <cell r="X104">
            <v>8.647407407407437E-2</v>
          </cell>
          <cell r="Y104">
            <v>8.6474074074073926E-2</v>
          </cell>
          <cell r="Z104">
            <v>8.6474074074073926E-2</v>
          </cell>
          <cell r="AA104">
            <v>8.6474074074073926E-2</v>
          </cell>
          <cell r="AB104">
            <v>8.647407407407437E-2</v>
          </cell>
          <cell r="AC104">
            <v>8.6474074074073926E-2</v>
          </cell>
          <cell r="AD104">
            <v>8.647407407407437E-2</v>
          </cell>
          <cell r="AE104">
            <v>8.6474074074073926E-2</v>
          </cell>
          <cell r="AF104">
            <v>8.6474074074073926E-2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1.5261265264011952E-2</v>
          </cell>
          <cell r="AL104">
            <v>1.2259806134932447E-2</v>
          </cell>
          <cell r="AM104">
            <v>7.4650588210454616E-2</v>
          </cell>
          <cell r="AN104">
            <v>8.2368575263800398E-2</v>
          </cell>
          <cell r="AO104">
            <v>9.5831814823238437E-2</v>
          </cell>
          <cell r="AP104">
            <v>0.10550466231054514</v>
          </cell>
          <cell r="AQ104">
            <v>7.1821526057245899E-2</v>
          </cell>
          <cell r="AR104">
            <v>3.8939035688543448E-2</v>
          </cell>
          <cell r="AS104">
            <v>3.8912362906674755E-2</v>
          </cell>
          <cell r="AT104">
            <v>5.6563088113160596E-2</v>
          </cell>
          <cell r="AU104">
            <v>6.4728672235055087E-2</v>
          </cell>
          <cell r="AV104">
            <v>5.5580788752483512E-2</v>
          </cell>
          <cell r="AW104">
            <v>5.0354998900021361E-2</v>
          </cell>
          <cell r="AX104">
            <v>8.2799069667917183E-2</v>
          </cell>
          <cell r="AY104">
            <v>8.1140922542011273E-2</v>
          </cell>
          <cell r="AZ104">
            <v>9.2458385855203537E-2</v>
          </cell>
          <cell r="BA104">
            <v>8.1186458119002394E-2</v>
          </cell>
          <cell r="BB104">
            <v>0.10058264044770936</v>
          </cell>
          <cell r="BC104">
            <v>9.3094540589957281E-2</v>
          </cell>
          <cell r="BD104">
            <v>9.9020495234499642E-2</v>
          </cell>
          <cell r="BE104">
            <v>9.8721855330564517E-2</v>
          </cell>
          <cell r="BF104">
            <v>0.11519965939391179</v>
          </cell>
          <cell r="BG104">
            <v>0.10096384160736166</v>
          </cell>
          <cell r="BH104">
            <v>8.8670827429770199E-2</v>
          </cell>
          <cell r="BI104">
            <v>7.0744298156933505E-2</v>
          </cell>
        </row>
        <row r="105">
          <cell r="G105">
            <v>0.29699999999999999</v>
          </cell>
          <cell r="H105">
            <v>0.18059999999999998</v>
          </cell>
          <cell r="I105">
            <v>9.4500000000000001E-2</v>
          </cell>
          <cell r="J105">
            <v>0.46850000000000003</v>
          </cell>
          <cell r="K105">
            <v>0.1009</v>
          </cell>
          <cell r="L105">
            <v>0.13689999999999999</v>
          </cell>
          <cell r="M105">
            <v>0.37169999999999997</v>
          </cell>
          <cell r="N105">
            <v>0.29910000000000003</v>
          </cell>
          <cell r="O105">
            <v>0.4612</v>
          </cell>
          <cell r="P105">
            <v>0.78410000000000002</v>
          </cell>
          <cell r="Q105">
            <v>0.1585</v>
          </cell>
          <cell r="R105">
            <v>0.14169999999999999</v>
          </cell>
          <cell r="S105">
            <v>0.24959999999999999</v>
          </cell>
          <cell r="T105">
            <v>0.2296</v>
          </cell>
          <cell r="U105">
            <v>0.22839999999999999</v>
          </cell>
          <cell r="V105">
            <v>0.24010000000000001</v>
          </cell>
          <cell r="W105">
            <v>0.247</v>
          </cell>
          <cell r="X105">
            <v>0.36219999999999997</v>
          </cell>
          <cell r="Y105">
            <v>0.39089999999999997</v>
          </cell>
          <cell r="Z105">
            <v>0.62470000000000003</v>
          </cell>
          <cell r="AA105">
            <v>0.54312269999999974</v>
          </cell>
          <cell r="AB105">
            <v>0.43204304999999998</v>
          </cell>
          <cell r="AC105">
            <v>0.39338529000000044</v>
          </cell>
          <cell r="AD105">
            <v>0.43886131999999956</v>
          </cell>
          <cell r="AE105">
            <v>0.46438814999999967</v>
          </cell>
          <cell r="AF105">
            <v>0.128</v>
          </cell>
          <cell r="AG105">
            <v>5.2499999999999998E-2</v>
          </cell>
          <cell r="AH105">
            <v>6.0000000000000001E-3</v>
          </cell>
          <cell r="AI105">
            <v>0.73199999999999998</v>
          </cell>
          <cell r="AJ105">
            <v>0.28699999999999998</v>
          </cell>
          <cell r="AK105">
            <v>0.27829999999999999</v>
          </cell>
          <cell r="AL105">
            <v>0.35289999999999999</v>
          </cell>
          <cell r="AM105">
            <v>4.2486417476298492E-2</v>
          </cell>
          <cell r="AN105">
            <v>6.9464785620786118E-2</v>
          </cell>
          <cell r="AO105">
            <v>0.18263728083596542</v>
          </cell>
          <cell r="AP105">
            <v>0.18966560608208405</v>
          </cell>
          <cell r="AQ105">
            <v>9.6261245544515969E-2</v>
          </cell>
          <cell r="AR105">
            <v>4.3927061126463628E-2</v>
          </cell>
          <cell r="AS105">
            <v>4.3680862302505036E-2</v>
          </cell>
          <cell r="AT105">
            <v>5.3633616348168732E-2</v>
          </cell>
          <cell r="AU105">
            <v>0.1151300473832169</v>
          </cell>
          <cell r="AV105">
            <v>9.0842115349646896E-2</v>
          </cell>
          <cell r="AW105">
            <v>7.9169860428459402E-2</v>
          </cell>
          <cell r="AX105">
            <v>0.13275000597986267</v>
          </cell>
          <cell r="AY105">
            <v>0.16434036680082836</v>
          </cell>
          <cell r="AZ105">
            <v>0.18175458307983813</v>
          </cell>
          <cell r="BA105">
            <v>0.15042102894456477</v>
          </cell>
          <cell r="BB105">
            <v>0.19980259235675349</v>
          </cell>
          <cell r="BC105">
            <v>0.18239588668089293</v>
          </cell>
          <cell r="BD105">
            <v>0.22615359892957157</v>
          </cell>
          <cell r="BE105">
            <v>0.2075209546771051</v>
          </cell>
          <cell r="BF105">
            <v>0.22840548835641802</v>
          </cell>
          <cell r="BG105">
            <v>0.21857252883737141</v>
          </cell>
          <cell r="BH105">
            <v>0.19109887615300597</v>
          </cell>
          <cell r="BI105">
            <v>0.13557682934828735</v>
          </cell>
        </row>
        <row r="106">
          <cell r="G106">
            <v>9.4114999999999976E-2</v>
          </cell>
          <cell r="H106">
            <v>3.5979999999999998E-2</v>
          </cell>
          <cell r="I106">
            <v>4.9454999999999999E-2</v>
          </cell>
          <cell r="J106">
            <v>1.6729999999999998E-2</v>
          </cell>
          <cell r="K106">
            <v>8.9494999999999991E-2</v>
          </cell>
          <cell r="L106">
            <v>0.18592000000000003</v>
          </cell>
          <cell r="M106">
            <v>0.22197</v>
          </cell>
          <cell r="N106">
            <v>6.1249999999999999E-2</v>
          </cell>
          <cell r="O106">
            <v>0.23075499999999996</v>
          </cell>
          <cell r="P106">
            <v>0.19785499999999995</v>
          </cell>
          <cell r="Q106">
            <v>0.15771000000000002</v>
          </cell>
          <cell r="R106">
            <v>0.15168999999999996</v>
          </cell>
          <cell r="S106">
            <v>0.16621499999999997</v>
          </cell>
          <cell r="T106">
            <v>0.24384500000000001</v>
          </cell>
          <cell r="U106">
            <v>0.190085</v>
          </cell>
          <cell r="V106">
            <v>0.16197999999999999</v>
          </cell>
          <cell r="W106">
            <v>0.14038499999999998</v>
          </cell>
          <cell r="X106">
            <v>0.31633</v>
          </cell>
          <cell r="Y106">
            <v>0.6502</v>
          </cell>
          <cell r="Z106">
            <v>0.64700000000000002</v>
          </cell>
          <cell r="AA106">
            <v>0.45748749999999927</v>
          </cell>
          <cell r="AB106">
            <v>0.5602725700000003</v>
          </cell>
          <cell r="AC106">
            <v>0.47068721000000047</v>
          </cell>
          <cell r="AD106">
            <v>0.54478340999999997</v>
          </cell>
          <cell r="AE106">
            <v>0.56345164999999964</v>
          </cell>
          <cell r="AF106">
            <v>5.9400000000000008E-2</v>
          </cell>
          <cell r="AG106">
            <v>3.27E-2</v>
          </cell>
          <cell r="AH106">
            <v>6.1166666666666682E-2</v>
          </cell>
          <cell r="AI106">
            <v>0.33100000000000002</v>
          </cell>
          <cell r="AJ106">
            <v>2.5999999999999999E-2</v>
          </cell>
          <cell r="AK106">
            <v>0.41599999999999998</v>
          </cell>
          <cell r="AL106">
            <v>5.7299999999999997E-2</v>
          </cell>
          <cell r="AM106">
            <v>0.77480162066377334</v>
          </cell>
          <cell r="AN106">
            <v>0.76063121214588503</v>
          </cell>
          <cell r="AO106">
            <v>0.79289819729190458</v>
          </cell>
          <cell r="AP106">
            <v>0.84518954054661388</v>
          </cell>
          <cell r="AQ106">
            <v>0.99982894007631185</v>
          </cell>
          <cell r="AR106">
            <v>1.1393686766712257</v>
          </cell>
          <cell r="AS106">
            <v>1.0401003995229885</v>
          </cell>
          <cell r="AT106">
            <v>1.175695727628949</v>
          </cell>
          <cell r="AU106">
            <v>1.3420336697078206</v>
          </cell>
          <cell r="AV106">
            <v>1.2165613022537525</v>
          </cell>
          <cell r="AW106">
            <v>0.97691577775818461</v>
          </cell>
          <cell r="AX106">
            <v>1.0755881196066019</v>
          </cell>
          <cell r="AY106">
            <v>1.1757852724623141</v>
          </cell>
          <cell r="AZ106">
            <v>1.0344462238008998</v>
          </cell>
          <cell r="BA106">
            <v>0.92602075266039863</v>
          </cell>
          <cell r="BB106">
            <v>0.81082369498860907</v>
          </cell>
          <cell r="BC106">
            <v>0.68069970891773712</v>
          </cell>
          <cell r="BD106">
            <v>0.82904259802514679</v>
          </cell>
          <cell r="BE106">
            <v>1.0036672980082617</v>
          </cell>
          <cell r="BF106">
            <v>1.0344859957892665</v>
          </cell>
          <cell r="BG106">
            <v>1.0898778779994027</v>
          </cell>
          <cell r="BH106">
            <v>1.2227518078341295</v>
          </cell>
          <cell r="BI106">
            <v>1.2731646536703125</v>
          </cell>
        </row>
        <row r="107">
          <cell r="G107">
            <v>0.174785</v>
          </cell>
          <cell r="H107">
            <v>6.6820000000000004E-2</v>
          </cell>
          <cell r="I107">
            <v>9.184500000000001E-2</v>
          </cell>
          <cell r="J107">
            <v>3.107E-2</v>
          </cell>
          <cell r="K107">
            <v>0.16620499999999999</v>
          </cell>
          <cell r="L107">
            <v>0.34528000000000003</v>
          </cell>
          <cell r="M107">
            <v>0.41223000000000004</v>
          </cell>
          <cell r="N107">
            <v>0.11375</v>
          </cell>
          <cell r="O107">
            <v>0.42854499999999995</v>
          </cell>
          <cell r="P107">
            <v>0.36744499999999997</v>
          </cell>
          <cell r="Q107">
            <v>0.29289000000000004</v>
          </cell>
          <cell r="R107">
            <v>0.28170999999999996</v>
          </cell>
          <cell r="S107">
            <v>0.30868499999999999</v>
          </cell>
          <cell r="T107">
            <v>0.45285500000000001</v>
          </cell>
          <cell r="U107">
            <v>0.35301500000000002</v>
          </cell>
          <cell r="V107">
            <v>0.35450480000000001</v>
          </cell>
          <cell r="W107">
            <v>0.30724260000000003</v>
          </cell>
          <cell r="X107">
            <v>0.6923108</v>
          </cell>
          <cell r="Y107">
            <v>0.6502</v>
          </cell>
          <cell r="Z107">
            <v>0.64700000000000002</v>
          </cell>
          <cell r="AA107">
            <v>0.45748749999999927</v>
          </cell>
          <cell r="AB107">
            <v>0.5602725700000003</v>
          </cell>
          <cell r="AC107">
            <v>0.47068721000000047</v>
          </cell>
          <cell r="AD107">
            <v>0.54478340999999997</v>
          </cell>
          <cell r="AE107">
            <v>0.56345164999999964</v>
          </cell>
          <cell r="AF107">
            <v>9.6500000000000002E-2</v>
          </cell>
          <cell r="AG107">
            <v>0.16350000000000001</v>
          </cell>
          <cell r="AH107">
            <v>0.30583333333333335</v>
          </cell>
          <cell r="AI107">
            <v>0.17799999999999999</v>
          </cell>
          <cell r="AJ107">
            <v>0.48199999999999998</v>
          </cell>
          <cell r="AK107">
            <v>0.48760000000000003</v>
          </cell>
          <cell r="AL107">
            <v>0.23449999999999999</v>
          </cell>
          <cell r="AM107">
            <v>0.12400075401953828</v>
          </cell>
          <cell r="AN107">
            <v>0.11587629226495633</v>
          </cell>
          <cell r="AO107">
            <v>0.15860258728558668</v>
          </cell>
          <cell r="AP107">
            <v>0.21590686833413156</v>
          </cell>
          <cell r="AQ107">
            <v>0.2350814240600953</v>
          </cell>
          <cell r="AR107">
            <v>0.2724466301488801</v>
          </cell>
          <cell r="AS107">
            <v>0.25474199877720977</v>
          </cell>
          <cell r="AT107">
            <v>0.28534106698500677</v>
          </cell>
          <cell r="AU107">
            <v>0.32044857162460683</v>
          </cell>
          <cell r="AV107">
            <v>0.28246139244736257</v>
          </cell>
          <cell r="AW107">
            <v>0.21365145123665594</v>
          </cell>
          <cell r="AX107">
            <v>0.22001873161433216</v>
          </cell>
          <cell r="AY107">
            <v>0.27399871126468323</v>
          </cell>
          <cell r="AZ107">
            <v>0.2119495187092775</v>
          </cell>
          <cell r="BA107">
            <v>0.17030231382791092</v>
          </cell>
          <cell r="BB107">
            <v>0.13401776995534689</v>
          </cell>
          <cell r="BC107">
            <v>9.9809950890200241E-2</v>
          </cell>
          <cell r="BD107">
            <v>0.15306854571560419</v>
          </cell>
          <cell r="BE107">
            <v>0.22331773642071007</v>
          </cell>
          <cell r="BF107">
            <v>0.217361506956054</v>
          </cell>
          <cell r="BG107">
            <v>0.23289678258412247</v>
          </cell>
          <cell r="BH107">
            <v>0.27324041298256979</v>
          </cell>
          <cell r="BI107">
            <v>0.29109170920830219</v>
          </cell>
        </row>
        <row r="108">
          <cell r="G108">
            <v>0.16187400000000002</v>
          </cell>
          <cell r="H108">
            <v>0.40232200000000001</v>
          </cell>
          <cell r="I108">
            <v>0.21423400000000004</v>
          </cell>
          <cell r="J108">
            <v>0.16636200000000001</v>
          </cell>
          <cell r="K108">
            <v>0.14161000000000001</v>
          </cell>
          <cell r="L108">
            <v>0.21616506400000002</v>
          </cell>
          <cell r="M108">
            <v>0.43234400000000001</v>
          </cell>
          <cell r="N108">
            <v>0.29482056200000006</v>
          </cell>
          <cell r="O108">
            <v>0.20296021200000003</v>
          </cell>
          <cell r="P108">
            <v>0.39565800000000001</v>
          </cell>
          <cell r="Q108">
            <v>0.36665600000000004</v>
          </cell>
          <cell r="R108">
            <v>0.54201909199999998</v>
          </cell>
          <cell r="S108">
            <v>0.55654331400000001</v>
          </cell>
          <cell r="T108">
            <v>0.70082122600000007</v>
          </cell>
          <cell r="U108">
            <v>0.47504799999999997</v>
          </cell>
          <cell r="V108">
            <v>0.35580000000000001</v>
          </cell>
          <cell r="W108">
            <v>0.66449999999999998</v>
          </cell>
          <cell r="X108">
            <v>1.038</v>
          </cell>
          <cell r="Y108">
            <v>0.46650000000000003</v>
          </cell>
          <cell r="Z108">
            <v>0.95889999999999997</v>
          </cell>
          <cell r="AA108">
            <v>0.46645769387703823</v>
          </cell>
          <cell r="AB108">
            <v>0.49047162329837557</v>
          </cell>
          <cell r="AC108">
            <v>0.51237945405876495</v>
          </cell>
          <cell r="AD108">
            <v>0.52849590625857834</v>
          </cell>
          <cell r="AE108">
            <v>0.50235435940265927</v>
          </cell>
          <cell r="AF108">
            <v>0.26369999999999999</v>
          </cell>
          <cell r="AG108">
            <v>0.1265</v>
          </cell>
          <cell r="AH108">
            <v>0.377</v>
          </cell>
          <cell r="AI108">
            <v>0.30599999999999999</v>
          </cell>
          <cell r="AJ108">
            <v>7.3999999999999996E-2</v>
          </cell>
          <cell r="AK108">
            <v>0.32209999999999994</v>
          </cell>
          <cell r="AL108">
            <v>0.20749999999999999</v>
          </cell>
          <cell r="AM108">
            <v>0.43813404435217079</v>
          </cell>
          <cell r="AN108">
            <v>0.47030407732616675</v>
          </cell>
          <cell r="AO108">
            <v>0.14101781895135188</v>
          </cell>
          <cell r="AP108">
            <v>0.15098699873204996</v>
          </cell>
          <cell r="AQ108">
            <v>0.52940021307763707</v>
          </cell>
          <cell r="AR108">
            <v>0.3026938214589317</v>
          </cell>
          <cell r="AS108">
            <v>0.35406304399868244</v>
          </cell>
          <cell r="AT108">
            <v>0.36997043862716966</v>
          </cell>
          <cell r="AU108">
            <v>0.5143255068164585</v>
          </cell>
          <cell r="AV108">
            <v>0.54320252358745791</v>
          </cell>
          <cell r="AW108">
            <v>0.65808860432605654</v>
          </cell>
          <cell r="AX108">
            <v>0.7670929998154381</v>
          </cell>
          <cell r="AY108">
            <v>0.72789265403291181</v>
          </cell>
          <cell r="AZ108">
            <v>0.72739711687445885</v>
          </cell>
          <cell r="BA108">
            <v>0.68447862117067282</v>
          </cell>
          <cell r="BB108">
            <v>0.77638319124277089</v>
          </cell>
          <cell r="BC108">
            <v>0.75414573729862078</v>
          </cell>
          <cell r="BD108">
            <v>0.7993819494723724</v>
          </cell>
          <cell r="BE108">
            <v>0.79477601066482695</v>
          </cell>
          <cell r="BF108">
            <v>0.98363706442713228</v>
          </cell>
          <cell r="BG108">
            <v>0.95393477821339356</v>
          </cell>
          <cell r="BH108">
            <v>0.93862793125864485</v>
          </cell>
          <cell r="BI108">
            <v>0.96990978728128996</v>
          </cell>
        </row>
        <row r="109">
          <cell r="G109">
            <v>0.31422600000000006</v>
          </cell>
          <cell r="H109">
            <v>1.1833</v>
          </cell>
          <cell r="I109">
            <v>0.63009999999999999</v>
          </cell>
          <cell r="J109">
            <v>0.48930000000000001</v>
          </cell>
          <cell r="K109">
            <v>0.41649999999999998</v>
          </cell>
          <cell r="L109">
            <v>0.63577960000000011</v>
          </cell>
          <cell r="M109">
            <v>1.2715999999999998</v>
          </cell>
          <cell r="N109">
            <v>0.86711930000000004</v>
          </cell>
          <cell r="O109">
            <v>0.59694180000000008</v>
          </cell>
          <cell r="P109">
            <v>1.1637</v>
          </cell>
          <cell r="Q109">
            <v>1.0784</v>
          </cell>
          <cell r="R109">
            <v>1.5941737999999999</v>
          </cell>
          <cell r="S109">
            <v>1.6368920999999999</v>
          </cell>
          <cell r="T109">
            <v>2.0612388999999998</v>
          </cell>
          <cell r="U109">
            <v>1.3971999999999998</v>
          </cell>
          <cell r="V109">
            <v>1.0427</v>
          </cell>
          <cell r="W109">
            <v>0.80215000000000003</v>
          </cell>
          <cell r="X109">
            <v>0.2843</v>
          </cell>
          <cell r="Y109">
            <v>0.34749999999999998</v>
          </cell>
          <cell r="Z109">
            <v>0.2964</v>
          </cell>
          <cell r="AA109">
            <v>0.53927991626881955</v>
          </cell>
          <cell r="AB109">
            <v>0.4102555079683779</v>
          </cell>
          <cell r="AC109">
            <v>0.42249327104785911</v>
          </cell>
          <cell r="AD109">
            <v>0.42234898958167211</v>
          </cell>
          <cell r="AE109">
            <v>0.40971621961133892</v>
          </cell>
          <cell r="AF109">
            <v>1.2195000000000009</v>
          </cell>
          <cell r="AG109">
            <v>0.11469999999999998</v>
          </cell>
          <cell r="AH109">
            <v>0.106</v>
          </cell>
          <cell r="AI109">
            <v>0.42499999999999999</v>
          </cell>
          <cell r="AJ109">
            <v>0.40300000000000002</v>
          </cell>
          <cell r="AK109">
            <v>0.71340000000000015</v>
          </cell>
          <cell r="AL109">
            <v>0.94179999999999997</v>
          </cell>
          <cell r="AM109">
            <v>1.4811350621608195</v>
          </cell>
          <cell r="AN109">
            <v>2.1623508658747168</v>
          </cell>
          <cell r="AO109">
            <v>0.73520949100224287</v>
          </cell>
          <cell r="AP109">
            <v>1.2552593683359816</v>
          </cell>
          <cell r="AQ109">
            <v>2.1857297353246428</v>
          </cell>
          <cell r="AR109">
            <v>1.5366237752198726</v>
          </cell>
          <cell r="AS109">
            <v>1.5859227590958414</v>
          </cell>
          <cell r="AT109">
            <v>2.3813010917458528</v>
          </cell>
          <cell r="AU109">
            <v>2.4171416457051658</v>
          </cell>
          <cell r="AV109">
            <v>1.7165414557138545</v>
          </cell>
          <cell r="AW109">
            <v>1.6453045673991995</v>
          </cell>
          <cell r="AX109">
            <v>2.998123143588904</v>
          </cell>
          <cell r="AY109">
            <v>2.6965875304984777</v>
          </cell>
          <cell r="AZ109">
            <v>2.512309010745819</v>
          </cell>
          <cell r="BA109">
            <v>2.1073736349447145</v>
          </cell>
          <cell r="BB109">
            <v>1.9436890624909524</v>
          </cell>
          <cell r="BC109">
            <v>1.4942710725295858</v>
          </cell>
          <cell r="BD109">
            <v>2.5829476652232453</v>
          </cell>
          <cell r="BE109">
            <v>1.5591115777240137</v>
          </cell>
          <cell r="BF109">
            <v>2.8087356009670432</v>
          </cell>
          <cell r="BG109">
            <v>2.8282500599501281</v>
          </cell>
          <cell r="BH109">
            <v>3.1321339514866779</v>
          </cell>
          <cell r="BI109">
            <v>2.4318497896934281</v>
          </cell>
        </row>
        <row r="110">
          <cell r="D110" t="str">
            <v>Stock 1987-2049,  post 2021 stock is retired at a fixed rate starting with Cell A32.</v>
          </cell>
          <cell r="AJ110">
            <v>27.901719330768323</v>
          </cell>
          <cell r="AK110">
            <v>28.266330330768323</v>
          </cell>
          <cell r="AL110">
            <v>28.598571330768323</v>
          </cell>
          <cell r="AM110">
            <v>29.042578262588229</v>
          </cell>
          <cell r="AN110">
            <v>29.406969228976816</v>
          </cell>
          <cell r="AO110">
            <v>29.837128101116356</v>
          </cell>
          <cell r="AP110">
            <v>29.747616716813006</v>
          </cell>
          <cell r="AQ110">
            <v>29.658373866662568</v>
          </cell>
          <cell r="AR110">
            <v>29.569398745062582</v>
          </cell>
          <cell r="AS110">
            <v>29.480690548827393</v>
          </cell>
          <cell r="AT110">
            <v>29.39224847718091</v>
          </cell>
          <cell r="AU110">
            <v>29.304071731749367</v>
          </cell>
          <cell r="AV110">
            <v>29.216159516554118</v>
          </cell>
          <cell r="AW110">
            <v>29.128511038004454</v>
          </cell>
          <cell r="AX110">
            <v>29.041125504890442</v>
          </cell>
          <cell r="AY110">
            <v>28.95400212837577</v>
          </cell>
          <cell r="AZ110">
            <v>28.867140121990641</v>
          </cell>
          <cell r="BA110">
            <v>28.780538701624668</v>
          </cell>
          <cell r="BB110">
            <v>28.694197085519793</v>
          </cell>
          <cell r="BC110">
            <v>28.608114494263233</v>
          </cell>
          <cell r="BD110">
            <v>28.522290150780442</v>
          </cell>
          <cell r="BE110">
            <v>28.436723280328099</v>
          </cell>
          <cell r="BF110">
            <v>28.351413110487115</v>
          </cell>
          <cell r="BG110">
            <v>28.266358871155653</v>
          </cell>
          <cell r="BH110">
            <v>28.181559794542185</v>
          </cell>
          <cell r="BI110">
            <v>28.097015115158559</v>
          </cell>
        </row>
        <row r="111">
          <cell r="D111" t="str">
            <v>Stock 1987-2049,  post 2021 stock is retired at a fixed rate starting with Cell A32.</v>
          </cell>
          <cell r="AJ111">
            <v>17.111799909061439</v>
          </cell>
          <cell r="AK111">
            <v>17.569900909061438</v>
          </cell>
          <cell r="AL111">
            <v>17.987331909061439</v>
          </cell>
          <cell r="AM111">
            <v>18.545186772117219</v>
          </cell>
          <cell r="AN111">
            <v>19.003011319631085</v>
          </cell>
          <cell r="AO111">
            <v>19.543467338473071</v>
          </cell>
          <cell r="AP111">
            <v>19.484836936457651</v>
          </cell>
          <cell r="AQ111">
            <v>19.426382425648278</v>
          </cell>
          <cell r="AR111">
            <v>19.368103278371333</v>
          </cell>
          <cell r="AS111">
            <v>19.30999896853622</v>
          </cell>
          <cell r="AT111">
            <v>19.25206897163061</v>
          </cell>
          <cell r="AU111">
            <v>19.194312764715718</v>
          </cell>
          <cell r="AV111">
            <v>19.136729826421572</v>
          </cell>
          <cell r="AW111">
            <v>19.079319636942309</v>
          </cell>
          <cell r="AX111">
            <v>19.02208167803148</v>
          </cell>
          <cell r="AY111">
            <v>18.965015432997387</v>
          </cell>
          <cell r="AZ111">
            <v>18.908120386698393</v>
          </cell>
          <cell r="BA111">
            <v>18.851396025538296</v>
          </cell>
          <cell r="BB111">
            <v>18.794841837461682</v>
          </cell>
          <cell r="BC111">
            <v>18.738457311949297</v>
          </cell>
          <cell r="BD111">
            <v>18.682241940013448</v>
          </cell>
          <cell r="BE111">
            <v>18.626195214193409</v>
          </cell>
          <cell r="BF111">
            <v>18.570316628550827</v>
          </cell>
          <cell r="BG111">
            <v>18.514605678665173</v>
          </cell>
          <cell r="BH111">
            <v>18.459061861629177</v>
          </cell>
          <cell r="BI111">
            <v>18.403684676044289</v>
          </cell>
        </row>
        <row r="112">
          <cell r="D112" t="str">
            <v>Stock 1987-2049,  post 2021 stock is retired at a fixed rate starting with Cell A32.</v>
          </cell>
          <cell r="AJ112">
            <v>13.505223551792724</v>
          </cell>
          <cell r="AK112">
            <v>13.617411551792724</v>
          </cell>
          <cell r="AL112">
            <v>13.719639551792724</v>
          </cell>
          <cell r="AM112">
            <v>13.856257069275772</v>
          </cell>
          <cell r="AN112">
            <v>13.968377366626108</v>
          </cell>
          <cell r="AO112">
            <v>14.100733942669043</v>
          </cell>
          <cell r="AP112">
            <v>14.058431740841035</v>
          </cell>
          <cell r="AQ112">
            <v>14.016256445618513</v>
          </cell>
          <cell r="AR112">
            <v>13.974207676281658</v>
          </cell>
          <cell r="AS112">
            <v>13.932285053252812</v>
          </cell>
          <cell r="AT112">
            <v>13.890488198093054</v>
          </cell>
          <cell r="AU112">
            <v>13.848816733498776</v>
          </cell>
          <cell r="AV112">
            <v>13.80727028329828</v>
          </cell>
          <cell r="AW112">
            <v>13.765848472448384</v>
          </cell>
          <cell r="AX112">
            <v>13.724550927031039</v>
          </cell>
          <cell r="AY112">
            <v>13.683377274249946</v>
          </cell>
          <cell r="AZ112">
            <v>13.642327142427195</v>
          </cell>
          <cell r="BA112">
            <v>13.601400160999914</v>
          </cell>
          <cell r="BB112">
            <v>13.560595960516913</v>
          </cell>
          <cell r="BC112">
            <v>13.519914172635362</v>
          </cell>
          <cell r="BD112">
            <v>13.479354430117455</v>
          </cell>
          <cell r="BE112">
            <v>13.438916366827103</v>
          </cell>
          <cell r="BF112">
            <v>13.398599617726621</v>
          </cell>
          <cell r="BG112">
            <v>13.358403818873441</v>
          </cell>
          <cell r="BH112">
            <v>13.31832860741682</v>
          </cell>
          <cell r="BI112">
            <v>13.27837362159457</v>
          </cell>
        </row>
        <row r="113">
          <cell r="D113" t="str">
            <v>Stock 1987-2049,  post 2021 stock is retired at a fixed rate starting with Cell A32.</v>
          </cell>
          <cell r="AJ113">
            <v>14.722868471633625</v>
          </cell>
          <cell r="AK113">
            <v>14.780436471633625</v>
          </cell>
          <cell r="AL113">
            <v>14.883392471633625</v>
          </cell>
          <cell r="AM113">
            <v>14.969060864876047</v>
          </cell>
          <cell r="AN113">
            <v>15.054660033984677</v>
          </cell>
          <cell r="AO113">
            <v>15.13973483010486</v>
          </cell>
          <cell r="AP113">
            <v>15.070092049886377</v>
          </cell>
          <cell r="AQ113">
            <v>15.000769626456899</v>
          </cell>
          <cell r="AR113">
            <v>14.931766086175196</v>
          </cell>
          <cell r="AS113">
            <v>14.863079962178789</v>
          </cell>
          <cell r="AT113">
            <v>14.794709794352766</v>
          </cell>
          <cell r="AU113">
            <v>14.726654129298742</v>
          </cell>
          <cell r="AV113">
            <v>14.658911520303967</v>
          </cell>
          <cell r="AW113">
            <v>14.591480527310567</v>
          </cell>
          <cell r="AX113">
            <v>14.524359716884938</v>
          </cell>
          <cell r="AY113">
            <v>14.457547662187267</v>
          </cell>
          <cell r="AZ113">
            <v>14.391042942941205</v>
          </cell>
          <cell r="BA113">
            <v>14.324844145403674</v>
          </cell>
          <cell r="BB113">
            <v>14.258949862334816</v>
          </cell>
          <cell r="BC113">
            <v>14.193358692968076</v>
          </cell>
          <cell r="BD113">
            <v>14.128069242980422</v>
          </cell>
          <cell r="BE113">
            <v>14.063080124462711</v>
          </cell>
          <cell r="BF113">
            <v>13.998389955890183</v>
          </cell>
          <cell r="BG113">
            <v>13.933997362093088</v>
          </cell>
          <cell r="BH113">
            <v>13.869900974227459</v>
          </cell>
          <cell r="BI113">
            <v>13.806099429746013</v>
          </cell>
        </row>
        <row r="114">
          <cell r="D114" t="str">
            <v>Stock 1987-2049,  post 2021 stock is retired at a fixed rate starting with Cell A32.</v>
          </cell>
          <cell r="AJ114">
            <v>21.043723942904492</v>
          </cell>
          <cell r="AK114">
            <v>21.070451942904491</v>
          </cell>
          <cell r="AL114">
            <v>21.118252942904491</v>
          </cell>
          <cell r="AM114">
            <v>21.158027554052758</v>
          </cell>
          <cell r="AN114">
            <v>21.197770025424621</v>
          </cell>
          <cell r="AO114">
            <v>21.237269037908991</v>
          </cell>
          <cell r="AP114">
            <v>21.139577600334608</v>
          </cell>
          <cell r="AQ114">
            <v>21.042335543373067</v>
          </cell>
          <cell r="AR114">
            <v>20.945540799873548</v>
          </cell>
          <cell r="AS114">
            <v>20.849191312194129</v>
          </cell>
          <cell r="AT114">
            <v>20.753285032158036</v>
          </cell>
          <cell r="AU114">
            <v>20.657819921010109</v>
          </cell>
          <cell r="AV114">
            <v>20.562793949373461</v>
          </cell>
          <cell r="AW114">
            <v>20.468205097206344</v>
          </cell>
          <cell r="AX114">
            <v>20.374051353759192</v>
          </cell>
          <cell r="AY114">
            <v>20.2803307175319</v>
          </cell>
          <cell r="AZ114">
            <v>20.187041196231252</v>
          </cell>
          <cell r="BA114">
            <v>20.094180806728588</v>
          </cell>
          <cell r="BB114">
            <v>20.001747575017635</v>
          </cell>
          <cell r="BC114">
            <v>19.909739536172552</v>
          </cell>
          <cell r="BD114">
            <v>19.818154734306159</v>
          </cell>
          <cell r="BE114">
            <v>19.726991222528351</v>
          </cell>
          <cell r="BF114">
            <v>19.636247062904719</v>
          </cell>
          <cell r="BG114">
            <v>19.545920326415356</v>
          </cell>
          <cell r="BH114">
            <v>19.456009092913845</v>
          </cell>
          <cell r="BI114">
            <v>19.366511451086442</v>
          </cell>
        </row>
        <row r="115">
          <cell r="D115" t="str">
            <v>Stock 1987-2049,  post 2021 stock is retired at a fixed rate starting with Cell A32.</v>
          </cell>
          <cell r="AJ115">
            <v>11.892062523749672</v>
          </cell>
          <cell r="AK115">
            <v>11.984582523749673</v>
          </cell>
          <cell r="AL115">
            <v>12.150047523749672</v>
          </cell>
          <cell r="AM115">
            <v>12.287728870032135</v>
          </cell>
          <cell r="AN115">
            <v>12.425298963242433</v>
          </cell>
          <cell r="AO115">
            <v>12.562026314149872</v>
          </cell>
          <cell r="AP115">
            <v>12.504240993104782</v>
          </cell>
          <cell r="AQ115">
            <v>12.4467214845365</v>
          </cell>
          <cell r="AR115">
            <v>12.389466565707631</v>
          </cell>
          <cell r="AS115">
            <v>12.332475019505376</v>
          </cell>
          <cell r="AT115">
            <v>12.275745634415649</v>
          </cell>
          <cell r="AU115">
            <v>12.219277204497336</v>
          </cell>
          <cell r="AV115">
            <v>12.163068529356648</v>
          </cell>
          <cell r="AW115">
            <v>12.107118414121608</v>
          </cell>
          <cell r="AX115">
            <v>12.051425669416648</v>
          </cell>
          <cell r="AY115">
            <v>11.995989111337332</v>
          </cell>
          <cell r="AZ115">
            <v>11.94080756142518</v>
          </cell>
          <cell r="BA115">
            <v>11.885879846642624</v>
          </cell>
          <cell r="BB115">
            <v>11.831204799348066</v>
          </cell>
          <cell r="BC115">
            <v>11.776781257271065</v>
          </cell>
          <cell r="BD115">
            <v>11.722608063487618</v>
          </cell>
          <cell r="BE115">
            <v>11.668684066395574</v>
          </cell>
          <cell r="BF115">
            <v>11.615008119690154</v>
          </cell>
          <cell r="BG115">
            <v>11.561579082339579</v>
          </cell>
          <cell r="BH115">
            <v>11.508395818560816</v>
          </cell>
          <cell r="BI115">
            <v>11.455457197795436</v>
          </cell>
        </row>
        <row r="116">
          <cell r="D116" t="str">
            <v>Stock 1987-2049,  post 2021 stock is retired at a fixed rate starting with Cell A32.</v>
          </cell>
          <cell r="AJ116">
            <v>11.38435719343676</v>
          </cell>
          <cell r="AK116">
            <v>11.413141193436759</v>
          </cell>
          <cell r="AL116">
            <v>11.464619193436759</v>
          </cell>
          <cell r="AM116">
            <v>11.50745339005797</v>
          </cell>
          <cell r="AN116">
            <v>11.550252974612285</v>
          </cell>
          <cell r="AO116">
            <v>11.592790372672377</v>
          </cell>
          <cell r="AP116">
            <v>11.539463536958085</v>
          </cell>
          <cell r="AQ116">
            <v>11.486382004688076</v>
          </cell>
          <cell r="AR116">
            <v>11.43354464746651</v>
          </cell>
          <cell r="AS116">
            <v>11.380950342088164</v>
          </cell>
          <cell r="AT116">
            <v>11.328597970514558</v>
          </cell>
          <cell r="AU116">
            <v>11.27648641985019</v>
          </cell>
          <cell r="AV116">
            <v>11.224614582318878</v>
          </cell>
          <cell r="AW116">
            <v>11.172981355240211</v>
          </cell>
          <cell r="AX116">
            <v>11.121585641006105</v>
          </cell>
          <cell r="AY116">
            <v>11.070426347057476</v>
          </cell>
          <cell r="AZ116">
            <v>11.01950238586101</v>
          </cell>
          <cell r="BA116">
            <v>10.968812674886049</v>
          </cell>
          <cell r="BB116">
            <v>10.918356136581572</v>
          </cell>
          <cell r="BC116">
            <v>10.868131698353297</v>
          </cell>
          <cell r="BD116">
            <v>10.818138292540871</v>
          </cell>
          <cell r="BE116">
            <v>10.768374856395182</v>
          </cell>
          <cell r="BF116">
            <v>10.718840332055764</v>
          </cell>
          <cell r="BG116">
            <v>10.669533666528308</v>
          </cell>
          <cell r="BH116">
            <v>10.620453811662276</v>
          </cell>
          <cell r="BI116">
            <v>10.57159972412863</v>
          </cell>
        </row>
        <row r="117">
          <cell r="D117" t="str">
            <v>Stock 1987-2049,  post 2021 stock is retired at a fixed rate starting with Cell A32.</v>
          </cell>
          <cell r="AJ117">
            <v>15.520734684809039</v>
          </cell>
          <cell r="AK117">
            <v>16.48373468480904</v>
          </cell>
          <cell r="AL117">
            <v>16.87673468480904</v>
          </cell>
          <cell r="AM117">
            <v>16.917797993152814</v>
          </cell>
          <cell r="AN117">
            <v>16.988016104339881</v>
          </cell>
          <cell r="AO117">
            <v>17.029088177530685</v>
          </cell>
          <cell r="AP117">
            <v>16.99332709235787</v>
          </cell>
          <cell r="AQ117">
            <v>16.957641105463917</v>
          </cell>
          <cell r="AR117">
            <v>16.922030059142443</v>
          </cell>
          <cell r="AS117">
            <v>16.886493796018243</v>
          </cell>
          <cell r="AT117">
            <v>16.851032159046603</v>
          </cell>
          <cell r="AU117">
            <v>16.815644991512606</v>
          </cell>
          <cell r="AV117">
            <v>16.780332137030431</v>
          </cell>
          <cell r="AW117">
            <v>16.745093439542668</v>
          </cell>
          <cell r="AX117">
            <v>16.70992874331963</v>
          </cell>
          <cell r="AY117">
            <v>16.67483789295866</v>
          </cell>
          <cell r="AZ117">
            <v>16.639820733383448</v>
          </cell>
          <cell r="BA117">
            <v>16.604877109843343</v>
          </cell>
          <cell r="BB117">
            <v>16.570006867912671</v>
          </cell>
          <cell r="BC117">
            <v>16.535209853490056</v>
          </cell>
          <cell r="BD117">
            <v>16.500485912797728</v>
          </cell>
          <cell r="BE117">
            <v>16.465834892380855</v>
          </cell>
          <cell r="BF117">
            <v>16.431256639106856</v>
          </cell>
          <cell r="BG117">
            <v>16.396751000164731</v>
          </cell>
          <cell r="BH117">
            <v>16.362317823064384</v>
          </cell>
          <cell r="BI117">
            <v>16.327956955635948</v>
          </cell>
        </row>
        <row r="118">
          <cell r="D118" t="str">
            <v>Stock 1987-2049,  post 2021 stock is retired at a fixed rate starting with Cell A32.</v>
          </cell>
          <cell r="AJ118">
            <v>18.333577000000002</v>
          </cell>
          <cell r="AK118">
            <v>18.810877000000001</v>
          </cell>
          <cell r="AL118">
            <v>19.012677</v>
          </cell>
          <cell r="AM118">
            <v>19.051135957353814</v>
          </cell>
          <cell r="AN118">
            <v>19.089153181648957</v>
          </cell>
          <cell r="AO118">
            <v>19.126899692140054</v>
          </cell>
          <cell r="AP118">
            <v>19.080995132878918</v>
          </cell>
          <cell r="AQ118">
            <v>19.035200744560008</v>
          </cell>
          <cell r="AR118">
            <v>18.989516262773066</v>
          </cell>
          <cell r="AS118">
            <v>18.943941423742412</v>
          </cell>
          <cell r="AT118">
            <v>18.898475964325431</v>
          </cell>
          <cell r="AU118">
            <v>18.85311962201105</v>
          </cell>
          <cell r="AV118">
            <v>18.807872134918224</v>
          </cell>
          <cell r="AW118">
            <v>18.762733241794422</v>
          </cell>
          <cell r="AX118">
            <v>18.717702682014117</v>
          </cell>
          <cell r="AY118">
            <v>18.672780195577285</v>
          </cell>
          <cell r="AZ118">
            <v>18.6279655231079</v>
          </cell>
          <cell r="BA118">
            <v>18.58325840585244</v>
          </cell>
          <cell r="BB118">
            <v>18.538658585678395</v>
          </cell>
          <cell r="BC118">
            <v>18.494165805072768</v>
          </cell>
          <cell r="BD118">
            <v>18.449779807140594</v>
          </cell>
          <cell r="BE118">
            <v>18.405500335603456</v>
          </cell>
          <cell r="BF118">
            <v>18.36132713479801</v>
          </cell>
          <cell r="BG118">
            <v>18.317259949674497</v>
          </cell>
          <cell r="BH118">
            <v>18.27329852579528</v>
          </cell>
          <cell r="BI118">
            <v>18.229442609333372</v>
          </cell>
        </row>
        <row r="119">
          <cell r="D119" t="str">
            <v>Stock 1987-2049,  post 2021 stock is retired at a fixed rate starting with Cell A32.</v>
          </cell>
          <cell r="AJ119">
            <v>33.199532314107181</v>
          </cell>
          <cell r="AK119">
            <v>35.497432314107179</v>
          </cell>
          <cell r="AL119">
            <v>35.88123231410718</v>
          </cell>
          <cell r="AM119">
            <v>35.978232536943388</v>
          </cell>
          <cell r="AN119">
            <v>36.07508624616348</v>
          </cell>
          <cell r="AO119">
            <v>36.282291421128839</v>
          </cell>
          <cell r="AP119">
            <v>36.111039005621116</v>
          </cell>
          <cell r="AQ119">
            <v>35.940594901514586</v>
          </cell>
          <cell r="AR119">
            <v>35.770955293579441</v>
          </cell>
          <cell r="AS119">
            <v>35.602116384593749</v>
          </cell>
          <cell r="AT119">
            <v>35.43407439525847</v>
          </cell>
          <cell r="AU119">
            <v>35.26682556411285</v>
          </cell>
          <cell r="AV119">
            <v>35.100366147450238</v>
          </cell>
          <cell r="AW119">
            <v>34.934692419234274</v>
          </cell>
          <cell r="AX119">
            <v>34.769800671015489</v>
          </cell>
          <cell r="AY119">
            <v>34.605687211848299</v>
          </cell>
          <cell r="AZ119">
            <v>34.442348368208378</v>
          </cell>
          <cell r="BA119">
            <v>34.279780483910436</v>
          </cell>
          <cell r="BB119">
            <v>34.117979920026379</v>
          </cell>
          <cell r="BC119">
            <v>33.956943054803858</v>
          </cell>
          <cell r="BD119">
            <v>33.796666283585189</v>
          </cell>
          <cell r="BE119">
            <v>33.637146018726668</v>
          </cell>
          <cell r="BF119">
            <v>33.47837868951828</v>
          </cell>
          <cell r="BG119">
            <v>33.320360742103759</v>
          </cell>
          <cell r="BH119">
            <v>33.163088639401032</v>
          </cell>
          <cell r="BI119">
            <v>33.006558861023059</v>
          </cell>
        </row>
        <row r="120">
          <cell r="D120" t="str">
            <v>Stock 1987-2049,  post 2021 stock is retired at a fixed rate starting with Cell A32.</v>
          </cell>
          <cell r="AJ120">
            <v>2.2409548999432207</v>
          </cell>
          <cell r="AK120">
            <v>2.2753520166026564</v>
          </cell>
          <cell r="AL120">
            <v>2.3029841935257429</v>
          </cell>
          <cell r="AM120">
            <v>2.3223573726410409</v>
          </cell>
          <cell r="AN120">
            <v>2.3417086788121764</v>
          </cell>
          <cell r="AO120">
            <v>2.3616548178461696</v>
          </cell>
          <cell r="AP120">
            <v>2.3505078071059358</v>
          </cell>
          <cell r="AQ120">
            <v>2.3394134102563959</v>
          </cell>
          <cell r="AR120">
            <v>2.3283713789599858</v>
          </cell>
          <cell r="AS120">
            <v>2.3173814660512946</v>
          </cell>
          <cell r="AT120">
            <v>2.3064434255315325</v>
          </cell>
          <cell r="AU120">
            <v>2.2955570125630236</v>
          </cell>
          <cell r="AV120">
            <v>2.2847219834637262</v>
          </cell>
          <cell r="AW120">
            <v>2.2739380957017774</v>
          </cell>
          <cell r="AX120">
            <v>2.263205107890065</v>
          </cell>
          <cell r="AY120">
            <v>2.2525227797808238</v>
          </cell>
          <cell r="AZ120">
            <v>2.2418908722602584</v>
          </cell>
          <cell r="BA120">
            <v>2.2313091473431901</v>
          </cell>
          <cell r="BB120">
            <v>2.2207773681677305</v>
          </cell>
          <cell r="BC120">
            <v>2.2102952989899789</v>
          </cell>
          <cell r="BD120">
            <v>2.1998627051787465</v>
          </cell>
          <cell r="BE120">
            <v>2.1894793532103027</v>
          </cell>
          <cell r="BF120">
            <v>2.17914501066315</v>
          </cell>
          <cell r="BG120">
            <v>2.1688594462128199</v>
          </cell>
          <cell r="BH120">
            <v>2.1586224296266954</v>
          </cell>
          <cell r="BI120">
            <v>2.1484337317588573</v>
          </cell>
        </row>
        <row r="121">
          <cell r="D121" t="str">
            <v>Stock 1987-2049,  post 2021 stock is retired at a fixed rate starting with Cell A32.</v>
          </cell>
          <cell r="AJ121">
            <v>1.1299939354833448</v>
          </cell>
          <cell r="AK121">
            <v>1.1464355535598973</v>
          </cell>
          <cell r="AL121">
            <v>1.1596435705018782</v>
          </cell>
          <cell r="AM121">
            <v>1.1624856755398809</v>
          </cell>
          <cell r="AN121">
            <v>1.1652636835417496</v>
          </cell>
          <cell r="AO121">
            <v>1.1679703421065739</v>
          </cell>
          <cell r="AP121">
            <v>1.1651672132855182</v>
          </cell>
          <cell r="AQ121">
            <v>1.1623708119736329</v>
          </cell>
          <cell r="AR121">
            <v>1.1595811220248962</v>
          </cell>
          <cell r="AS121">
            <v>1.1567981273320365</v>
          </cell>
          <cell r="AT121">
            <v>1.1540218118264396</v>
          </cell>
          <cell r="AU121">
            <v>1.1512521594780563</v>
          </cell>
          <cell r="AV121">
            <v>1.1484891542953091</v>
          </cell>
          <cell r="AW121">
            <v>1.1457327803250004</v>
          </cell>
          <cell r="AX121">
            <v>1.1429830216522203</v>
          </cell>
          <cell r="AY121">
            <v>1.140239862400255</v>
          </cell>
          <cell r="AZ121">
            <v>1.1375032867304944</v>
          </cell>
          <cell r="BA121">
            <v>1.1347732788423412</v>
          </cell>
          <cell r="BB121">
            <v>1.1320498229731197</v>
          </cell>
          <cell r="BC121">
            <v>1.1293329033979842</v>
          </cell>
          <cell r="BD121">
            <v>1.126622504429829</v>
          </cell>
          <cell r="BE121">
            <v>1.1239186104191974</v>
          </cell>
          <cell r="BF121">
            <v>1.1212212057541913</v>
          </cell>
          <cell r="BG121">
            <v>1.1185302748603811</v>
          </cell>
          <cell r="BH121">
            <v>1.1158458022007163</v>
          </cell>
          <cell r="BI121">
            <v>1.1131677722754345</v>
          </cell>
        </row>
        <row r="122">
          <cell r="D122" t="str">
            <v>Stock 1987-2049,  post 2021 stock is retired at a fixed rate starting with Cell A32.</v>
          </cell>
          <cell r="AJ122">
            <v>3</v>
          </cell>
          <cell r="AK122">
            <v>3.0152612652640118</v>
          </cell>
          <cell r="AL122">
            <v>3.0275210713989442</v>
          </cell>
          <cell r="AM122">
            <v>3.1021716596093989</v>
          </cell>
          <cell r="AN122">
            <v>3.1845402348731993</v>
          </cell>
          <cell r="AO122">
            <v>3.2803720496964379</v>
          </cell>
          <cell r="AP122">
            <v>3.2508487012491698</v>
          </cell>
          <cell r="AQ122">
            <v>3.2215910629379274</v>
          </cell>
          <cell r="AR122">
            <v>3.1925967433714861</v>
          </cell>
          <cell r="AS122">
            <v>3.1638633726811429</v>
          </cell>
          <cell r="AT122">
            <v>3.1353886023270126</v>
          </cell>
          <cell r="AU122">
            <v>3.1071701049060696</v>
          </cell>
          <cell r="AV122">
            <v>3.0792055739619149</v>
          </cell>
          <cell r="AW122">
            <v>3.0514927237962577</v>
          </cell>
          <cell r="AX122">
            <v>3.0240292892820912</v>
          </cell>
          <cell r="AY122">
            <v>2.9968130256785526</v>
          </cell>
          <cell r="AZ122">
            <v>2.9698417084474458</v>
          </cell>
          <cell r="BA122">
            <v>2.9431131330714186</v>
          </cell>
          <cell r="BB122">
            <v>2.9166251148737761</v>
          </cell>
          <cell r="BC122">
            <v>2.8903754888399122</v>
          </cell>
          <cell r="BD122">
            <v>2.8643621094403531</v>
          </cell>
          <cell r="BE122">
            <v>2.8385828504553898</v>
          </cell>
          <cell r="BF122">
            <v>2.8130356048012914</v>
          </cell>
          <cell r="BG122">
            <v>2.7877182843580797</v>
          </cell>
          <cell r="BH122">
            <v>2.7626288197988571</v>
          </cell>
          <cell r="BI122">
            <v>2.7377651604206674</v>
          </cell>
        </row>
        <row r="123">
          <cell r="D123" t="str">
            <v>Stock 1987-2049,  post 2021 stock is retired at a fixed rate starting with Cell A32.</v>
          </cell>
          <cell r="AJ123">
            <v>11.18732457426283</v>
          </cell>
          <cell r="AK123">
            <v>11.465624574262829</v>
          </cell>
          <cell r="AL123">
            <v>11.818524574262829</v>
          </cell>
          <cell r="AM123">
            <v>11.861010991739128</v>
          </cell>
          <cell r="AN123">
            <v>11.930475777359915</v>
          </cell>
          <cell r="AO123">
            <v>12.11311305819588</v>
          </cell>
          <cell r="AP123">
            <v>12.068294539880554</v>
          </cell>
          <cell r="AQ123">
            <v>12.023641850082996</v>
          </cell>
          <cell r="AR123">
            <v>11.979154375237687</v>
          </cell>
          <cell r="AS123">
            <v>11.934831504049308</v>
          </cell>
          <cell r="AT123">
            <v>11.890672627484324</v>
          </cell>
          <cell r="AU123">
            <v>11.846677138762631</v>
          </cell>
          <cell r="AV123">
            <v>11.802844433349209</v>
          </cell>
          <cell r="AW123">
            <v>11.759173908945817</v>
          </cell>
          <cell r="AX123">
            <v>11.715664965482716</v>
          </cell>
          <cell r="AY123">
            <v>11.672317005110429</v>
          </cell>
          <cell r="AZ123">
            <v>11.629129432191521</v>
          </cell>
          <cell r="BA123">
            <v>11.586101653292411</v>
          </cell>
          <cell r="BB123">
            <v>11.543233077175229</v>
          </cell>
          <cell r="BC123">
            <v>11.500523114789679</v>
          </cell>
          <cell r="BD123">
            <v>11.457971179264957</v>
          </cell>
          <cell r="BE123">
            <v>11.415576685901677</v>
          </cell>
          <cell r="BF123">
            <v>11.373339052163839</v>
          </cell>
          <cell r="BG123">
            <v>11.331257697670832</v>
          </cell>
          <cell r="BH123">
            <v>11.28933204418945</v>
          </cell>
          <cell r="BI123">
            <v>11.247561515625948</v>
          </cell>
        </row>
        <row r="124">
          <cell r="D124" t="str">
            <v>Stock 1987-2049,  post 2021 stock is retired at a fixed rate starting with Cell A32.</v>
          </cell>
          <cell r="AJ124">
            <v>15.028331666666666</v>
          </cell>
          <cell r="AK124">
            <v>15.444331666666667</v>
          </cell>
          <cell r="AL124">
            <v>15.501631666666666</v>
          </cell>
          <cell r="AM124">
            <v>16.276433287330441</v>
          </cell>
          <cell r="AN124">
            <v>17.037064499476326</v>
          </cell>
          <cell r="AO124">
            <v>17.829962696768231</v>
          </cell>
          <cell r="AP124">
            <v>17.756859849711482</v>
          </cell>
          <cell r="AQ124">
            <v>17.684056724327665</v>
          </cell>
          <cell r="AR124">
            <v>17.611552091757922</v>
          </cell>
          <cell r="AS124">
            <v>17.539344728181714</v>
          </cell>
          <cell r="AT124">
            <v>17.467433414796169</v>
          </cell>
          <cell r="AU124">
            <v>17.395816937795505</v>
          </cell>
          <cell r="AV124">
            <v>17.324494088350544</v>
          </cell>
          <cell r="AW124">
            <v>17.253463662588306</v>
          </cell>
          <cell r="AX124">
            <v>17.182724461571695</v>
          </cell>
          <cell r="AY124">
            <v>17.11227529127925</v>
          </cell>
          <cell r="AZ124">
            <v>17.042114962585003</v>
          </cell>
          <cell r="BA124">
            <v>16.972242291238405</v>
          </cell>
          <cell r="BB124">
            <v>16.902656097844329</v>
          </cell>
          <cell r="BC124">
            <v>16.833355207843166</v>
          </cell>
          <cell r="BD124">
            <v>16.76433845149101</v>
          </cell>
          <cell r="BE124">
            <v>16.695604663839898</v>
          </cell>
          <cell r="BF124">
            <v>16.627152684718155</v>
          </cell>
          <cell r="BG124">
            <v>16.55898135871081</v>
          </cell>
          <cell r="BH124">
            <v>16.491089535140095</v>
          </cell>
          <cell r="BI124">
            <v>16.423476068046021</v>
          </cell>
        </row>
        <row r="125">
          <cell r="D125" t="str">
            <v>Stock 1987-2049,  post 2021 stock is retired at a fixed rate starting with Cell A32.</v>
          </cell>
          <cell r="AJ125">
            <v>7.7805383277095714</v>
          </cell>
          <cell r="AK125">
            <v>8.2681383277095719</v>
          </cell>
          <cell r="AL125">
            <v>8.5026383277095725</v>
          </cell>
          <cell r="AM125">
            <v>8.6266390817291114</v>
          </cell>
          <cell r="AN125">
            <v>8.7425153739940669</v>
          </cell>
          <cell r="AO125">
            <v>8.9011179612796543</v>
          </cell>
          <cell r="AP125">
            <v>8.8646233776384076</v>
          </cell>
          <cell r="AQ125">
            <v>8.82827842179009</v>
          </cell>
          <cell r="AR125">
            <v>8.7920824802607509</v>
          </cell>
          <cell r="AS125">
            <v>8.7560349420916825</v>
          </cell>
          <cell r="AT125">
            <v>8.7201351988291069</v>
          </cell>
          <cell r="AU125">
            <v>8.6843826445139083</v>
          </cell>
          <cell r="AV125">
            <v>8.6487766756714013</v>
          </cell>
          <cell r="AW125">
            <v>8.613316691301149</v>
          </cell>
          <cell r="AX125">
            <v>8.5780020928668144</v>
          </cell>
          <cell r="AY125">
            <v>8.5428322842860602</v>
          </cell>
          <cell r="AZ125">
            <v>8.5078066719204877</v>
          </cell>
          <cell r="BA125">
            <v>8.472924664565614</v>
          </cell>
          <cell r="BB125">
            <v>8.4381856734408949</v>
          </cell>
          <cell r="BC125">
            <v>8.4035891121797874</v>
          </cell>
          <cell r="BD125">
            <v>8.3691343968198506</v>
          </cell>
          <cell r="BE125">
            <v>8.3348209457928899</v>
          </cell>
          <cell r="BF125">
            <v>8.3006481799151395</v>
          </cell>
          <cell r="BG125">
            <v>8.2666155223774869</v>
          </cell>
          <cell r="BH125">
            <v>8.2327223987357385</v>
          </cell>
          <cell r="BI125">
            <v>8.1989682369009227</v>
          </cell>
        </row>
        <row r="126">
          <cell r="D126" t="str">
            <v>Stock 1987-2049,  post 2021 stock is retired at a fixed rate starting with Cell A32.</v>
          </cell>
          <cell r="AJ126">
            <v>25.698446151849758</v>
          </cell>
          <cell r="AK126">
            <v>26.020546151849757</v>
          </cell>
          <cell r="AL126">
            <v>26.228046151849757</v>
          </cell>
          <cell r="AM126">
            <v>26.666180196201928</v>
          </cell>
          <cell r="AN126">
            <v>27.136484273528094</v>
          </cell>
          <cell r="AO126">
            <v>27.277502092479445</v>
          </cell>
          <cell r="AP126">
            <v>27.155117033091187</v>
          </cell>
          <cell r="AQ126">
            <v>27.033281074669386</v>
          </cell>
          <cell r="AR126">
            <v>26.911991753581038</v>
          </cell>
          <cell r="AS126">
            <v>26.791246617246639</v>
          </cell>
          <cell r="AT126">
            <v>26.671043224090592</v>
          </cell>
          <cell r="AU126">
            <v>26.55137914349184</v>
          </cell>
          <cell r="AV126">
            <v>26.432251955734706</v>
          </cell>
          <cell r="AW126">
            <v>26.313659251959976</v>
          </cell>
          <cell r="AX126">
            <v>26.195598634116184</v>
          </cell>
          <cell r="AY126">
            <v>26.078067714911118</v>
          </cell>
          <cell r="AZ126">
            <v>25.961064117763552</v>
          </cell>
          <cell r="BA126">
            <v>25.844585476755189</v>
          </cell>
          <cell r="BB126">
            <v>25.728629436582814</v>
          </cell>
          <cell r="BC126">
            <v>25.613193652510681</v>
          </cell>
          <cell r="BD126">
            <v>25.498275790323085</v>
          </cell>
          <cell r="BE126">
            <v>25.383873526277171</v>
          </cell>
          <cell r="BF126">
            <v>25.269984547055941</v>
          </cell>
          <cell r="BG126">
            <v>25.156606549721484</v>
          </cell>
          <cell r="BH126">
            <v>25.043737241668403</v>
          </cell>
          <cell r="BI126">
            <v>24.931374340577452</v>
          </cell>
        </row>
        <row r="127">
          <cell r="D127" t="str">
            <v>Stock 1987-2049,  post 2021 stock is retired at a fixed rate starting with Cell A32.</v>
          </cell>
          <cell r="AJ127">
            <v>39.461898336780941</v>
          </cell>
          <cell r="AK127">
            <v>40.175298336780941</v>
          </cell>
          <cell r="AL127">
            <v>41.117098336780941</v>
          </cell>
          <cell r="AM127">
            <v>42.598233398941758</v>
          </cell>
          <cell r="AN127">
            <v>44.760584264816472</v>
          </cell>
          <cell r="AO127">
            <v>45.495793755818717</v>
          </cell>
          <cell r="AP127">
            <v>45.086331612016345</v>
          </cell>
          <cell r="AQ127">
            <v>44.680554627508194</v>
          </cell>
          <cell r="AR127">
            <v>44.278429635860618</v>
          </cell>
          <cell r="AS127">
            <v>43.879923769137875</v>
          </cell>
          <cell r="AT127">
            <v>43.485004455215631</v>
          </cell>
          <cell r="AU127">
            <v>43.093639415118687</v>
          </cell>
          <cell r="AV127">
            <v>42.705796660382617</v>
          </cell>
          <cell r="AW127">
            <v>42.321444490439177</v>
          </cell>
          <cell r="AX127">
            <v>41.940551490025221</v>
          </cell>
          <cell r="AY127">
            <v>41.563086526614995</v>
          </cell>
          <cell r="AZ127">
            <v>41.189018747875458</v>
          </cell>
          <cell r="BA127">
            <v>40.818317579144576</v>
          </cell>
          <cell r="BB127">
            <v>40.450952720932271</v>
          </cell>
          <cell r="BC127">
            <v>40.086894146443882</v>
          </cell>
          <cell r="BD127">
            <v>39.726112099125885</v>
          </cell>
          <cell r="BE127">
            <v>39.36857709023375</v>
          </cell>
          <cell r="BF127">
            <v>39.014259896421649</v>
          </cell>
          <cell r="BG127">
            <v>38.663131557353857</v>
          </cell>
          <cell r="BH127">
            <v>38.315163373337676</v>
          </cell>
          <cell r="BI127">
            <v>37.970326902977639</v>
          </cell>
        </row>
        <row r="131">
          <cell r="G131">
            <v>2.7637531750820971E-2</v>
          </cell>
          <cell r="H131">
            <v>6.7805425246072637E-2</v>
          </cell>
          <cell r="I131">
            <v>4.9110933933817151E-2</v>
          </cell>
          <cell r="J131">
            <v>3.8348970016221416E-2</v>
          </cell>
          <cell r="K131">
            <v>6.6037027419237657E-2</v>
          </cell>
          <cell r="L131">
            <v>2.9153301316679522E-2</v>
          </cell>
          <cell r="M131">
            <v>7.9577902207574089E-2</v>
          </cell>
          <cell r="N131">
            <v>0.19129011921134953</v>
          </cell>
          <cell r="O131">
            <v>0.14137077484240779</v>
          </cell>
          <cell r="P131">
            <v>0.21059091834994842</v>
          </cell>
          <cell r="Q131">
            <v>0.10413336917448265</v>
          </cell>
          <cell r="R131">
            <v>0.21539085530850052</v>
          </cell>
          <cell r="S131">
            <v>0.19139117051574009</v>
          </cell>
          <cell r="T131">
            <v>0.25454823575984653</v>
          </cell>
          <cell r="U131">
            <v>0.21195511095922112</v>
          </cell>
          <cell r="V131">
            <v>0.19125980382003235</v>
          </cell>
          <cell r="W131">
            <v>0.26220792463265175</v>
          </cell>
          <cell r="X131">
            <v>0.21725019930928702</v>
          </cell>
          <cell r="Y131">
            <v>2.7993000000000001E-2</v>
          </cell>
          <cell r="Z131">
            <v>4.1474999999999998E-2</v>
          </cell>
          <cell r="AA131">
            <v>4.0846333382852616E-2</v>
          </cell>
          <cell r="AB131">
            <v>5.0886648139373152E-2</v>
          </cell>
          <cell r="AC131">
            <v>5.2535476840249826E-2</v>
          </cell>
          <cell r="AD131">
            <v>5.8530607733513491E-2</v>
          </cell>
          <cell r="AE131">
            <v>6.4685596319532121E-2</v>
          </cell>
          <cell r="AF131">
            <v>1.9266000000000002E-2</v>
          </cell>
          <cell r="AG131">
            <v>9.2609999999999984E-3</v>
          </cell>
          <cell r="AH131">
            <v>5.4390000000000001E-2</v>
          </cell>
          <cell r="AI131">
            <v>6.0059999999999995E-2</v>
          </cell>
          <cell r="AJ131">
            <v>3.3600000000000005E-2</v>
          </cell>
          <cell r="AK131">
            <v>5.319299999999999E-2</v>
          </cell>
          <cell r="AL131">
            <v>0.10651200000000001</v>
          </cell>
          <cell r="AM131">
            <v>0.11931355605795819</v>
          </cell>
          <cell r="AN131">
            <v>0.1582056455981701</v>
          </cell>
          <cell r="AO131">
            <v>8.1960671253088382E-2</v>
          </cell>
          <cell r="AP131">
            <v>8.8341660000443911E-2</v>
          </cell>
          <cell r="AQ131">
            <v>0.14661486645967464</v>
          </cell>
          <cell r="AR131">
            <v>0.13405526788719532</v>
          </cell>
          <cell r="AS131">
            <v>3.0935682871659983E-2</v>
          </cell>
          <cell r="AT131">
            <v>6.6734284866447363E-2</v>
          </cell>
          <cell r="AU131">
            <v>0.13912561731408402</v>
          </cell>
          <cell r="AV131">
            <v>0.12945689568846536</v>
          </cell>
          <cell r="AW131">
            <v>0.13180928697508512</v>
          </cell>
          <cell r="AX131">
            <v>0.16330927989587946</v>
          </cell>
          <cell r="AY131">
            <v>0.10496921117124193</v>
          </cell>
          <cell r="AZ131">
            <v>0.18333343594375984</v>
          </cell>
          <cell r="BA131">
            <v>0.18017754596305169</v>
          </cell>
          <cell r="BB131">
            <v>0.11051247787916819</v>
          </cell>
          <cell r="BC131">
            <v>0.20423920876606322</v>
          </cell>
          <cell r="BD131">
            <v>0.11205656542166938</v>
          </cell>
          <cell r="BE131">
            <v>0.15610521609042952</v>
          </cell>
          <cell r="BF131">
            <v>0.15598531080775191</v>
          </cell>
          <cell r="BG131">
            <v>0.14896124326993648</v>
          </cell>
          <cell r="BH131">
            <v>0.13446602075899952</v>
          </cell>
          <cell r="BI131">
            <v>0.11267506522981456</v>
          </cell>
        </row>
        <row r="132">
          <cell r="G132">
            <v>1.245184060327729E-2</v>
          </cell>
          <cell r="H132">
            <v>3.0549122650087968E-2</v>
          </cell>
          <cell r="I132">
            <v>2.2126488238364762E-2</v>
          </cell>
          <cell r="J132">
            <v>1.7277782482426805E-2</v>
          </cell>
          <cell r="K132">
            <v>2.9752386962492529E-2</v>
          </cell>
          <cell r="L132">
            <v>1.3134756906930521E-2</v>
          </cell>
          <cell r="M132">
            <v>3.585310594179475E-2</v>
          </cell>
          <cell r="N132">
            <v>8.6184037521038065E-2</v>
          </cell>
          <cell r="O132">
            <v>6.3693327254058227E-2</v>
          </cell>
          <cell r="P132">
            <v>9.4879838454222556E-2</v>
          </cell>
          <cell r="Q132">
            <v>4.6916350060977136E-2</v>
          </cell>
          <cell r="R132">
            <v>9.7042406749124469E-2</v>
          </cell>
          <cell r="S132">
            <v>8.6229565274614936E-2</v>
          </cell>
          <cell r="T132">
            <v>0.11468441126016633</v>
          </cell>
          <cell r="U132">
            <v>9.5494463127510462E-2</v>
          </cell>
          <cell r="V132">
            <v>8.6170379194964994E-2</v>
          </cell>
          <cell r="W132">
            <v>0.11813541498129401</v>
          </cell>
          <cell r="X132">
            <v>9.78801174149391E-2</v>
          </cell>
          <cell r="Y132">
            <v>8.2645999999999997E-2</v>
          </cell>
          <cell r="Z132">
            <v>0.12245</v>
          </cell>
          <cell r="AA132">
            <v>0.12059393665413629</v>
          </cell>
          <cell r="AB132">
            <v>0.15023677069719693</v>
          </cell>
          <cell r="AC132">
            <v>0.15510474114740425</v>
          </cell>
          <cell r="AD132">
            <v>0.17280465140370652</v>
          </cell>
          <cell r="AE132">
            <v>0.19097652246719007</v>
          </cell>
          <cell r="AF132">
            <v>2.4205999999999998E-2</v>
          </cell>
          <cell r="AG132">
            <v>2.7342000000000002E-2</v>
          </cell>
          <cell r="AH132">
            <v>0.16058</v>
          </cell>
          <cell r="AI132">
            <v>0.17732000000000001</v>
          </cell>
          <cell r="AJ132">
            <v>9.9199999999999997E-2</v>
          </cell>
          <cell r="AK132">
            <v>0.15704599999999999</v>
          </cell>
          <cell r="AL132">
            <v>0.31446400000000008</v>
          </cell>
          <cell r="AM132">
            <v>0.35225907026635278</v>
          </cell>
          <cell r="AN132">
            <v>0.46708333462316887</v>
          </cell>
          <cell r="AO132">
            <v>0.24197912465197521</v>
          </cell>
          <cell r="AP132">
            <v>0.26046257124059258</v>
          </cell>
          <cell r="AQ132">
            <v>0.43243358292267048</v>
          </cell>
          <cell r="AR132">
            <v>0.39519415654091672</v>
          </cell>
          <cell r="AS132">
            <v>9.1153225018658718E-2</v>
          </cell>
          <cell r="AT132">
            <v>0.19653844724334116</v>
          </cell>
          <cell r="AU132">
            <v>0.40953617188339342</v>
          </cell>
          <cell r="AV132">
            <v>0.38088816268875986</v>
          </cell>
          <cell r="AW132">
            <v>0.38761974725768189</v>
          </cell>
          <cell r="AX132">
            <v>0.47994146423292672</v>
          </cell>
          <cell r="AY132">
            <v>0.30828876491392498</v>
          </cell>
          <cell r="AZ132">
            <v>0.53809211159822423</v>
          </cell>
          <cell r="BA132">
            <v>0.5284885977574062</v>
          </cell>
          <cell r="BB132">
            <v>0.32394187944213249</v>
          </cell>
          <cell r="BC132">
            <v>0.59829661133052536</v>
          </cell>
          <cell r="BD132">
            <v>0.32804784278244409</v>
          </cell>
          <cell r="BE132">
            <v>0.45671003940977883</v>
          </cell>
          <cell r="BF132">
            <v>0.45606938087884535</v>
          </cell>
          <cell r="BG132">
            <v>0.43525660816279393</v>
          </cell>
          <cell r="BH132">
            <v>0.39264571515726304</v>
          </cell>
          <cell r="BI132">
            <v>0.32880105504655716</v>
          </cell>
        </row>
        <row r="133">
          <cell r="G133">
            <v>1.461062764590175E-2</v>
          </cell>
          <cell r="H133">
            <v>3.5845452103839388E-2</v>
          </cell>
          <cell r="I133">
            <v>2.5962577827818099E-2</v>
          </cell>
          <cell r="J133">
            <v>2.0273247501351788E-2</v>
          </cell>
          <cell r="K133">
            <v>3.4910585618269804E-2</v>
          </cell>
          <cell r="L133">
            <v>1.5411941776389961E-2</v>
          </cell>
          <cell r="M133">
            <v>4.2068991850631177E-2</v>
          </cell>
          <cell r="N133">
            <v>0.10112584326761248</v>
          </cell>
          <cell r="O133">
            <v>7.4735897903533979E-2</v>
          </cell>
          <cell r="P133">
            <v>0.11132924319582904</v>
          </cell>
          <cell r="Q133">
            <v>5.5050280764540223E-2</v>
          </cell>
          <cell r="R133">
            <v>0.11386673794237505</v>
          </cell>
          <cell r="S133">
            <v>0.10117926420964501</v>
          </cell>
          <cell r="T133">
            <v>0.13456735297998723</v>
          </cell>
          <cell r="U133">
            <v>0.11205042591326843</v>
          </cell>
          <cell r="V133">
            <v>0.10110981698500271</v>
          </cell>
          <cell r="W133">
            <v>0.13861666038605433</v>
          </cell>
          <cell r="X133">
            <v>0.11484968327577393</v>
          </cell>
          <cell r="Y133">
            <v>2.2661000000000001E-2</v>
          </cell>
          <cell r="Z133">
            <v>3.3575000000000001E-2</v>
          </cell>
          <cell r="AA133">
            <v>3.3066079405166406E-2</v>
          </cell>
          <cell r="AB133">
            <v>4.1193953255683029E-2</v>
          </cell>
          <cell r="AC133">
            <v>4.2528719346868915E-2</v>
          </cell>
          <cell r="AD133">
            <v>4.7381920546177597E-2</v>
          </cell>
          <cell r="AE133">
            <v>5.2364530353906959E-2</v>
          </cell>
          <cell r="AF133">
            <v>5.9280000000000001E-3</v>
          </cell>
          <cell r="AG133">
            <v>7.4970000000000011E-3</v>
          </cell>
          <cell r="AH133">
            <v>4.403E-2</v>
          </cell>
          <cell r="AI133">
            <v>4.8620000000000003E-2</v>
          </cell>
          <cell r="AJ133">
            <v>2.7200000000000002E-2</v>
          </cell>
          <cell r="AK133">
            <v>4.3060999999999995E-2</v>
          </cell>
          <cell r="AL133">
            <v>8.6224000000000023E-2</v>
          </cell>
          <cell r="AM133">
            <v>9.6587164427870936E-2</v>
          </cell>
          <cell r="AN133">
            <v>0.12807123691280439</v>
          </cell>
          <cell r="AO133">
            <v>6.634911482392869E-2</v>
          </cell>
          <cell r="AP133">
            <v>7.1417156630485062E-2</v>
          </cell>
          <cell r="AQ133">
            <v>0.11867980881393271</v>
          </cell>
          <cell r="AR133">
            <v>0.10850940369592092</v>
          </cell>
          <cell r="AS133">
            <v>2.5039629774508444E-2</v>
          </cell>
          <cell r="AT133">
            <v>5.4013454286557495E-2</v>
          </cell>
          <cell r="AU133">
            <v>0.11260167004755617</v>
          </cell>
          <cell r="AV133">
            <v>0.10477260514868682</v>
          </cell>
          <cell r="AW133">
            <v>0.10667273540488327</v>
          </cell>
          <cell r="AX133">
            <v>0.13215943410174996</v>
          </cell>
          <cell r="AY133">
            <v>8.4943313244008903E-2</v>
          </cell>
          <cell r="AZ133">
            <v>0.14835048437946327</v>
          </cell>
          <cell r="BA133">
            <v>0.14579010757251035</v>
          </cell>
          <cell r="BB133">
            <v>8.9416748586774258E-2</v>
          </cell>
          <cell r="BC133">
            <v>0.16524446238611681</v>
          </cell>
          <cell r="BD133">
            <v>9.0657848807515914E-2</v>
          </cell>
          <cell r="BE133">
            <v>0.1262891074288546</v>
          </cell>
          <cell r="BF133">
            <v>0.12618642216858231</v>
          </cell>
          <cell r="BG133">
            <v>0.12049880110575725</v>
          </cell>
          <cell r="BH133">
            <v>0.10876819050993417</v>
          </cell>
          <cell r="BI133">
            <v>9.113750898084913E-2</v>
          </cell>
        </row>
        <row r="134">
          <cell r="G134">
            <v>4.7323598598832305E-2</v>
          </cell>
          <cell r="H134">
            <v>6.3539377139690933E-2</v>
          </cell>
          <cell r="I134">
            <v>7.4493301011168897E-2</v>
          </cell>
          <cell r="J134">
            <v>5.6242276796304551E-2</v>
          </cell>
          <cell r="K134">
            <v>4.7356692024425905E-2</v>
          </cell>
          <cell r="L134">
            <v>0.13958806915375851</v>
          </cell>
          <cell r="M134">
            <v>9.9958692005435654E-2</v>
          </cell>
          <cell r="N134">
            <v>0.13430966777158107</v>
          </cell>
          <cell r="O134">
            <v>6.0114207590754469E-2</v>
          </cell>
          <cell r="P134">
            <v>5.8310615895903861E-2</v>
          </cell>
          <cell r="Q134">
            <v>7.3368124540986873E-2</v>
          </cell>
          <cell r="R134">
            <v>0.10579968162270412</v>
          </cell>
          <cell r="S134">
            <v>0.13090104493544141</v>
          </cell>
          <cell r="T134">
            <v>0.18562102415444087</v>
          </cell>
          <cell r="U134">
            <v>6.9612020736114513E-2</v>
          </cell>
          <cell r="V134">
            <v>8.6866670950193486E-2</v>
          </cell>
          <cell r="W134">
            <v>0.15042390425477303</v>
          </cell>
          <cell r="X134">
            <v>6.9917599237908579E-2</v>
          </cell>
          <cell r="Y134">
            <v>5.3337169403988922E-2</v>
          </cell>
          <cell r="Z134">
            <v>0.17851817731121555</v>
          </cell>
          <cell r="AA134">
            <v>0.11836922149675409</v>
          </cell>
          <cell r="AB134">
            <v>0.10231921623747468</v>
          </cell>
          <cell r="AC134">
            <v>0.10052290712059621</v>
          </cell>
          <cell r="AD134">
            <v>0.10493006204378759</v>
          </cell>
          <cell r="AE134">
            <v>0.11180870738663412</v>
          </cell>
          <cell r="AF134">
            <v>0.37765992725150432</v>
          </cell>
          <cell r="AG134">
            <v>3.7946580486408484E-2</v>
          </cell>
          <cell r="AH134">
            <v>5.3640991444864818E-2</v>
          </cell>
          <cell r="AI134">
            <v>2.6099148729709882E-2</v>
          </cell>
          <cell r="AJ134">
            <v>3.9860518059920545E-2</v>
          </cell>
          <cell r="AK134">
            <v>5.295600000000001E-2</v>
          </cell>
          <cell r="AL134">
            <v>1.4813999999999999E-2</v>
          </cell>
          <cell r="AM134">
            <v>5.8101638173870873E-2</v>
          </cell>
          <cell r="AN134">
            <v>5.801781830544088E-2</v>
          </cell>
          <cell r="AO134">
            <v>5.7651370040386785E-2</v>
          </cell>
          <cell r="AP134">
            <v>5.731010068300902E-2</v>
          </cell>
          <cell r="AQ134">
            <v>5.733319972702916E-2</v>
          </cell>
          <cell r="AR134">
            <v>5.7234171312886974E-2</v>
          </cell>
          <cell r="AS134">
            <v>8.4304406260276549E-2</v>
          </cell>
          <cell r="AT134">
            <v>5.7556573822396706E-2</v>
          </cell>
          <cell r="AU134">
            <v>0.10333240739998038</v>
          </cell>
          <cell r="AV134">
            <v>8.8152690030115027E-2</v>
          </cell>
          <cell r="AW134">
            <v>7.6746224937057045E-2</v>
          </cell>
          <cell r="AX134">
            <v>0.12166011623978948</v>
          </cell>
          <cell r="AY134">
            <v>0.11517063576832601</v>
          </cell>
          <cell r="AZ134">
            <v>0.14069823227736475</v>
          </cell>
          <cell r="BA134">
            <v>0.1375509686909909</v>
          </cell>
          <cell r="BB134">
            <v>0.12843963743813355</v>
          </cell>
          <cell r="BC134">
            <v>0.13131408075548995</v>
          </cell>
          <cell r="BD134">
            <v>0.12872926789843103</v>
          </cell>
          <cell r="BE134">
            <v>0.14152907416846866</v>
          </cell>
          <cell r="BF134">
            <v>0.13957078258588415</v>
          </cell>
          <cell r="BG134">
            <v>0.1129280042605347</v>
          </cell>
          <cell r="BH134">
            <v>9.2310907548619675E-2</v>
          </cell>
          <cell r="BI134">
            <v>6.714227676227387E-2</v>
          </cell>
        </row>
        <row r="135">
          <cell r="G135">
            <v>8.7405897783390932E-2</v>
          </cell>
          <cell r="H135">
            <v>0.11735617045042701</v>
          </cell>
          <cell r="I135">
            <v>0.13758788525203705</v>
          </cell>
          <cell r="J135">
            <v>0.10387854775026077</v>
          </cell>
          <cell r="K135">
            <v>8.746702078883388E-2</v>
          </cell>
          <cell r="L135">
            <v>0.25781683695828184</v>
          </cell>
          <cell r="M135">
            <v>0.18462203794037227</v>
          </cell>
          <cell r="N135">
            <v>0.24806771759013438</v>
          </cell>
          <cell r="O135">
            <v>0.11102993938708366</v>
          </cell>
          <cell r="P135">
            <v>0.10769873559044393</v>
          </cell>
          <cell r="Q135">
            <v>0.1355097030669774</v>
          </cell>
          <cell r="R135">
            <v>0.19541024840104954</v>
          </cell>
          <cell r="S135">
            <v>0.24177204802951249</v>
          </cell>
          <cell r="T135">
            <v>0.34283893752939848</v>
          </cell>
          <cell r="U135">
            <v>0.12857224194920477</v>
          </cell>
          <cell r="V135">
            <v>0.16044129327991158</v>
          </cell>
          <cell r="W135">
            <v>0.27783044376924665</v>
          </cell>
          <cell r="X135">
            <v>0.12913664034838468</v>
          </cell>
          <cell r="Y135">
            <v>2.6668584701994461E-2</v>
          </cell>
          <cell r="Z135">
            <v>8.9259088655607777E-2</v>
          </cell>
          <cell r="AA135">
            <v>5.9184610748377046E-2</v>
          </cell>
          <cell r="AB135">
            <v>5.1159608118737342E-2</v>
          </cell>
          <cell r="AC135">
            <v>5.0261453560298104E-2</v>
          </cell>
          <cell r="AD135">
            <v>5.2465031021893795E-2</v>
          </cell>
          <cell r="AE135">
            <v>5.590435369331706E-2</v>
          </cell>
          <cell r="AF135">
            <v>0.17534210908105555</v>
          </cell>
          <cell r="AG135">
            <v>1.8973290243204242E-2</v>
          </cell>
          <cell r="AH135">
            <v>2.6820495722432409E-2</v>
          </cell>
          <cell r="AI135">
            <v>1.3049574364854941E-2</v>
          </cell>
          <cell r="AJ135">
            <v>1.9930259029960273E-2</v>
          </cell>
          <cell r="AK135">
            <v>2.6478000000000005E-2</v>
          </cell>
          <cell r="AL135">
            <v>7.4069999999999995E-3</v>
          </cell>
          <cell r="AM135">
            <v>2.9050819086935437E-2</v>
          </cell>
          <cell r="AN135">
            <v>2.900890915272044E-2</v>
          </cell>
          <cell r="AO135">
            <v>2.8825685020193392E-2</v>
          </cell>
          <cell r="AP135">
            <v>2.865505034150451E-2</v>
          </cell>
          <cell r="AQ135">
            <v>2.8999314256286105E-2</v>
          </cell>
          <cell r="AR135">
            <v>2.9113778903609427E-2</v>
          </cell>
          <cell r="AS135">
            <v>4.3124731052749526E-2</v>
          </cell>
          <cell r="AT135">
            <v>2.9605735391810054E-2</v>
          </cell>
          <cell r="AU135">
            <v>5.3443467961718893E-2</v>
          </cell>
          <cell r="AV135">
            <v>4.5839903859675388E-2</v>
          </cell>
          <cell r="AW135">
            <v>4.0122553939744642E-2</v>
          </cell>
          <cell r="AX135">
            <v>6.4052646941620467E-2</v>
          </cell>
          <cell r="AY135">
            <v>6.1057997748257778E-2</v>
          </cell>
          <cell r="AZ135">
            <v>7.5102964735739422E-2</v>
          </cell>
          <cell r="BA135">
            <v>7.391906817519206E-2</v>
          </cell>
          <cell r="BB135">
            <v>6.9482276459094175E-2</v>
          </cell>
          <cell r="BC135">
            <v>7.1503470656984813E-2</v>
          </cell>
          <cell r="BD135">
            <v>7.054945112844771E-2</v>
          </cell>
          <cell r="BE135">
            <v>7.8059019246947386E-2</v>
          </cell>
          <cell r="BF135">
            <v>7.7463028811901632E-2</v>
          </cell>
          <cell r="BG135">
            <v>6.3064717393134948E-2</v>
          </cell>
          <cell r="BH135">
            <v>5.1877191496159818E-2</v>
          </cell>
          <cell r="BI135">
            <v>3.7968161517713199E-2</v>
          </cell>
        </row>
        <row r="136">
          <cell r="G136">
            <v>2.1851474445847733E-2</v>
          </cell>
          <cell r="H136">
            <v>2.9339042612606753E-2</v>
          </cell>
          <cell r="I136">
            <v>3.4396971313009263E-2</v>
          </cell>
          <cell r="J136">
            <v>2.5969636937565193E-2</v>
          </cell>
          <cell r="K136">
            <v>2.186675519720847E-2</v>
          </cell>
          <cell r="L136">
            <v>6.4454209239570459E-2</v>
          </cell>
          <cell r="M136">
            <v>4.6155509485093067E-2</v>
          </cell>
          <cell r="N136">
            <v>6.2016929397533595E-2</v>
          </cell>
          <cell r="O136">
            <v>2.7757484846770916E-2</v>
          </cell>
          <cell r="P136">
            <v>2.6924683897610983E-2</v>
          </cell>
          <cell r="Q136">
            <v>3.3877425766744351E-2</v>
          </cell>
          <cell r="R136">
            <v>4.8852562100262384E-2</v>
          </cell>
          <cell r="S136">
            <v>6.0443012007378123E-2</v>
          </cell>
          <cell r="T136">
            <v>8.570973438234962E-2</v>
          </cell>
          <cell r="U136">
            <v>3.2143060487301194E-2</v>
          </cell>
          <cell r="V136">
            <v>4.0110323319977895E-2</v>
          </cell>
          <cell r="W136">
            <v>6.9457610942311662E-2</v>
          </cell>
          <cell r="X136">
            <v>3.228416008709617E-2</v>
          </cell>
          <cell r="Y136">
            <v>0.16297468428996617</v>
          </cell>
          <cell r="Z136">
            <v>0.54547220845093647</v>
          </cell>
          <cell r="AA136">
            <v>0.36168373235119311</v>
          </cell>
          <cell r="AB136">
            <v>0.31264204961450598</v>
          </cell>
          <cell r="AC136">
            <v>0.30715332731293288</v>
          </cell>
          <cell r="AD136">
            <v>0.32061963402268434</v>
          </cell>
          <cell r="AE136">
            <v>0.3416377170147154</v>
          </cell>
          <cell r="AF136">
            <v>0.60695345451134608</v>
          </cell>
          <cell r="AG136">
            <v>0.1159478848195815</v>
          </cell>
          <cell r="AH136">
            <v>0.16390302941486473</v>
          </cell>
          <cell r="AI136">
            <v>7.9747398896335753E-2</v>
          </cell>
          <cell r="AJ136">
            <v>0.12179602740531278</v>
          </cell>
          <cell r="AK136">
            <v>0.16181000000000006</v>
          </cell>
          <cell r="AL136">
            <v>4.5265E-2</v>
          </cell>
          <cell r="AM136">
            <v>0.1775327833090499</v>
          </cell>
          <cell r="AN136">
            <v>0.1772766670444027</v>
          </cell>
          <cell r="AO136">
            <v>0.17615696401229297</v>
          </cell>
          <cell r="AP136">
            <v>0.17511419653141647</v>
          </cell>
          <cell r="AQ136">
            <v>0.17455903970165107</v>
          </cell>
          <cell r="AR136">
            <v>0.17394805721659495</v>
          </cell>
          <cell r="AS136">
            <v>0.25576775989047434</v>
          </cell>
          <cell r="AT136">
            <v>0.17431112335210541</v>
          </cell>
          <cell r="AU136">
            <v>0.31239540374647984</v>
          </cell>
          <cell r="AV136">
            <v>0.26603870983605848</v>
          </cell>
          <cell r="AW136">
            <v>0.23121217265033409</v>
          </cell>
          <cell r="AX136">
            <v>0.36567850883672498</v>
          </cell>
          <cell r="AY136">
            <v>0.34537919354127716</v>
          </cell>
          <cell r="AZ136">
            <v>0.42097068389580627</v>
          </cell>
          <cell r="BA136">
            <v>0.41062106860409686</v>
          </cell>
          <cell r="BB136">
            <v>0.38255732315416424</v>
          </cell>
          <cell r="BC136">
            <v>0.39024206499426417</v>
          </cell>
          <cell r="BD136">
            <v>0.38170762016054322</v>
          </cell>
          <cell r="BE136">
            <v>0.41873118810363308</v>
          </cell>
          <cell r="BF136">
            <v>0.41202691762241866</v>
          </cell>
          <cell r="BG136">
            <v>0.33264380013660366</v>
          </cell>
          <cell r="BH136">
            <v>0.2713002121914449</v>
          </cell>
          <cell r="BI136">
            <v>0.1968874583975799</v>
          </cell>
        </row>
        <row r="137">
          <cell r="G137">
            <v>4.2189029171929009E-2</v>
          </cell>
          <cell r="H137">
            <v>5.6645409797275316E-2</v>
          </cell>
          <cell r="I137">
            <v>6.6410842423784755E-2</v>
          </cell>
          <cell r="J137">
            <v>5.0140038515869477E-2</v>
          </cell>
          <cell r="K137">
            <v>4.2218531989531759E-2</v>
          </cell>
          <cell r="L137">
            <v>0.12444288464838921</v>
          </cell>
          <cell r="M137">
            <v>8.9113260569099004E-2</v>
          </cell>
          <cell r="N137">
            <v>0.11973718524075097</v>
          </cell>
          <cell r="O137">
            <v>5.3591868175390939E-2</v>
          </cell>
          <cell r="P137">
            <v>5.1983964616041198E-2</v>
          </cell>
          <cell r="Q137">
            <v>6.5407746625291335E-2</v>
          </cell>
          <cell r="R137">
            <v>9.432050787598395E-2</v>
          </cell>
          <cell r="S137">
            <v>0.11669839502766798</v>
          </cell>
          <cell r="T137">
            <v>0.16548130393381105</v>
          </cell>
          <cell r="U137">
            <v>6.2059176827379478E-2</v>
          </cell>
          <cell r="V137">
            <v>7.7441712449917086E-2</v>
          </cell>
          <cell r="W137">
            <v>0.13410304103366871</v>
          </cell>
          <cell r="X137">
            <v>6.2331600326610628E-2</v>
          </cell>
          <cell r="Y137">
            <v>5.3337169403988922E-2</v>
          </cell>
          <cell r="Z137">
            <v>0.17851817731121555</v>
          </cell>
          <cell r="AA137">
            <v>0.11836922149675409</v>
          </cell>
          <cell r="AB137">
            <v>0.10231921623747468</v>
          </cell>
          <cell r="AC137">
            <v>0.10052290712059621</v>
          </cell>
          <cell r="AD137">
            <v>0.10493006204378759</v>
          </cell>
          <cell r="AE137">
            <v>0.11180870738663412</v>
          </cell>
          <cell r="AF137">
            <v>0.18882996362575216</v>
          </cell>
          <cell r="AG137">
            <v>3.7946580486408484E-2</v>
          </cell>
          <cell r="AH137">
            <v>5.3640991444864818E-2</v>
          </cell>
          <cell r="AI137">
            <v>2.6099148729709882E-2</v>
          </cell>
          <cell r="AJ137">
            <v>3.9860518059920545E-2</v>
          </cell>
          <cell r="AK137">
            <v>5.295600000000001E-2</v>
          </cell>
          <cell r="AL137">
            <v>1.4813999999999999E-2</v>
          </cell>
          <cell r="AM137">
            <v>5.8101638173870873E-2</v>
          </cell>
          <cell r="AN137">
            <v>5.801781830544088E-2</v>
          </cell>
          <cell r="AO137">
            <v>5.7651370040386785E-2</v>
          </cell>
          <cell r="AP137">
            <v>5.731010068300902E-2</v>
          </cell>
          <cell r="AQ137">
            <v>5.7389104774715052E-2</v>
          </cell>
          <cell r="AR137">
            <v>5.7317629258414285E-2</v>
          </cell>
          <cell r="AS137">
            <v>8.4467817345191029E-2</v>
          </cell>
          <cell r="AT137">
            <v>5.7695607623672596E-2</v>
          </cell>
          <cell r="AU137">
            <v>0.10363103603000368</v>
          </cell>
          <cell r="AV137">
            <v>8.84490157781056E-2</v>
          </cell>
          <cell r="AW137">
            <v>7.7040178583177771E-2</v>
          </cell>
          <cell r="AX137">
            <v>0.1222015986212696</v>
          </cell>
          <cell r="AY137">
            <v>0.11575414023226849</v>
          </cell>
          <cell r="AZ137">
            <v>0.14149700785871611</v>
          </cell>
          <cell r="BA137">
            <v>0.13841523036864273</v>
          </cell>
          <cell r="BB137">
            <v>0.12932387315889871</v>
          </cell>
          <cell r="BC137">
            <v>0.13229643971156205</v>
          </cell>
          <cell r="BD137">
            <v>0.12976848503735111</v>
          </cell>
          <cell r="BE137">
            <v>0.14275474514035977</v>
          </cell>
          <cell r="BF137">
            <v>0.14086083405626718</v>
          </cell>
          <cell r="BG137">
            <v>0.11403710356476909</v>
          </cell>
          <cell r="BH137">
            <v>9.3272314770957376E-2</v>
          </cell>
          <cell r="BI137">
            <v>6.7881095982201961E-2</v>
          </cell>
        </row>
        <row r="138">
          <cell r="G138">
            <v>8.3687999999999999E-2</v>
          </cell>
          <cell r="H138">
            <v>7.8474000000000002E-2</v>
          </cell>
          <cell r="I138">
            <v>0.23700600000000002</v>
          </cell>
          <cell r="J138">
            <v>0.23515800000000001</v>
          </cell>
          <cell r="K138">
            <v>0.27984000000000003</v>
          </cell>
          <cell r="L138">
            <v>0.176814</v>
          </cell>
          <cell r="M138">
            <v>8.4347999999999992E-2</v>
          </cell>
          <cell r="N138">
            <v>0.40854000000000001</v>
          </cell>
          <cell r="O138">
            <v>0.225324</v>
          </cell>
          <cell r="P138">
            <v>5.4120000000000001E-2</v>
          </cell>
          <cell r="Q138">
            <v>0.40906799999999999</v>
          </cell>
          <cell r="R138">
            <v>0.27079799999999998</v>
          </cell>
          <cell r="S138">
            <v>0.207372</v>
          </cell>
          <cell r="T138">
            <v>0.19912200000000002</v>
          </cell>
          <cell r="U138">
            <v>0.15206400000000003</v>
          </cell>
          <cell r="V138">
            <v>0.27260000000000001</v>
          </cell>
          <cell r="W138">
            <v>0.189</v>
          </cell>
          <cell r="X138">
            <v>0.1072</v>
          </cell>
          <cell r="Y138">
            <v>0.44969999999999999</v>
          </cell>
          <cell r="Z138">
            <v>0.112</v>
          </cell>
          <cell r="AA138">
            <v>0.4401652614761517</v>
          </cell>
          <cell r="AB138">
            <v>0.21984801303614007</v>
          </cell>
          <cell r="AC138">
            <v>0.15364627260124672</v>
          </cell>
          <cell r="AD138">
            <v>0.15855763042086438</v>
          </cell>
          <cell r="AE138">
            <v>0.16345549448847282</v>
          </cell>
          <cell r="AF138">
            <v>0.1061</v>
          </cell>
          <cell r="AG138">
            <v>7.17E-2</v>
          </cell>
          <cell r="AH138">
            <v>8.5000000000000006E-2</v>
          </cell>
          <cell r="AI138">
            <v>4.9000000000000002E-2</v>
          </cell>
          <cell r="AJ138">
            <v>0.20899999999999999</v>
          </cell>
          <cell r="AK138">
            <v>0.69379999999999997</v>
          </cell>
          <cell r="AL138">
            <v>0.46160000000000001</v>
          </cell>
          <cell r="AM138">
            <v>3.2395497533046824E-2</v>
          </cell>
          <cell r="AN138">
            <v>3.2005324644658439E-2</v>
          </cell>
          <cell r="AO138">
            <v>3.1670890740325544E-2</v>
          </cell>
          <cell r="AP138">
            <v>3.1224978867881673E-2</v>
          </cell>
          <cell r="AQ138">
            <v>3.0905596469902489E-2</v>
          </cell>
          <cell r="AR138">
            <v>3.0219889540493039E-2</v>
          </cell>
          <cell r="AS138">
            <v>2.979019394768289E-2</v>
          </cell>
          <cell r="AT138">
            <v>2.9270001125194411E-2</v>
          </cell>
          <cell r="AU138">
            <v>2.869268979845158E-2</v>
          </cell>
          <cell r="AV138">
            <v>2.8361125766624345E-2</v>
          </cell>
          <cell r="AW138">
            <v>2.5215874162086725E-2</v>
          </cell>
          <cell r="AX138">
            <v>2.7884750940656702E-2</v>
          </cell>
          <cell r="AY138">
            <v>2.765006801192808E-2</v>
          </cell>
          <cell r="AZ138">
            <v>2.7606406479205634E-2</v>
          </cell>
          <cell r="BA138">
            <v>2.7393171313976977E-2</v>
          </cell>
          <cell r="BB138">
            <v>2.733758600433157E-2</v>
          </cell>
          <cell r="BC138">
            <v>2.7361012432504692E-2</v>
          </cell>
          <cell r="BD138">
            <v>2.7248394838617355E-2</v>
          </cell>
          <cell r="BE138">
            <v>7.5887365564928699E-2</v>
          </cell>
          <cell r="BF138">
            <v>3.2796783433519536E-2</v>
          </cell>
          <cell r="BG138">
            <v>8.1611279331666828E-2</v>
          </cell>
          <cell r="BH138">
            <v>6.5556716447763397E-2</v>
          </cell>
          <cell r="BI138">
            <v>0.14720388032958617</v>
          </cell>
        </row>
        <row r="139">
          <cell r="G139">
            <v>4.3112000000000004E-2</v>
          </cell>
          <cell r="H139">
            <v>4.0426000000000004E-2</v>
          </cell>
          <cell r="I139">
            <v>0.12209400000000002</v>
          </cell>
          <cell r="J139">
            <v>0.12114200000000001</v>
          </cell>
          <cell r="K139">
            <v>0.14416000000000001</v>
          </cell>
          <cell r="L139">
            <v>9.1086E-2</v>
          </cell>
          <cell r="M139">
            <v>4.3452000000000005E-2</v>
          </cell>
          <cell r="N139">
            <v>0.21046000000000001</v>
          </cell>
          <cell r="O139">
            <v>0.11607600000000001</v>
          </cell>
          <cell r="P139">
            <v>2.7880000000000002E-2</v>
          </cell>
          <cell r="Q139">
            <v>0.210732</v>
          </cell>
          <cell r="R139">
            <v>0.13950200000000001</v>
          </cell>
          <cell r="S139">
            <v>0.10682800000000001</v>
          </cell>
          <cell r="T139">
            <v>0.102578</v>
          </cell>
          <cell r="U139">
            <v>7.8336000000000017E-2</v>
          </cell>
          <cell r="V139">
            <v>0.14680000000000001</v>
          </cell>
          <cell r="W139">
            <v>0.24359999999999998</v>
          </cell>
          <cell r="X139">
            <v>0.1031</v>
          </cell>
          <cell r="Y139">
            <v>0.1915</v>
          </cell>
          <cell r="Z139">
            <v>0.29419999999999996</v>
          </cell>
          <cell r="AA139">
            <v>0.35744725178671727</v>
          </cell>
          <cell r="AB139">
            <v>0.22417923952580085</v>
          </cell>
          <cell r="AC139">
            <v>0.17356368464901417</v>
          </cell>
          <cell r="AD139">
            <v>0.17526384939785247</v>
          </cell>
          <cell r="AE139">
            <v>0.17824834106766363</v>
          </cell>
          <cell r="AF139">
            <v>0.1061</v>
          </cell>
          <cell r="AG139">
            <v>0.14380000000000001</v>
          </cell>
          <cell r="AH139">
            <v>0.13</v>
          </cell>
          <cell r="AI139">
            <v>0.16600000000000001</v>
          </cell>
          <cell r="AJ139">
            <v>0.15</v>
          </cell>
          <cell r="AK139">
            <v>0.59129999999999994</v>
          </cell>
          <cell r="AL139">
            <v>4.2599999999999992E-2</v>
          </cell>
          <cell r="AM139">
            <v>2.3083032351954743E-2</v>
          </cell>
          <cell r="AN139">
            <v>2.2817156132475393E-2</v>
          </cell>
          <cell r="AO139">
            <v>2.249289972861139E-2</v>
          </cell>
          <cell r="AP139">
            <v>2.218556680174712E-2</v>
          </cell>
          <cell r="AQ139">
            <v>2.190332277825616E-2</v>
          </cell>
          <cell r="AR139">
            <v>2.1568454531706562E-2</v>
          </cell>
          <cell r="AS139">
            <v>2.1237816048515795E-2</v>
          </cell>
          <cell r="AT139">
            <v>2.0956874009521325E-2</v>
          </cell>
          <cell r="AU139">
            <v>2.0611759170637265E-2</v>
          </cell>
          <cell r="AV139">
            <v>2.0419334901448219E-2</v>
          </cell>
          <cell r="AW139">
            <v>1.8248087493961167E-2</v>
          </cell>
          <cell r="AX139">
            <v>2.0092541137721374E-2</v>
          </cell>
          <cell r="AY139">
            <v>2.0076794159720853E-2</v>
          </cell>
          <cell r="AZ139">
            <v>2.0029740856085318E-2</v>
          </cell>
          <cell r="BA139">
            <v>2.2856056674458371E-2</v>
          </cell>
          <cell r="BB139">
            <v>2.0117726090545199E-2</v>
          </cell>
          <cell r="BC139">
            <v>2.8236267971394668E-2</v>
          </cell>
          <cell r="BD139">
            <v>2.011889769086633E-2</v>
          </cell>
          <cell r="BE139">
            <v>3.53871359134868E-2</v>
          </cell>
          <cell r="BF139">
            <v>2.9482385382561531E-2</v>
          </cell>
          <cell r="BG139">
            <v>7.47362156265029E-2</v>
          </cell>
          <cell r="BH139">
            <v>3.095551395811063E-2</v>
          </cell>
          <cell r="BI139">
            <v>9.252269311742603E-2</v>
          </cell>
        </row>
        <row r="140">
          <cell r="G140">
            <v>0.1671</v>
          </cell>
          <cell r="H140">
            <v>7.1599999999999997E-2</v>
          </cell>
          <cell r="I140">
            <v>0.26939999999999997</v>
          </cell>
          <cell r="J140">
            <v>4.3299999999999998E-2</v>
          </cell>
          <cell r="K140">
            <v>4.5899999999999996E-2</v>
          </cell>
          <cell r="L140">
            <v>9.9299999999999999E-2</v>
          </cell>
          <cell r="M140">
            <v>0.22140000000000001</v>
          </cell>
          <cell r="N140">
            <v>0.3105</v>
          </cell>
          <cell r="O140">
            <v>0.33019999999999999</v>
          </cell>
          <cell r="P140">
            <v>0.38160000000000005</v>
          </cell>
          <cell r="Q140">
            <v>0.1825</v>
          </cell>
          <cell r="R140">
            <v>0.3387</v>
          </cell>
          <cell r="S140">
            <v>0.48710000000000003</v>
          </cell>
          <cell r="T140">
            <v>0.3115</v>
          </cell>
          <cell r="U140">
            <v>0.2233</v>
          </cell>
          <cell r="V140">
            <v>0.1108</v>
          </cell>
          <cell r="W140">
            <v>0.22839999999999999</v>
          </cell>
          <cell r="X140">
            <v>0.25869999999999999</v>
          </cell>
          <cell r="Y140">
            <v>7.1999999999999995E-2</v>
          </cell>
          <cell r="Z140">
            <v>0.26689999999999997</v>
          </cell>
          <cell r="AA140">
            <v>0.13994319</v>
          </cell>
          <cell r="AB140">
            <v>0.13183231000000001</v>
          </cell>
          <cell r="AC140">
            <v>0.11379148000000006</v>
          </cell>
          <cell r="AD140">
            <v>0.11830017999999998</v>
          </cell>
          <cell r="AE140">
            <v>0.13708434</v>
          </cell>
          <cell r="AF140">
            <v>0</v>
          </cell>
          <cell r="AG140">
            <v>0.14599999999999999</v>
          </cell>
          <cell r="AH140">
            <v>6.5000000000000002E-2</v>
          </cell>
          <cell r="AI140">
            <v>9.8000000000000004E-2</v>
          </cell>
          <cell r="AJ140">
            <v>2.7E-2</v>
          </cell>
          <cell r="AK140">
            <v>5.3E-3</v>
          </cell>
          <cell r="AL140">
            <v>9.5299999999999996E-2</v>
          </cell>
          <cell r="AM140">
            <v>0.18691796180704703</v>
          </cell>
          <cell r="AN140">
            <v>0.24150864394515437</v>
          </cell>
          <cell r="AO140">
            <v>0.26509936034593662</v>
          </cell>
          <cell r="AP140">
            <v>0.18713027184839137</v>
          </cell>
          <cell r="AQ140">
            <v>0.20619938149858841</v>
          </cell>
          <cell r="AR140">
            <v>0.18796017579062302</v>
          </cell>
          <cell r="AS140">
            <v>0.27676981622209645</v>
          </cell>
          <cell r="AT140">
            <v>0.18897995138324661</v>
          </cell>
          <cell r="AU140">
            <v>0.18926335638216121</v>
          </cell>
          <cell r="AV140">
            <v>0.18958445088680556</v>
          </cell>
          <cell r="AW140">
            <v>0.19624357694312553</v>
          </cell>
          <cell r="AX140">
            <v>0.31063150076414503</v>
          </cell>
          <cell r="AY140">
            <v>0.19050141445107863</v>
          </cell>
          <cell r="AZ140">
            <v>0.28188780798614954</v>
          </cell>
          <cell r="BA140">
            <v>0.20096461581320205</v>
          </cell>
          <cell r="BB140">
            <v>0.19222908236587008</v>
          </cell>
          <cell r="BC140">
            <v>0.19246009771884795</v>
          </cell>
          <cell r="BD140">
            <v>0.19211632778136381</v>
          </cell>
          <cell r="BE140">
            <v>0.19146916130523967</v>
          </cell>
          <cell r="BF140">
            <v>0.19102007613701977</v>
          </cell>
          <cell r="BG140">
            <v>0.1914774962483439</v>
          </cell>
          <cell r="BH140">
            <v>0.19087670562935788</v>
          </cell>
          <cell r="BI140">
            <v>0.19126744041953089</v>
          </cell>
        </row>
        <row r="141">
          <cell r="G141">
            <v>6.2100589823534016E-2</v>
          </cell>
          <cell r="H141">
            <v>8.3379812909919804E-2</v>
          </cell>
          <cell r="I141">
            <v>9.7754145239702855E-2</v>
          </cell>
          <cell r="J141">
            <v>7.3804162521046185E-2</v>
          </cell>
          <cell r="K141">
            <v>6.2144016809424593E-2</v>
          </cell>
          <cell r="L141">
            <v>0.18317502648648007</v>
          </cell>
          <cell r="M141">
            <v>0.13117121088250666</v>
          </cell>
          <cell r="N141">
            <v>0.17624842223693205</v>
          </cell>
          <cell r="O141">
            <v>7.8885119870244436E-2</v>
          </cell>
          <cell r="P141">
            <v>7.6518349139207631E-2</v>
          </cell>
          <cell r="Q141">
            <v>9.6277627719423012E-2</v>
          </cell>
          <cell r="R141">
            <v>0.13883607389219457</v>
          </cell>
          <cell r="S141">
            <v>0.17177544269020198</v>
          </cell>
          <cell r="T141">
            <v>0.24358196386028133</v>
          </cell>
          <cell r="U141">
            <v>9.1348664820841821E-2</v>
          </cell>
          <cell r="V141">
            <v>3.3659473654209432E-2</v>
          </cell>
          <cell r="W141">
            <v>5.7814844658594489E-2</v>
          </cell>
          <cell r="X141">
            <v>2.6639964131567617E-2</v>
          </cell>
          <cell r="Y141">
            <v>4.7600000000000003E-2</v>
          </cell>
          <cell r="Z141">
            <v>2.12E-2</v>
          </cell>
          <cell r="AA141">
            <v>3.7391982114600208E-2</v>
          </cell>
          <cell r="AB141">
            <v>3.8556202084216395E-2</v>
          </cell>
          <cell r="AC141">
            <v>3.9254739655337212E-2</v>
          </cell>
          <cell r="AD141">
            <v>3.9612886681477867E-2</v>
          </cell>
          <cell r="AE141">
            <v>3.9228819369136157E-2</v>
          </cell>
          <cell r="AF141">
            <v>8.7923000000000001E-2</v>
          </cell>
          <cell r="AG141">
            <v>1.454283198219865E-2</v>
          </cell>
          <cell r="AH141">
            <v>2.0557634336001197E-2</v>
          </cell>
          <cell r="AI141">
            <v>1.0002364639694778E-2</v>
          </cell>
          <cell r="AJ141">
            <v>1.5276338722442932E-2</v>
          </cell>
          <cell r="AK141">
            <v>2.4197669056940291E-2</v>
          </cell>
          <cell r="AL141">
            <v>2.7892366912946231E-2</v>
          </cell>
          <cell r="AM141">
            <v>3.0162582088958573E-2</v>
          </cell>
          <cell r="AN141">
            <v>3.0146555212184421E-2</v>
          </cell>
          <cell r="AO141">
            <v>3.0095269206507128E-2</v>
          </cell>
          <cell r="AP141">
            <v>3.0043983200829832E-2</v>
          </cell>
          <cell r="AQ141">
            <v>2.9962212964462769E-2</v>
          </cell>
          <cell r="AR141">
            <v>2.98596207558189E-2</v>
          </cell>
          <cell r="AS141">
            <v>2.9750036437390857E-2</v>
          </cell>
          <cell r="AT141">
            <v>5.7874714584930272E-2</v>
          </cell>
          <cell r="AU141">
            <v>7.2517996074314015E-2</v>
          </cell>
          <cell r="AV141">
            <v>9.0716587945836411E-2</v>
          </cell>
          <cell r="AW141">
            <v>6.4071078383555621E-2</v>
          </cell>
          <cell r="AX141">
            <v>9.3630615302843861E-2</v>
          </cell>
          <cell r="AY141">
            <v>0.11558582735613269</v>
          </cell>
          <cell r="AZ141">
            <v>0.115555608550688</v>
          </cell>
          <cell r="BA141">
            <v>0.10857181142633732</v>
          </cell>
          <cell r="BB141">
            <v>0.10778719175941505</v>
          </cell>
          <cell r="BC141">
            <v>0.12723487386125013</v>
          </cell>
          <cell r="BD141">
            <v>0.11957290478698353</v>
          </cell>
          <cell r="BE141">
            <v>0.11604260674747753</v>
          </cell>
          <cell r="BF141">
            <v>0.12442274301908937</v>
          </cell>
          <cell r="BG141">
            <v>0.10681422789039949</v>
          </cell>
          <cell r="BH141">
            <v>9.8929797447151566E-2</v>
          </cell>
          <cell r="BI141">
            <v>8.0353091221639389E-2</v>
          </cell>
        </row>
        <row r="142">
          <cell r="G142">
            <v>2.5129410176465982E-2</v>
          </cell>
          <cell r="H142">
            <v>3.3740187090080198E-2</v>
          </cell>
          <cell r="I142">
            <v>3.9556854760297154E-2</v>
          </cell>
          <cell r="J142">
            <v>2.9865337478953799E-2</v>
          </cell>
          <cell r="K142">
            <v>2.5146983190575397E-2</v>
          </cell>
          <cell r="L142">
            <v>7.4122973513519944E-2</v>
          </cell>
          <cell r="M142">
            <v>5.3079289117493357E-2</v>
          </cell>
          <cell r="N142">
            <v>7.1320077763067966E-2</v>
          </cell>
          <cell r="O142">
            <v>3.1921380129755567E-2</v>
          </cell>
          <cell r="P142">
            <v>3.0963650860792346E-2</v>
          </cell>
          <cell r="Q142">
            <v>3.8959372280576977E-2</v>
          </cell>
          <cell r="R142">
            <v>5.6180926107805416E-2</v>
          </cell>
          <cell r="S142">
            <v>6.9510057309798035E-2</v>
          </cell>
          <cell r="T142">
            <v>9.8567036139718664E-2</v>
          </cell>
          <cell r="U142">
            <v>3.6964835179158176E-2</v>
          </cell>
          <cell r="V142">
            <v>1.3620526345790574E-2</v>
          </cell>
          <cell r="W142">
            <v>2.3395155341405505E-2</v>
          </cell>
          <cell r="X142">
            <v>1.0780035868432387E-2</v>
          </cell>
          <cell r="Y142">
            <v>4.7600000000000003E-2</v>
          </cell>
          <cell r="Z142">
            <v>2.12E-2</v>
          </cell>
          <cell r="AA142">
            <v>3.7391982114600208E-2</v>
          </cell>
          <cell r="AB142">
            <v>3.8556202084216395E-2</v>
          </cell>
          <cell r="AC142">
            <v>3.9254739655337212E-2</v>
          </cell>
          <cell r="AD142">
            <v>3.9612886681477867E-2</v>
          </cell>
          <cell r="AE142">
            <v>3.9228819369136157E-2</v>
          </cell>
          <cell r="AF142">
            <v>8.7923000000000001E-2</v>
          </cell>
          <cell r="AG142">
            <v>1.454283198219865E-2</v>
          </cell>
          <cell r="AH142">
            <v>2.0557634336001197E-2</v>
          </cell>
          <cell r="AI142">
            <v>1.0002364639694778E-2</v>
          </cell>
          <cell r="AJ142">
            <v>1.5276338722442932E-2</v>
          </cell>
          <cell r="AK142">
            <v>1.1566342519813777E-2</v>
          </cell>
          <cell r="AL142">
            <v>1.3332386216387495E-2</v>
          </cell>
          <cell r="AM142">
            <v>2.7428733073420332E-3</v>
          </cell>
          <cell r="AN142">
            <v>2.6504261078657762E-3</v>
          </cell>
          <cell r="AO142">
            <v>2.5220506489813358E-3</v>
          </cell>
          <cell r="AP142">
            <v>2.3919435124130878E-3</v>
          </cell>
          <cell r="AQ142">
            <v>2.286536971128383E-3</v>
          </cell>
          <cell r="AR142">
            <v>2.1801525429810016E-3</v>
          </cell>
          <cell r="AS142">
            <v>2.0549944129282429E-3</v>
          </cell>
          <cell r="AT142">
            <v>1.9576005396678879E-3</v>
          </cell>
          <cell r="AU142">
            <v>1.9414121787396563E-3</v>
          </cell>
          <cell r="AV142">
            <v>1.9338987111407015E-3</v>
          </cell>
          <cell r="AW142">
            <v>1.7330834565182256E-3</v>
          </cell>
          <cell r="AX142">
            <v>4.3778466805246934E-3</v>
          </cell>
          <cell r="AY142">
            <v>4.5354712188836761E-3</v>
          </cell>
          <cell r="AZ142">
            <v>1.9297953703400266E-3</v>
          </cell>
          <cell r="BA142">
            <v>2.7115865929383254E-3</v>
          </cell>
          <cell r="BB142">
            <v>4.5574937714698161E-3</v>
          </cell>
          <cell r="BC142">
            <v>2.4910018057128424E-3</v>
          </cell>
          <cell r="BD142">
            <v>6.1578506024585018E-3</v>
          </cell>
          <cell r="BE142">
            <v>1.9545050979978911E-3</v>
          </cell>
          <cell r="BF142">
            <v>3.1557456124244191E-3</v>
          </cell>
          <cell r="BG142">
            <v>2.8644859353527991E-3</v>
          </cell>
          <cell r="BH142">
            <v>3.579609432848011E-3</v>
          </cell>
          <cell r="BI142">
            <v>1.9728649943956266E-3</v>
          </cell>
        </row>
        <row r="143">
          <cell r="G143">
            <v>1.8200000000000001E-2</v>
          </cell>
          <cell r="H143">
            <v>2.7699999999999999E-2</v>
          </cell>
          <cell r="I143">
            <v>1.0199999999999999E-2</v>
          </cell>
          <cell r="J143">
            <v>7.4000000000000003E-3</v>
          </cell>
          <cell r="K143">
            <v>3.2199999999999999E-2</v>
          </cell>
          <cell r="L143">
            <v>1.3099999999999999E-2</v>
          </cell>
          <cell r="M143">
            <v>7.7200000000000005E-2</v>
          </cell>
          <cell r="N143">
            <v>4.1299999999999996E-2</v>
          </cell>
          <cell r="O143">
            <v>4.8000000000000001E-2</v>
          </cell>
          <cell r="P143">
            <v>4.5499999999999999E-2</v>
          </cell>
          <cell r="Q143">
            <v>5.1299999999999998E-2</v>
          </cell>
          <cell r="R143">
            <v>5.0299999999999997E-2</v>
          </cell>
          <cell r="S143">
            <v>2.52E-2</v>
          </cell>
          <cell r="T143">
            <v>3.0499999999999999E-2</v>
          </cell>
          <cell r="U143">
            <v>2.5999999999999999E-2</v>
          </cell>
          <cell r="V143">
            <v>6.9501599999999997E-2</v>
          </cell>
          <cell r="W143">
            <v>0.11937869999999999</v>
          </cell>
          <cell r="X143">
            <v>5.5007399999999998E-2</v>
          </cell>
          <cell r="Y143">
            <v>4.0882392200061568E-2</v>
          </cell>
          <cell r="Z143">
            <v>0.13683234827102456</v>
          </cell>
          <cell r="AA143">
            <v>9.0728791792320906E-2</v>
          </cell>
          <cell r="AB143">
            <v>7.8426627707590915E-2</v>
          </cell>
          <cell r="AC143">
            <v>7.7049775230239925E-2</v>
          </cell>
          <cell r="AD143">
            <v>8.0427814186369212E-2</v>
          </cell>
          <cell r="AE143">
            <v>8.5700225149564199E-2</v>
          </cell>
          <cell r="AF143">
            <v>4.0000000000000002E-4</v>
          </cell>
          <cell r="AG143">
            <v>1.7600000000000001E-2</v>
          </cell>
          <cell r="AH143">
            <v>2.4879223300970876E-2</v>
          </cell>
          <cell r="AI143">
            <v>0.04</v>
          </cell>
          <cell r="AJ143">
            <v>3.9E-2</v>
          </cell>
          <cell r="AK143">
            <v>1.0735988423245928E-2</v>
          </cell>
          <cell r="AL143">
            <v>1.2375246870666275E-2</v>
          </cell>
          <cell r="AM143">
            <v>9.4192535558260612E-2</v>
          </cell>
          <cell r="AN143">
            <v>9.3932159698729673E-2</v>
          </cell>
          <cell r="AO143">
            <v>9.3909241102637153E-2</v>
          </cell>
          <cell r="AP143">
            <v>9.3733027845542174E-2</v>
          </cell>
          <cell r="AQ143">
            <v>9.4305185497794375E-2</v>
          </cell>
          <cell r="AR143">
            <v>9.4137979709274872E-2</v>
          </cell>
          <cell r="AS143">
            <v>9.3845733870452905E-2</v>
          </cell>
          <cell r="AT143">
            <v>9.359170332139656E-2</v>
          </cell>
          <cell r="AU143">
            <v>9.3674311508631744E-2</v>
          </cell>
          <cell r="AV143">
            <v>9.3930080833568658E-2</v>
          </cell>
          <cell r="AW143">
            <v>8.4741663314409355E-2</v>
          </cell>
          <cell r="AX143">
            <v>0.10995181798991764</v>
          </cell>
          <cell r="AY143">
            <v>0.11199171054813364</v>
          </cell>
          <cell r="AZ143">
            <v>0.13954710834194517</v>
          </cell>
          <cell r="BA143">
            <v>0.10596181173386614</v>
          </cell>
          <cell r="BB143">
            <v>0.14192040259662719</v>
          </cell>
          <cell r="BC143">
            <v>0.13414120747240557</v>
          </cell>
          <cell r="BD143">
            <v>0.14580497883847926</v>
          </cell>
          <cell r="BE143">
            <v>0.15163110605157964</v>
          </cell>
          <cell r="BF143">
            <v>0.18180104653064783</v>
          </cell>
          <cell r="BG143">
            <v>0.15190245950120848</v>
          </cell>
          <cell r="BH143">
            <v>0.14821284625896641</v>
          </cell>
          <cell r="BI143">
            <v>0.11443885521940242</v>
          </cell>
        </row>
        <row r="144">
          <cell r="G144">
            <v>1.6199999999999999E-2</v>
          </cell>
          <cell r="H144">
            <v>7.2800000000000004E-2</v>
          </cell>
          <cell r="I144">
            <v>0.23139999999999999</v>
          </cell>
          <cell r="J144">
            <v>6.2899999999999998E-2</v>
          </cell>
          <cell r="K144">
            <v>8.0299999999999996E-2</v>
          </cell>
          <cell r="L144">
            <v>0.1036</v>
          </cell>
          <cell r="M144">
            <v>0.13750000000000001</v>
          </cell>
          <cell r="N144">
            <v>0.12790000000000001</v>
          </cell>
          <cell r="O144">
            <v>0.24299999999999999</v>
          </cell>
          <cell r="P144">
            <v>0.21619999999999998</v>
          </cell>
          <cell r="Q144">
            <v>0.15919999999999998</v>
          </cell>
          <cell r="R144">
            <v>0.2424</v>
          </cell>
          <cell r="S144">
            <v>0.153</v>
          </cell>
          <cell r="T144">
            <v>0.15630000000000002</v>
          </cell>
          <cell r="U144">
            <v>0.32839999999999997</v>
          </cell>
          <cell r="V144">
            <v>0.2853</v>
          </cell>
          <cell r="W144">
            <v>8.43E-2</v>
          </cell>
          <cell r="X144">
            <v>0.13190000000000002</v>
          </cell>
          <cell r="Y144">
            <v>0.14849999999999999</v>
          </cell>
          <cell r="Z144">
            <v>0.33030000000000004</v>
          </cell>
          <cell r="AA144">
            <v>0.26767490999999999</v>
          </cell>
          <cell r="AB144">
            <v>0.22668945999999998</v>
          </cell>
          <cell r="AC144">
            <v>0.21574797999999998</v>
          </cell>
          <cell r="AD144">
            <v>0.248752</v>
          </cell>
          <cell r="AE144">
            <v>0.27003221999999999</v>
          </cell>
          <cell r="AF144">
            <v>0.27729999999999999</v>
          </cell>
          <cell r="AG144">
            <v>0.24869999999999998</v>
          </cell>
          <cell r="AH144">
            <v>0.25700000000000001</v>
          </cell>
          <cell r="AI144">
            <v>0.434</v>
          </cell>
          <cell r="AJ144">
            <v>0.216</v>
          </cell>
          <cell r="AK144">
            <v>0.1681</v>
          </cell>
          <cell r="AL144">
            <v>9.8000000000000004E-2</v>
          </cell>
          <cell r="AM144">
            <v>6.949485220267472E-2</v>
          </cell>
          <cell r="AN144">
            <v>0.1184908741035417</v>
          </cell>
          <cell r="AO144">
            <v>0.16708027539165779</v>
          </cell>
          <cell r="AP144">
            <v>0.13186686397803504</v>
          </cell>
          <cell r="AQ144">
            <v>7.1228168134025285E-2</v>
          </cell>
          <cell r="AR144">
            <v>7.1667291951429055E-2</v>
          </cell>
          <cell r="AS144">
            <v>7.175583295182407E-2</v>
          </cell>
          <cell r="AT144">
            <v>8.569966734093136E-2</v>
          </cell>
          <cell r="AU144">
            <v>0.11262055636921543</v>
          </cell>
          <cell r="AV144">
            <v>0.12402685114925763</v>
          </cell>
          <cell r="AW144">
            <v>6.6211272241794392E-2</v>
          </cell>
          <cell r="AX144">
            <v>0.17202980791750486</v>
          </cell>
          <cell r="AY144">
            <v>0.17421832532131229</v>
          </cell>
          <cell r="AZ144">
            <v>0.15361256241601273</v>
          </cell>
          <cell r="BA144">
            <v>0.11431589725477179</v>
          </cell>
          <cell r="BB144">
            <v>0.17501035973142615</v>
          </cell>
          <cell r="BC144">
            <v>0.14019757778405059</v>
          </cell>
          <cell r="BD144">
            <v>0.20960229853943105</v>
          </cell>
          <cell r="BE144">
            <v>0.17506027477331129</v>
          </cell>
          <cell r="BF144">
            <v>0.25411168742787094</v>
          </cell>
          <cell r="BG144">
            <v>0.18581444065850036</v>
          </cell>
          <cell r="BH144">
            <v>0.15607157234143954</v>
          </cell>
          <cell r="BI144">
            <v>0.11618603605289371</v>
          </cell>
        </row>
        <row r="145">
          <cell r="G145">
            <v>5.5926000000000003E-2</v>
          </cell>
          <cell r="H145">
            <v>7.7945400000000012E-2</v>
          </cell>
          <cell r="I145">
            <v>3.9616200000000004E-2</v>
          </cell>
          <cell r="J145">
            <v>3.7861200000000005E-2</v>
          </cell>
          <cell r="K145">
            <v>4.8601800000000001E-2</v>
          </cell>
          <cell r="L145">
            <v>4.8461400000000002E-2</v>
          </cell>
          <cell r="M145">
            <v>0.1010412</v>
          </cell>
          <cell r="N145">
            <v>5.0918399999999996E-2</v>
          </cell>
          <cell r="O145">
            <v>5.8921200000000007E-2</v>
          </cell>
          <cell r="P145">
            <v>8.45442E-2</v>
          </cell>
          <cell r="Q145">
            <v>9.3974400000000013E-2</v>
          </cell>
          <cell r="R145">
            <v>5.9202000000000005E-2</v>
          </cell>
          <cell r="S145">
            <v>7.4201400000000001E-2</v>
          </cell>
          <cell r="T145">
            <v>0.1071486</v>
          </cell>
          <cell r="U145">
            <v>0.11398140000000001</v>
          </cell>
          <cell r="V145">
            <v>9.4021200000000013E-2</v>
          </cell>
          <cell r="W145">
            <v>5.4498600000000001E-2</v>
          </cell>
          <cell r="X145">
            <v>5.9061600000000006E-2</v>
          </cell>
          <cell r="Y145">
            <v>0.3604</v>
          </cell>
          <cell r="Z145">
            <v>0.33529999999999999</v>
          </cell>
          <cell r="AA145">
            <v>0.18800158000000008</v>
          </cell>
          <cell r="AB145">
            <v>0.1901061300000001</v>
          </cell>
          <cell r="AC145">
            <v>0.24725164000000002</v>
          </cell>
          <cell r="AD145">
            <v>0.28489977000000005</v>
          </cell>
          <cell r="AE145">
            <v>0.29366129999999996</v>
          </cell>
          <cell r="AF145">
            <v>0.10629999999999999</v>
          </cell>
          <cell r="AG145">
            <v>3.2000000000000002E-3</v>
          </cell>
          <cell r="AH145">
            <v>1.2949832775919733E-2</v>
          </cell>
          <cell r="AI145">
            <v>7.5999999999999998E-2</v>
          </cell>
          <cell r="AJ145">
            <v>0.22800000000000001</v>
          </cell>
          <cell r="AK145">
            <v>6.5500000000000003E-2</v>
          </cell>
          <cell r="AL145">
            <v>0.1024</v>
          </cell>
          <cell r="AM145">
            <v>0.33367578923693214</v>
          </cell>
          <cell r="AN145">
            <v>0.29948131867650668</v>
          </cell>
          <cell r="AO145">
            <v>0.26761989302651051</v>
          </cell>
          <cell r="AP145">
            <v>0.27420982195857502</v>
          </cell>
          <cell r="AQ145">
            <v>0.36422781450458913</v>
          </cell>
          <cell r="AR145">
            <v>0.39444800255908563</v>
          </cell>
          <cell r="AS145">
            <v>0.38569396167591813</v>
          </cell>
          <cell r="AT145">
            <v>0.43811756499943827</v>
          </cell>
          <cell r="AU145">
            <v>0.52733766821182726</v>
          </cell>
          <cell r="AV145">
            <v>0.49568360230007374</v>
          </cell>
          <cell r="AW145">
            <v>0.37589416772520795</v>
          </cell>
          <cell r="AX145">
            <v>0.42088241672602933</v>
          </cell>
          <cell r="AY145">
            <v>0.49795595862123687</v>
          </cell>
          <cell r="AZ145">
            <v>0.42497313290217437</v>
          </cell>
          <cell r="BA145">
            <v>0.4141312214413137</v>
          </cell>
          <cell r="BB145">
            <v>0.35127406646608983</v>
          </cell>
          <cell r="BC145">
            <v>0.40444436394059097</v>
          </cell>
          <cell r="BD145">
            <v>0.37484309966585649</v>
          </cell>
          <cell r="BE145">
            <v>0.4572241427949818</v>
          </cell>
          <cell r="BF145">
            <v>0.43165369903692974</v>
          </cell>
          <cell r="BG145">
            <v>0.37861759122295013</v>
          </cell>
          <cell r="BH145">
            <v>0.38460675514168202</v>
          </cell>
          <cell r="BI145">
            <v>0.36284829936652468</v>
          </cell>
        </row>
        <row r="146">
          <cell r="G146">
            <v>0.18307400000000001</v>
          </cell>
          <cell r="H146">
            <v>0.25515460000000001</v>
          </cell>
          <cell r="I146">
            <v>0.12968380000000002</v>
          </cell>
          <cell r="J146">
            <v>0.12393880000000002</v>
          </cell>
          <cell r="K146">
            <v>0.1590982</v>
          </cell>
          <cell r="L146">
            <v>0.15863859999999999</v>
          </cell>
          <cell r="M146">
            <v>0.33075880000000002</v>
          </cell>
          <cell r="N146">
            <v>0.16668160000000001</v>
          </cell>
          <cell r="O146">
            <v>0.19287880000000002</v>
          </cell>
          <cell r="P146">
            <v>0.2767558</v>
          </cell>
          <cell r="Q146">
            <v>0.3076256</v>
          </cell>
          <cell r="R146">
            <v>0.193798</v>
          </cell>
          <cell r="S146">
            <v>0.24289860000000002</v>
          </cell>
          <cell r="T146">
            <v>0.35075139999999999</v>
          </cell>
          <cell r="U146">
            <v>0.37311860000000002</v>
          </cell>
          <cell r="V146">
            <v>0.30777879999999996</v>
          </cell>
          <cell r="W146">
            <v>0.17840139999999999</v>
          </cell>
          <cell r="X146">
            <v>0.19333839999999999</v>
          </cell>
          <cell r="Y146">
            <v>0.3604</v>
          </cell>
          <cell r="Z146">
            <v>0.33529999999999999</v>
          </cell>
          <cell r="AA146">
            <v>0.18800158000000008</v>
          </cell>
          <cell r="AB146">
            <v>0.1901061300000001</v>
          </cell>
          <cell r="AC146">
            <v>0.24725164000000002</v>
          </cell>
          <cell r="AD146">
            <v>0.28489977000000005</v>
          </cell>
          <cell r="AE146">
            <v>0.29366129999999996</v>
          </cell>
          <cell r="AF146">
            <v>0.11209999999999999</v>
          </cell>
          <cell r="AG146">
            <v>5.6600000000000004E-2</v>
          </cell>
          <cell r="AH146">
            <v>0.22905016722408028</v>
          </cell>
          <cell r="AI146">
            <v>4.2000000000000003E-2</v>
          </cell>
          <cell r="AJ146">
            <v>0.14099999999999999</v>
          </cell>
          <cell r="AK146">
            <v>4.7700000000000006E-2</v>
          </cell>
          <cell r="AL146">
            <v>8.72E-2</v>
          </cell>
          <cell r="AM146">
            <v>5.8570518267304486E-2</v>
          </cell>
          <cell r="AN146">
            <v>0.11249864101600256</v>
          </cell>
          <cell r="AO146">
            <v>0.11386111893681528</v>
          </cell>
          <cell r="AP146">
            <v>0.12372957917942475</v>
          </cell>
          <cell r="AQ146">
            <v>0.12909547606995431</v>
          </cell>
          <cell r="AR146">
            <v>0.14729211606827944</v>
          </cell>
          <cell r="AS146">
            <v>0.16402348388542215</v>
          </cell>
          <cell r="AT146">
            <v>0.16762679074126918</v>
          </cell>
          <cell r="AU146">
            <v>0.20655713359860622</v>
          </cell>
          <cell r="AV146">
            <v>0.16183821029059267</v>
          </cell>
          <cell r="AW146">
            <v>0.15558987646003897</v>
          </cell>
          <cell r="AX146">
            <v>0.15375300436448483</v>
          </cell>
          <cell r="AY146">
            <v>0.16655943410599858</v>
          </cell>
          <cell r="AZ146">
            <v>0.177268693255203</v>
          </cell>
          <cell r="BA146">
            <v>0.1377225272356383</v>
          </cell>
          <cell r="BB146">
            <v>0.12354396817383438</v>
          </cell>
          <cell r="BC146">
            <v>0.12099095075413753</v>
          </cell>
          <cell r="BD146">
            <v>0.11410027668347443</v>
          </cell>
          <cell r="BE146">
            <v>0.14764520316852822</v>
          </cell>
          <cell r="BF146">
            <v>0.14272844705123941</v>
          </cell>
          <cell r="BG146">
            <v>0.14484270561097606</v>
          </cell>
          <cell r="BH146">
            <v>0.12357579077549355</v>
          </cell>
          <cell r="BI146">
            <v>0.13898674334022842</v>
          </cell>
        </row>
        <row r="147">
          <cell r="G147">
            <v>0.13889000000000001</v>
          </cell>
          <cell r="H147">
            <v>8.6394000000000026E-2</v>
          </cell>
          <cell r="I147">
            <v>8.9862000000000011E-2</v>
          </cell>
          <cell r="J147">
            <v>0.10047000000000002</v>
          </cell>
          <cell r="K147">
            <v>9.1595999999999997E-2</v>
          </cell>
          <cell r="L147">
            <v>5.3102692600000008E-2</v>
          </cell>
          <cell r="M147">
            <v>7.5077616799999997E-2</v>
          </cell>
          <cell r="N147">
            <v>0.14943000000000001</v>
          </cell>
          <cell r="O147">
            <v>0.19896800000000001</v>
          </cell>
          <cell r="P147">
            <v>0.17751400000000001</v>
          </cell>
          <cell r="Q147">
            <v>0.29961847200000008</v>
          </cell>
          <cell r="R147">
            <v>0.32215000000000005</v>
          </cell>
          <cell r="S147">
            <v>0.23167600000000005</v>
          </cell>
          <cell r="T147">
            <v>0.13569400000000001</v>
          </cell>
          <cell r="U147">
            <v>0.19543199999999999</v>
          </cell>
          <cell r="V147">
            <v>7.3900000000000007E-2</v>
          </cell>
          <cell r="W147">
            <v>0.19789999999999999</v>
          </cell>
          <cell r="X147">
            <v>0.19040000000000001</v>
          </cell>
          <cell r="Y147">
            <v>0.27250000000000002</v>
          </cell>
          <cell r="Z147">
            <v>0.30969999999999998</v>
          </cell>
          <cell r="AA147">
            <v>0.14437921709174992</v>
          </cell>
          <cell r="AB147">
            <v>0.12593667786924057</v>
          </cell>
          <cell r="AC147">
            <v>0.11274781687252457</v>
          </cell>
          <cell r="AD147">
            <v>0.11357810546743598</v>
          </cell>
          <cell r="AE147">
            <v>0.10568301542511195</v>
          </cell>
          <cell r="AF147">
            <v>2.2100000000000002E-2</v>
          </cell>
          <cell r="AG147">
            <v>7.17E-2</v>
          </cell>
          <cell r="AH147">
            <v>8.5000000000000006E-2</v>
          </cell>
          <cell r="AI147">
            <v>4.9000000000000002E-2</v>
          </cell>
          <cell r="AJ147">
            <v>0.20899999999999999</v>
          </cell>
          <cell r="AK147">
            <v>0.1401</v>
          </cell>
          <cell r="AL147">
            <v>0.16850000000000001</v>
          </cell>
          <cell r="AM147">
            <v>0.56504613714332264</v>
          </cell>
          <cell r="AN147">
            <v>0.33886933296262289</v>
          </cell>
          <cell r="AO147">
            <v>0.13166830917891578</v>
          </cell>
          <cell r="AP147">
            <v>0.50514455697596283</v>
          </cell>
          <cell r="AQ147">
            <v>0.49745076021264639</v>
          </cell>
          <cell r="AR147">
            <v>0.13614036386475706</v>
          </cell>
          <cell r="AS147">
            <v>0.14205639364729228</v>
          </cell>
          <cell r="AT147">
            <v>0.63950643041988264</v>
          </cell>
          <cell r="AU147">
            <v>0.45019021934922543</v>
          </cell>
          <cell r="AV147">
            <v>0.71524879072712744</v>
          </cell>
          <cell r="AW147">
            <v>0.82659609993235883</v>
          </cell>
          <cell r="AX147">
            <v>0.85030263724698629</v>
          </cell>
          <cell r="AY147">
            <v>1.0352656133906681</v>
          </cell>
          <cell r="AZ147">
            <v>0.90270870714790108</v>
          </cell>
          <cell r="BA147">
            <v>0.79133097810877506</v>
          </cell>
          <cell r="BB147">
            <v>0.97279151919528351</v>
          </cell>
          <cell r="BC147">
            <v>1.0020816277923772</v>
          </cell>
          <cell r="BD147">
            <v>0.88336285067271203</v>
          </cell>
          <cell r="BE147">
            <v>0.83653694219016439</v>
          </cell>
          <cell r="BF147">
            <v>1.1137042717822747</v>
          </cell>
          <cell r="BG147">
            <v>0.71904648766090673</v>
          </cell>
          <cell r="BH147">
            <v>0.99246905098278271</v>
          </cell>
          <cell r="BI147">
            <v>0.93240304228044735</v>
          </cell>
        </row>
        <row r="148">
          <cell r="G148">
            <v>0.26961000000000002</v>
          </cell>
          <cell r="H148">
            <v>0.16770600000000002</v>
          </cell>
          <cell r="I148">
            <v>0.17443800000000001</v>
          </cell>
          <cell r="J148">
            <v>0.19503000000000001</v>
          </cell>
          <cell r="K148">
            <v>0.17780399999999999</v>
          </cell>
          <cell r="L148">
            <v>0.10308169740000001</v>
          </cell>
          <cell r="M148">
            <v>0.14573890320000002</v>
          </cell>
          <cell r="N148">
            <v>0.29006999999999999</v>
          </cell>
          <cell r="O148">
            <v>0.38623200000000002</v>
          </cell>
          <cell r="P148">
            <v>0.344586</v>
          </cell>
          <cell r="Q148">
            <v>0.58161232800000007</v>
          </cell>
          <cell r="R148">
            <v>0.62535000000000007</v>
          </cell>
          <cell r="S148">
            <v>0.44972400000000012</v>
          </cell>
          <cell r="T148">
            <v>0.26340600000000003</v>
          </cell>
          <cell r="U148">
            <v>0.37936799999999998</v>
          </cell>
          <cell r="V148">
            <v>0.15509999999999999</v>
          </cell>
          <cell r="W148">
            <v>0.2155</v>
          </cell>
          <cell r="X148">
            <v>0.21199999999999999</v>
          </cell>
          <cell r="Y148">
            <v>0.20980000000000001</v>
          </cell>
          <cell r="Z148">
            <v>0.19269999999999998</v>
          </cell>
          <cell r="AA148">
            <v>0.28119913349861531</v>
          </cell>
          <cell r="AB148">
            <v>0.25254892801661488</v>
          </cell>
          <cell r="AC148">
            <v>0.26806078039084402</v>
          </cell>
          <cell r="AD148">
            <v>0.28886737875496393</v>
          </cell>
          <cell r="AE148">
            <v>0.27116098440584874</v>
          </cell>
          <cell r="AF148">
            <v>0.69389999999999963</v>
          </cell>
          <cell r="AG148">
            <v>0.13469999999999999</v>
          </cell>
          <cell r="AH148">
            <v>3.2000000000000001E-2</v>
          </cell>
          <cell r="AI148">
            <v>0.13</v>
          </cell>
          <cell r="AJ148">
            <v>0.16800000000000001</v>
          </cell>
          <cell r="AK148">
            <v>0.50190000000000001</v>
          </cell>
          <cell r="AL148">
            <v>0.28339999999999999</v>
          </cell>
          <cell r="AM148">
            <v>0.28713510193915914</v>
          </cell>
          <cell r="AN148">
            <v>0.77087931026488388</v>
          </cell>
          <cell r="AO148">
            <v>0.68296262132682251</v>
          </cell>
          <cell r="AP148">
            <v>0.44705000354535396</v>
          </cell>
          <cell r="AQ148">
            <v>0.5412273535810268</v>
          </cell>
          <cell r="AR148">
            <v>0.50280624841531674</v>
          </cell>
          <cell r="AS148">
            <v>0.36002917199988965</v>
          </cell>
          <cell r="AT148">
            <v>1.0860491989246392</v>
          </cell>
          <cell r="AU148">
            <v>0.72650772444836809</v>
          </cell>
          <cell r="AV148">
            <v>0.48192970797982621</v>
          </cell>
          <cell r="AW148">
            <v>0.68585264071194429</v>
          </cell>
          <cell r="AX148">
            <v>1.0276007175455488</v>
          </cell>
          <cell r="AY148">
            <v>0.88555124189209222</v>
          </cell>
          <cell r="AZ148">
            <v>1.0645467932160684</v>
          </cell>
          <cell r="BA148">
            <v>0.78070520448054281</v>
          </cell>
          <cell r="BB148">
            <v>0.99187055814103886</v>
          </cell>
          <cell r="BC148">
            <v>0.72403112094009692</v>
          </cell>
          <cell r="BD148">
            <v>0.73083426017805053</v>
          </cell>
          <cell r="BE148">
            <v>1.0097561291094481</v>
          </cell>
          <cell r="BF148">
            <v>0.93838472476857948</v>
          </cell>
          <cell r="BG148">
            <v>0.92831958651977409</v>
          </cell>
          <cell r="BH148">
            <v>0.64015395735840197</v>
          </cell>
          <cell r="BI148">
            <v>0.53778239403384309</v>
          </cell>
        </row>
        <row r="149">
          <cell r="AJ149">
            <v>22.611032178528255</v>
          </cell>
          <cell r="AK149">
            <v>22.664225178528255</v>
          </cell>
          <cell r="AL149">
            <v>22.770737178528254</v>
          </cell>
          <cell r="AM149">
            <v>22.890050734586211</v>
          </cell>
          <cell r="AN149">
            <v>23.04825638018438</v>
          </cell>
          <cell r="AO149">
            <v>23.130217051437469</v>
          </cell>
          <cell r="AP149">
            <v>23.060826400283158</v>
          </cell>
          <cell r="AQ149">
            <v>22.991643921082307</v>
          </cell>
          <cell r="AR149">
            <v>22.92266898931906</v>
          </cell>
          <cell r="AS149">
            <v>22.853900982351103</v>
          </cell>
          <cell r="AT149">
            <v>22.785339279404049</v>
          </cell>
          <cell r="AU149">
            <v>22.716983261565836</v>
          </cell>
          <cell r="AV149">
            <v>22.648832311781138</v>
          </cell>
          <cell r="AW149">
            <v>22.580885814845796</v>
          </cell>
          <cell r="AX149">
            <v>22.513143157401259</v>
          </cell>
          <cell r="AY149">
            <v>22.445603727929054</v>
          </cell>
          <cell r="AZ149">
            <v>22.378266916745268</v>
          </cell>
          <cell r="BA149">
            <v>22.311132115995033</v>
          </cell>
          <cell r="BB149">
            <v>22.244198719647049</v>
          </cell>
          <cell r="BC149">
            <v>22.177466123488106</v>
          </cell>
          <cell r="BD149">
            <v>22.11093372511764</v>
          </cell>
          <cell r="BE149">
            <v>22.044600923942287</v>
          </cell>
          <cell r="BF149">
            <v>21.978467121170461</v>
          </cell>
          <cell r="BG149">
            <v>21.91253171980695</v>
          </cell>
          <cell r="BH149">
            <v>21.846794124647527</v>
          </cell>
          <cell r="BI149">
            <v>21.781253742273584</v>
          </cell>
        </row>
        <row r="150">
          <cell r="AJ150">
            <v>11.439291032333115</v>
          </cell>
          <cell r="AK150">
            <v>11.596337032333114</v>
          </cell>
          <cell r="AL150">
            <v>11.910801032333115</v>
          </cell>
          <cell r="AM150">
            <v>12.263060102599468</v>
          </cell>
          <cell r="AN150">
            <v>12.730143437222637</v>
          </cell>
          <cell r="AO150">
            <v>12.972122561874611</v>
          </cell>
          <cell r="AP150">
            <v>12.933206194188987</v>
          </cell>
          <cell r="AQ150">
            <v>12.894406575606419</v>
          </cell>
          <cell r="AR150">
            <v>12.855723355879601</v>
          </cell>
          <cell r="AS150">
            <v>12.817156185811962</v>
          </cell>
          <cell r="AT150">
            <v>12.778704717254525</v>
          </cell>
          <cell r="AU150">
            <v>12.740368603102763</v>
          </cell>
          <cell r="AV150">
            <v>12.702147497293454</v>
          </cell>
          <cell r="AW150">
            <v>12.664041054801574</v>
          </cell>
          <cell r="AX150">
            <v>12.62604893163717</v>
          </cell>
          <cell r="AY150">
            <v>12.588170784842259</v>
          </cell>
          <cell r="AZ150">
            <v>12.550406272487733</v>
          </cell>
          <cell r="BA150">
            <v>12.512755053670269</v>
          </cell>
          <cell r="BB150">
            <v>12.475216788509258</v>
          </cell>
          <cell r="BC150">
            <v>12.43779113814373</v>
          </cell>
          <cell r="BD150">
            <v>12.400477764729299</v>
          </cell>
          <cell r="BE150">
            <v>12.363276331435111</v>
          </cell>
          <cell r="BF150">
            <v>12.326186502440805</v>
          </cell>
          <cell r="BG150">
            <v>12.289207942933484</v>
          </cell>
          <cell r="BH150">
            <v>12.252340319104682</v>
          </cell>
          <cell r="BI150">
            <v>12.215583298147369</v>
          </cell>
        </row>
        <row r="151">
          <cell r="AJ151">
            <v>12.087928075651732</v>
          </cell>
          <cell r="AK151">
            <v>12.130989075651732</v>
          </cell>
          <cell r="AL151">
            <v>12.217213075651731</v>
          </cell>
          <cell r="AM151">
            <v>12.313800240079603</v>
          </cell>
          <cell r="AN151">
            <v>12.441871476992407</v>
          </cell>
          <cell r="AO151">
            <v>12.508220591816336</v>
          </cell>
          <cell r="AP151">
            <v>12.470695930040886</v>
          </cell>
          <cell r="AQ151">
            <v>12.433283842250763</v>
          </cell>
          <cell r="AR151">
            <v>12.395983990724011</v>
          </cell>
          <cell r="AS151">
            <v>12.358796038751839</v>
          </cell>
          <cell r="AT151">
            <v>12.321719650635583</v>
          </cell>
          <cell r="AU151">
            <v>12.284754491683676</v>
          </cell>
          <cell r="AV151">
            <v>12.247900228208625</v>
          </cell>
          <cell r="AW151">
            <v>12.211156527523999</v>
          </cell>
          <cell r="AX151">
            <v>12.174523057941427</v>
          </cell>
          <cell r="AY151">
            <v>12.137999488767603</v>
          </cell>
          <cell r="AZ151">
            <v>12.1015854903013</v>
          </cell>
          <cell r="BA151">
            <v>12.065280733830397</v>
          </cell>
          <cell r="BB151">
            <v>12.029084891628905</v>
          </cell>
          <cell r="BC151">
            <v>11.992997636954017</v>
          </cell>
          <cell r="BD151">
            <v>11.957018644043155</v>
          </cell>
          <cell r="BE151">
            <v>11.921147588111024</v>
          </cell>
          <cell r="BF151">
            <v>11.885384145346691</v>
          </cell>
          <cell r="BG151">
            <v>11.849727992910651</v>
          </cell>
          <cell r="BH151">
            <v>11.814178808931919</v>
          </cell>
          <cell r="BI151">
            <v>11.778736272505123</v>
          </cell>
        </row>
        <row r="152">
          <cell r="AJ152">
            <v>15.492842907997932</v>
          </cell>
          <cell r="AK152">
            <v>15.545798907997932</v>
          </cell>
          <cell r="AL152">
            <v>15.560612907997932</v>
          </cell>
          <cell r="AM152">
            <v>15.618714546171804</v>
          </cell>
          <cell r="AN152">
            <v>15.676732364477244</v>
          </cell>
          <cell r="AO152">
            <v>15.734383734517632</v>
          </cell>
          <cell r="AP152">
            <v>15.66200556933885</v>
          </cell>
          <cell r="AQ152">
            <v>15.589960343719891</v>
          </cell>
          <cell r="AR152">
            <v>15.518246526138778</v>
          </cell>
          <cell r="AS152">
            <v>15.446862592118539</v>
          </cell>
          <cell r="AT152">
            <v>15.375807024194792</v>
          </cell>
          <cell r="AU152">
            <v>15.305078311883495</v>
          </cell>
          <cell r="AV152">
            <v>15.234674951648831</v>
          </cell>
          <cell r="AW152">
            <v>15.164595446871246</v>
          </cell>
          <cell r="AX152">
            <v>15.094838307815637</v>
          </cell>
          <cell r="AY152">
            <v>15.025402051599684</v>
          </cell>
          <cell r="AZ152">
            <v>14.956285202162325</v>
          </cell>
          <cell r="BA152">
            <v>14.887486290232378</v>
          </cell>
          <cell r="BB152">
            <v>14.819003853297309</v>
          </cell>
          <cell r="BC152">
            <v>14.75083643557214</v>
          </cell>
          <cell r="BD152">
            <v>14.682982587968507</v>
          </cell>
          <cell r="BE152">
            <v>14.615440868063851</v>
          </cell>
          <cell r="BF152">
            <v>14.548209840070758</v>
          </cell>
          <cell r="BG152">
            <v>14.481288074806432</v>
          </cell>
          <cell r="BH152">
            <v>14.414674149662321</v>
          </cell>
          <cell r="BI152">
            <v>14.348366648573874</v>
          </cell>
        </row>
        <row r="153">
          <cell r="AJ153">
            <v>26.843704493574254</v>
          </cell>
          <cell r="AK153">
            <v>26.870182493574255</v>
          </cell>
          <cell r="AL153">
            <v>26.877589493574256</v>
          </cell>
          <cell r="AM153">
            <v>26.906640312661192</v>
          </cell>
          <cell r="AN153">
            <v>26.935649221813915</v>
          </cell>
          <cell r="AO153">
            <v>26.964474906834109</v>
          </cell>
          <cell r="AP153">
            <v>26.840438322262671</v>
          </cell>
          <cell r="AQ153">
            <v>26.71697230598026</v>
          </cell>
          <cell r="AR153">
            <v>26.594074233372748</v>
          </cell>
          <cell r="AS153">
            <v>26.47174149189923</v>
          </cell>
          <cell r="AT153">
            <v>26.349971481036494</v>
          </cell>
          <cell r="AU153">
            <v>26.228761612223725</v>
          </cell>
          <cell r="AV153">
            <v>26.108109308807496</v>
          </cell>
          <cell r="AW153">
            <v>25.988012005986981</v>
          </cell>
          <cell r="AX153">
            <v>25.868467150759439</v>
          </cell>
          <cell r="AY153">
            <v>25.749472201865945</v>
          </cell>
          <cell r="AZ153">
            <v>25.631024629737361</v>
          </cell>
          <cell r="BA153">
            <v>25.513121916440568</v>
          </cell>
          <cell r="BB153">
            <v>25.39576155562494</v>
          </cell>
          <cell r="BC153">
            <v>25.278941052469065</v>
          </cell>
          <cell r="BD153">
            <v>25.162657923627705</v>
          </cell>
          <cell r="BE153">
            <v>25.046909697179018</v>
          </cell>
          <cell r="BF153">
            <v>24.931693912571994</v>
          </cell>
          <cell r="BG153">
            <v>24.817008120574162</v>
          </cell>
          <cell r="BH153">
            <v>24.702849883219521</v>
          </cell>
          <cell r="BI153">
            <v>24.589216773756711</v>
          </cell>
        </row>
        <row r="154">
          <cell r="AJ154">
            <v>9.9917026567625058</v>
          </cell>
          <cell r="AK154">
            <v>10.153512656762507</v>
          </cell>
          <cell r="AL154">
            <v>10.198777656762507</v>
          </cell>
          <cell r="AM154">
            <v>10.376310440071558</v>
          </cell>
          <cell r="AN154">
            <v>10.553587107115961</v>
          </cell>
          <cell r="AO154">
            <v>10.729744071128254</v>
          </cell>
          <cell r="AP154">
            <v>10.680387248401063</v>
          </cell>
          <cell r="AQ154">
            <v>10.631257467058418</v>
          </cell>
          <cell r="AR154">
            <v>10.582353682709948</v>
          </cell>
          <cell r="AS154">
            <v>10.533674855769481</v>
          </cell>
          <cell r="AT154">
            <v>10.485219951432942</v>
          </cell>
          <cell r="AU154">
            <v>10.436987939656349</v>
          </cell>
          <cell r="AV154">
            <v>10.388977795133929</v>
          </cell>
          <cell r="AW154">
            <v>10.341188497276313</v>
          </cell>
          <cell r="AX154">
            <v>10.293619030188841</v>
          </cell>
          <cell r="AY154">
            <v>10.246268382649973</v>
          </cell>
          <cell r="AZ154">
            <v>10.199135548089782</v>
          </cell>
          <cell r="BA154">
            <v>10.152219524568569</v>
          </cell>
          <cell r="BB154">
            <v>10.105519314755552</v>
          </cell>
          <cell r="BC154">
            <v>10.059033925907677</v>
          </cell>
          <cell r="BD154">
            <v>10.012762369848501</v>
          </cell>
          <cell r="BE154">
            <v>9.9667036629471966</v>
          </cell>
          <cell r="BF154">
            <v>9.9208568260976389</v>
          </cell>
          <cell r="BG154">
            <v>9.8752208846975886</v>
          </cell>
          <cell r="BH154">
            <v>9.8297948686279799</v>
          </cell>
          <cell r="BI154">
            <v>9.7845778122322908</v>
          </cell>
        </row>
        <row r="155">
          <cell r="AJ155">
            <v>13.764645657184479</v>
          </cell>
          <cell r="AK155">
            <v>13.817601657184479</v>
          </cell>
          <cell r="AL155">
            <v>13.832415657184479</v>
          </cell>
          <cell r="AM155">
            <v>13.89051729535835</v>
          </cell>
          <cell r="AN155">
            <v>13.948535113663791</v>
          </cell>
          <cell r="AO155">
            <v>14.006186483704179</v>
          </cell>
          <cell r="AP155">
            <v>13.941758025879139</v>
          </cell>
          <cell r="AQ155">
            <v>13.877625938960094</v>
          </cell>
          <cell r="AR155">
            <v>13.813788859640876</v>
          </cell>
          <cell r="AS155">
            <v>13.750245430886528</v>
          </cell>
          <cell r="AT155">
            <v>13.686994301904448</v>
          </cell>
          <cell r="AU155">
            <v>13.624034128115687</v>
          </cell>
          <cell r="AV155">
            <v>13.561363571126353</v>
          </cell>
          <cell r="AW155">
            <v>13.498981298699171</v>
          </cell>
          <cell r="AX155">
            <v>13.436885984725153</v>
          </cell>
          <cell r="AY155">
            <v>13.375076309195418</v>
          </cell>
          <cell r="AZ155">
            <v>13.313550958173119</v>
          </cell>
          <cell r="BA155">
            <v>13.252308623765522</v>
          </cell>
          <cell r="BB155">
            <v>13.1913480040962</v>
          </cell>
          <cell r="BC155">
            <v>13.130667803277356</v>
          </cell>
          <cell r="BD155">
            <v>13.070266731382279</v>
          </cell>
          <cell r="BE155">
            <v>13.01014350441792</v>
          </cell>
          <cell r="BF155">
            <v>12.950296844297597</v>
          </cell>
          <cell r="BG155">
            <v>12.890725478813827</v>
          </cell>
          <cell r="BH155">
            <v>12.831428141611283</v>
          </cell>
          <cell r="BI155">
            <v>12.77240357215987</v>
          </cell>
        </row>
        <row r="156">
          <cell r="AJ156">
            <v>11.451018842985668</v>
          </cell>
          <cell r="AK156">
            <v>12.144818842985668</v>
          </cell>
          <cell r="AL156">
            <v>12.606418842985669</v>
          </cell>
          <cell r="AM156">
            <v>12.638814340518715</v>
          </cell>
          <cell r="AN156">
            <v>12.670819665163373</v>
          </cell>
          <cell r="AO156">
            <v>12.702490555903699</v>
          </cell>
          <cell r="AP156">
            <v>12.675815325736302</v>
          </cell>
          <cell r="AQ156">
            <v>12.649196113552255</v>
          </cell>
          <cell r="AR156">
            <v>12.622632801713795</v>
          </cell>
          <cell r="AS156">
            <v>12.596125272830196</v>
          </cell>
          <cell r="AT156">
            <v>12.569673409757254</v>
          </cell>
          <cell r="AU156">
            <v>12.543277095596764</v>
          </cell>
          <cell r="AV156">
            <v>12.516936213696011</v>
          </cell>
          <cell r="AW156">
            <v>12.49065064764725</v>
          </cell>
          <cell r="AX156">
            <v>12.464420281287191</v>
          </cell>
          <cell r="AY156">
            <v>12.438244998696488</v>
          </cell>
          <cell r="AZ156">
            <v>12.412124684199226</v>
          </cell>
          <cell r="BA156">
            <v>12.386059222362407</v>
          </cell>
          <cell r="BB156">
            <v>12.360048497995447</v>
          </cell>
          <cell r="BC156">
            <v>12.334092396149657</v>
          </cell>
          <cell r="BD156">
            <v>12.308190802117743</v>
          </cell>
          <cell r="BE156">
            <v>12.282343601433295</v>
          </cell>
          <cell r="BF156">
            <v>12.256550679870285</v>
          </cell>
          <cell r="BG156">
            <v>12.230811923442557</v>
          </cell>
          <cell r="BH156">
            <v>12.205127218403328</v>
          </cell>
          <cell r="BI156">
            <v>12.179496451244681</v>
          </cell>
        </row>
        <row r="157">
          <cell r="AJ157">
            <v>9.0031180000000024</v>
          </cell>
          <cell r="AK157">
            <v>9.5944180000000028</v>
          </cell>
          <cell r="AL157">
            <v>9.637018000000003</v>
          </cell>
          <cell r="AM157">
            <v>9.6601010323519585</v>
          </cell>
          <cell r="AN157">
            <v>9.6829181884844342</v>
          </cell>
          <cell r="AO157">
            <v>9.7054110882130455</v>
          </cell>
          <cell r="AP157">
            <v>9.6821181016013345</v>
          </cell>
          <cell r="AQ157">
            <v>9.6588810181574924</v>
          </cell>
          <cell r="AR157">
            <v>9.6356997037139145</v>
          </cell>
          <cell r="AS157">
            <v>9.6125740244250011</v>
          </cell>
          <cell r="AT157">
            <v>9.589503846766382</v>
          </cell>
          <cell r="AU157">
            <v>9.5664890375341436</v>
          </cell>
          <cell r="AV157">
            <v>9.5435294638440613</v>
          </cell>
          <cell r="AW157">
            <v>9.520624993130836</v>
          </cell>
          <cell r="AX157">
            <v>9.4977754931473228</v>
          </cell>
          <cell r="AY157">
            <v>9.4749808319637694</v>
          </cell>
          <cell r="AZ157">
            <v>9.452240877967057</v>
          </cell>
          <cell r="BA157">
            <v>9.4295554998599371</v>
          </cell>
          <cell r="BB157">
            <v>9.4069245666602743</v>
          </cell>
          <cell r="BC157">
            <v>9.3843479477002898</v>
          </cell>
          <cell r="BD157">
            <v>9.3618255126258099</v>
          </cell>
          <cell r="BE157">
            <v>9.3393571313955075</v>
          </cell>
          <cell r="BF157">
            <v>9.316942674280158</v>
          </cell>
          <cell r="BG157">
            <v>9.2945820118618858</v>
          </cell>
          <cell r="BH157">
            <v>9.2722750150334186</v>
          </cell>
          <cell r="BI157">
            <v>9.250021554997339</v>
          </cell>
        </row>
        <row r="158">
          <cell r="AJ158">
            <v>31.82947695044313</v>
          </cell>
          <cell r="AK158">
            <v>31.834776950443128</v>
          </cell>
          <cell r="AL158">
            <v>31.93007695044313</v>
          </cell>
          <cell r="AM158">
            <v>32.116994912250178</v>
          </cell>
          <cell r="AN158">
            <v>32.35850355619533</v>
          </cell>
          <cell r="AO158">
            <v>32.623602916541266</v>
          </cell>
          <cell r="AP158">
            <v>32.469619510775196</v>
          </cell>
          <cell r="AQ158">
            <v>32.31636290668434</v>
          </cell>
          <cell r="AR158">
            <v>32.163829673764795</v>
          </cell>
          <cell r="AS158">
            <v>32.012016397704627</v>
          </cell>
          <cell r="AT158">
            <v>31.860919680307465</v>
          </cell>
          <cell r="AU158">
            <v>31.710536139416416</v>
          </cell>
          <cell r="AV158">
            <v>31.560862408838371</v>
          </cell>
          <cell r="AW158">
            <v>31.411895138268655</v>
          </cell>
          <cell r="AX158">
            <v>31.263630993216029</v>
          </cell>
          <cell r="AY158">
            <v>31.116066654928051</v>
          </cell>
          <cell r="AZ158">
            <v>30.969198820316791</v>
          </cell>
          <cell r="BA158">
            <v>30.823024201884898</v>
          </cell>
          <cell r="BB158">
            <v>30.677539527652002</v>
          </cell>
          <cell r="BC158">
            <v>30.532741541081485</v>
          </cell>
          <cell r="BD158">
            <v>30.388627001007581</v>
          </cell>
          <cell r="BE158">
            <v>30.245192681562827</v>
          </cell>
          <cell r="BF158">
            <v>30.102435372105852</v>
          </cell>
          <cell r="BG158">
            <v>29.960351877149513</v>
          </cell>
          <cell r="BH158">
            <v>29.81893901628937</v>
          </cell>
          <cell r="BI158">
            <v>29.678193624132486</v>
          </cell>
        </row>
        <row r="159">
          <cell r="AJ159">
            <v>4.8667074385623001</v>
          </cell>
          <cell r="AK159">
            <v>4.8909051076192407</v>
          </cell>
          <cell r="AL159">
            <v>4.9187974745321865</v>
          </cell>
          <cell r="AM159">
            <v>4.9489600566211447</v>
          </cell>
          <cell r="AN159">
            <v>4.9791066118333287</v>
          </cell>
          <cell r="AO159">
            <v>5.0092018810398358</v>
          </cell>
          <cell r="AP159">
            <v>4.9855584481613278</v>
          </cell>
          <cell r="AQ159">
            <v>4.9620266122860066</v>
          </cell>
          <cell r="AR159">
            <v>4.9386058466760172</v>
          </cell>
          <cell r="AS159">
            <v>4.9152956270797068</v>
          </cell>
          <cell r="AT159">
            <v>4.8920954317198913</v>
          </cell>
          <cell r="AU159">
            <v>4.8690047412821738</v>
          </cell>
          <cell r="AV159">
            <v>4.8460230389033221</v>
          </cell>
          <cell r="AW159">
            <v>4.8231498101596983</v>
          </cell>
          <cell r="AX159">
            <v>4.8003845430557446</v>
          </cell>
          <cell r="AY159">
            <v>4.7777267280125217</v>
          </cell>
          <cell r="AZ159">
            <v>4.7551758578563028</v>
          </cell>
          <cell r="BA159">
            <v>4.732731427807221</v>
          </cell>
          <cell r="BB159">
            <v>4.7103929354679712</v>
          </cell>
          <cell r="BC159">
            <v>4.6881598808125631</v>
          </cell>
          <cell r="BD159">
            <v>4.666031766175128</v>
          </cell>
          <cell r="BE159">
            <v>4.6440080962387817</v>
          </cell>
          <cell r="BF159">
            <v>4.622088378024535</v>
          </cell>
          <cell r="BG159">
            <v>4.6002721208802591</v>
          </cell>
          <cell r="BH159">
            <v>4.5785588364697043</v>
          </cell>
          <cell r="BI159">
            <v>4.5569480387615675</v>
          </cell>
        </row>
        <row r="160">
          <cell r="AJ160">
            <v>2.1872725033425886</v>
          </cell>
          <cell r="AK160">
            <v>2.1988388458624022</v>
          </cell>
          <cell r="AL160">
            <v>2.2121712320787896</v>
          </cell>
          <cell r="AM160">
            <v>2.2149141053861316</v>
          </cell>
          <cell r="AN160">
            <v>2.2175645314939976</v>
          </cell>
          <cell r="AO160">
            <v>2.2200865821429789</v>
          </cell>
          <cell r="AP160">
            <v>2.2147583743458359</v>
          </cell>
          <cell r="AQ160">
            <v>2.2094429542474061</v>
          </cell>
          <cell r="AR160">
            <v>2.2041402911572123</v>
          </cell>
          <cell r="AS160">
            <v>2.1988503544584352</v>
          </cell>
          <cell r="AT160">
            <v>2.193573113607735</v>
          </cell>
          <cell r="AU160">
            <v>2.1883085381350766</v>
          </cell>
          <cell r="AV160">
            <v>2.1830565976435525</v>
          </cell>
          <cell r="AW160">
            <v>2.1778172618092082</v>
          </cell>
          <cell r="AX160">
            <v>2.1725905003808661</v>
          </cell>
          <cell r="AY160">
            <v>2.1673762831799519</v>
          </cell>
          <cell r="AZ160">
            <v>2.16217458010032</v>
          </cell>
          <cell r="BA160">
            <v>2.1569853611080791</v>
          </cell>
          <cell r="BB160">
            <v>2.1518085962414197</v>
          </cell>
          <cell r="BC160">
            <v>2.1466442556104406</v>
          </cell>
          <cell r="BD160">
            <v>2.1414923093969755</v>
          </cell>
          <cell r="BE160">
            <v>2.136352727854423</v>
          </cell>
          <cell r="BF160">
            <v>2.1312254813075726</v>
          </cell>
          <cell r="BG160">
            <v>2.1261105401524345</v>
          </cell>
          <cell r="BH160">
            <v>2.1210078748560686</v>
          </cell>
          <cell r="BI160">
            <v>2.115917455956414</v>
          </cell>
        </row>
        <row r="161">
          <cell r="AJ161">
            <v>9.1194354427589808</v>
          </cell>
          <cell r="AK161">
            <v>9.1301714311822266</v>
          </cell>
          <cell r="AL161">
            <v>9.1425466780528932</v>
          </cell>
          <cell r="AM161">
            <v>9.2367392136111537</v>
          </cell>
          <cell r="AN161">
            <v>9.3306713733098832</v>
          </cell>
          <cell r="AO161">
            <v>9.4245806144125197</v>
          </cell>
          <cell r="AP161">
            <v>9.3397593888828077</v>
          </cell>
          <cell r="AQ161">
            <v>9.2557015543828616</v>
          </cell>
          <cell r="AR161">
            <v>9.1724002403934151</v>
          </cell>
          <cell r="AS161">
            <v>9.0898486382298742</v>
          </cell>
          <cell r="AT161">
            <v>9.0080400004858046</v>
          </cell>
          <cell r="AU161">
            <v>8.9269676404814327</v>
          </cell>
          <cell r="AV161">
            <v>8.8466249317171002</v>
          </cell>
          <cell r="AW161">
            <v>8.7670053073316456</v>
          </cell>
          <cell r="AX161">
            <v>8.6881022595656603</v>
          </cell>
          <cell r="AY161">
            <v>8.6099093392295689</v>
          </cell>
          <cell r="AZ161">
            <v>8.5324201551765029</v>
          </cell>
          <cell r="BA161">
            <v>8.4556283737799145</v>
          </cell>
          <cell r="BB161">
            <v>8.3795277184158952</v>
          </cell>
          <cell r="BC161">
            <v>8.3041119689501528</v>
          </cell>
          <cell r="BD161">
            <v>8.2293749612296008</v>
          </cell>
          <cell r="BE161">
            <v>8.1553105865785351</v>
          </cell>
          <cell r="BF161">
            <v>8.0819127912993274</v>
          </cell>
          <cell r="BG161">
            <v>8.0091755761776326</v>
          </cell>
          <cell r="BH161">
            <v>7.9370929959920336</v>
          </cell>
          <cell r="BI161">
            <v>7.8656591590281053</v>
          </cell>
        </row>
        <row r="162">
          <cell r="AJ162">
            <v>17.059303286919402</v>
          </cell>
          <cell r="AK162">
            <v>17.227403286919401</v>
          </cell>
          <cell r="AL162">
            <v>17.3254032869194</v>
          </cell>
          <cell r="AM162">
            <v>17.394898139122073</v>
          </cell>
          <cell r="AN162">
            <v>17.513389013225616</v>
          </cell>
          <cell r="AO162">
            <v>17.680469288617275</v>
          </cell>
          <cell r="AP162">
            <v>17.61505155224939</v>
          </cell>
          <cell r="AQ162">
            <v>17.549875861506067</v>
          </cell>
          <cell r="AR162">
            <v>17.484941320818493</v>
          </cell>
          <cell r="AS162">
            <v>17.420247037931464</v>
          </cell>
          <cell r="AT162">
            <v>17.355792123891117</v>
          </cell>
          <cell r="AU162">
            <v>17.291575693032719</v>
          </cell>
          <cell r="AV162">
            <v>17.227596862968497</v>
          </cell>
          <cell r="AW162">
            <v>17.163854754575514</v>
          </cell>
          <cell r="AX162">
            <v>17.100348491983585</v>
          </cell>
          <cell r="AY162">
            <v>17.037077202563246</v>
          </cell>
          <cell r="AZ162">
            <v>16.974040016913762</v>
          </cell>
          <cell r="BA162">
            <v>16.911236068851181</v>
          </cell>
          <cell r="BB162">
            <v>16.848664495396431</v>
          </cell>
          <cell r="BC162">
            <v>16.786324436763465</v>
          </cell>
          <cell r="BD162">
            <v>16.724215036347438</v>
          </cell>
          <cell r="BE162">
            <v>16.662335440712951</v>
          </cell>
          <cell r="BF162">
            <v>16.600684799582314</v>
          </cell>
          <cell r="BG162">
            <v>16.539262265823858</v>
          </cell>
          <cell r="BH162">
            <v>16.478066995440308</v>
          </cell>
          <cell r="BI162">
            <v>16.41709814755718</v>
          </cell>
        </row>
        <row r="163">
          <cell r="AJ163">
            <v>13.83101883277592</v>
          </cell>
          <cell r="AK163">
            <v>13.89651883277592</v>
          </cell>
          <cell r="AL163">
            <v>13.998918832775919</v>
          </cell>
          <cell r="AM163">
            <v>14.33259462201285</v>
          </cell>
          <cell r="AN163">
            <v>14.632075940689358</v>
          </cell>
          <cell r="AO163">
            <v>14.899695833715869</v>
          </cell>
          <cell r="AP163">
            <v>14.838607080797635</v>
          </cell>
          <cell r="AQ163">
            <v>14.777768791766364</v>
          </cell>
          <cell r="AR163">
            <v>14.717179939720122</v>
          </cell>
          <cell r="AS163">
            <v>14.656839501967269</v>
          </cell>
          <cell r="AT163">
            <v>14.596746460009204</v>
          </cell>
          <cell r="AU163">
            <v>14.536899799523166</v>
          </cell>
          <cell r="AV163">
            <v>14.47729851034512</v>
          </cell>
          <cell r="AW163">
            <v>14.417941586452706</v>
          </cell>
          <cell r="AX163">
            <v>14.358828025948251</v>
          </cell>
          <cell r="AY163">
            <v>14.299956831041863</v>
          </cell>
          <cell r="AZ163">
            <v>14.241327008034592</v>
          </cell>
          <cell r="BA163">
            <v>14.18293756730165</v>
          </cell>
          <cell r="BB163">
            <v>14.124787523275714</v>
          </cell>
          <cell r="BC163">
            <v>14.066875894430284</v>
          </cell>
          <cell r="BD163">
            <v>14.00920170326312</v>
          </cell>
          <cell r="BE163">
            <v>13.951763976279741</v>
          </cell>
          <cell r="BF163">
            <v>13.894561743976995</v>
          </cell>
          <cell r="BG163">
            <v>13.837594040826689</v>
          </cell>
          <cell r="BH163">
            <v>13.7808599052593</v>
          </cell>
          <cell r="BI163">
            <v>13.724358379647738</v>
          </cell>
        </row>
        <row r="164">
          <cell r="AJ164">
            <v>7.2198435602711664</v>
          </cell>
          <cell r="AK164">
            <v>7.2675435602711662</v>
          </cell>
          <cell r="AL164">
            <v>7.3547435602711664</v>
          </cell>
          <cell r="AM164">
            <v>7.4133140785384706</v>
          </cell>
          <cell r="AN164">
            <v>7.5258127195544731</v>
          </cell>
          <cell r="AO164">
            <v>7.6396738384912881</v>
          </cell>
          <cell r="AP164">
            <v>7.6083511757534739</v>
          </cell>
          <cell r="AQ164">
            <v>7.5771569359328845</v>
          </cell>
          <cell r="AR164">
            <v>7.5460905924955597</v>
          </cell>
          <cell r="AS164">
            <v>7.5151516210663276</v>
          </cell>
          <cell r="AT164">
            <v>7.4843394994199555</v>
          </cell>
          <cell r="AU164">
            <v>7.4536537074723341</v>
          </cell>
          <cell r="AV164">
            <v>7.4230937272716977</v>
          </cell>
          <cell r="AW164">
            <v>7.3926590429898837</v>
          </cell>
          <cell r="AX164">
            <v>7.3623491409136257</v>
          </cell>
          <cell r="AY164">
            <v>7.3321635094358797</v>
          </cell>
          <cell r="AZ164">
            <v>7.3021016390471924</v>
          </cell>
          <cell r="BA164">
            <v>7.2721630223270992</v>
          </cell>
          <cell r="BB164">
            <v>7.2423471539355582</v>
          </cell>
          <cell r="BC164">
            <v>7.2126535306044222</v>
          </cell>
          <cell r="BD164">
            <v>7.1830816511289441</v>
          </cell>
          <cell r="BE164">
            <v>7.1536310163593155</v>
          </cell>
          <cell r="BF164">
            <v>7.1243011291922427</v>
          </cell>
          <cell r="BG164">
            <v>7.0950914945625545</v>
          </cell>
          <cell r="BH164">
            <v>7.0660016194348483</v>
          </cell>
          <cell r="BI164">
            <v>7.0370310127951656</v>
          </cell>
        </row>
        <row r="165">
          <cell r="AJ165">
            <v>26.76519216512899</v>
          </cell>
          <cell r="AK165">
            <v>26.905292165128991</v>
          </cell>
          <cell r="AL165">
            <v>27.073792165128992</v>
          </cell>
          <cell r="AM165">
            <v>27.638838302272315</v>
          </cell>
          <cell r="AN165">
            <v>27.977707635234939</v>
          </cell>
          <cell r="AO165">
            <v>28.109375944413856</v>
          </cell>
          <cell r="AP165">
            <v>27.983258544343254</v>
          </cell>
          <cell r="AQ165">
            <v>27.857706991007635</v>
          </cell>
          <cell r="AR165">
            <v>27.732718745641314</v>
          </cell>
          <cell r="AS165">
            <v>27.608291280869203</v>
          </cell>
          <cell r="AT165">
            <v>27.484422080655705</v>
          </cell>
          <cell r="AU165">
            <v>27.361108640253832</v>
          </cell>
          <cell r="AV165">
            <v>27.238348466154559</v>
          </cell>
          <cell r="AW165">
            <v>27.116139076036411</v>
          </cell>
          <cell r="AX165">
            <v>26.994477998715261</v>
          </cell>
          <cell r="AY165">
            <v>26.87336277409436</v>
          </cell>
          <cell r="AZ165">
            <v>26.752790953114591</v>
          </cell>
          <cell r="BA165">
            <v>26.632760097704949</v>
          </cell>
          <cell r="BB165">
            <v>26.513267780733248</v>
          </cell>
          <cell r="BC165">
            <v>26.394311585957027</v>
          </cell>
          <cell r="BD165">
            <v>26.275889107974699</v>
          </cell>
          <cell r="BE165">
            <v>26.15799795217692</v>
          </cell>
          <cell r="BF165">
            <v>26.040635734698153</v>
          </cell>
          <cell r="BG165">
            <v>25.923800082368473</v>
          </cell>
          <cell r="BH165">
            <v>25.807488632665581</v>
          </cell>
          <cell r="BI165">
            <v>25.691699033667021</v>
          </cell>
        </row>
        <row r="166">
          <cell r="AJ166">
            <v>26.780205067732474</v>
          </cell>
          <cell r="AK166">
            <v>27.282105067732473</v>
          </cell>
          <cell r="AL166">
            <v>27.565505067732474</v>
          </cell>
          <cell r="AM166">
            <v>27.852640169671634</v>
          </cell>
          <cell r="AN166">
            <v>28.623519479936519</v>
          </cell>
          <cell r="AO166">
            <v>29.306482101263342</v>
          </cell>
          <cell r="AP166">
            <v>29.042723762351972</v>
          </cell>
          <cell r="AQ166">
            <v>28.781339248490806</v>
          </cell>
          <cell r="AR166">
            <v>28.522307195254388</v>
          </cell>
          <cell r="AS166">
            <v>28.265606430497098</v>
          </cell>
          <cell r="AT166">
            <v>28.011215972622622</v>
          </cell>
          <cell r="AU166">
            <v>27.759115028869019</v>
          </cell>
          <cell r="AV166">
            <v>27.509282993609197</v>
          </cell>
          <cell r="AW166">
            <v>27.261699446666714</v>
          </cell>
          <cell r="AX166">
            <v>27.016344151646713</v>
          </cell>
          <cell r="AY166">
            <v>26.773197054281894</v>
          </cell>
          <cell r="AZ166">
            <v>26.532238280793358</v>
          </cell>
          <cell r="BA166">
            <v>26.293448136266218</v>
          </cell>
          <cell r="BB166">
            <v>26.056807103039823</v>
          </cell>
          <cell r="BC166">
            <v>25.822295839112464</v>
          </cell>
          <cell r="BD166">
            <v>25.58989517656045</v>
          </cell>
          <cell r="BE166">
            <v>25.359586119971407</v>
          </cell>
          <cell r="BF166">
            <v>25.131349844891666</v>
          </cell>
          <cell r="BG166">
            <v>24.905167696287641</v>
          </cell>
          <cell r="BH166">
            <v>24.681021187021052</v>
          </cell>
          <cell r="BI166">
            <v>24.458891996337861</v>
          </cell>
        </row>
        <row r="169">
          <cell r="G169">
            <v>5.8452515664333813</v>
          </cell>
          <cell r="H169">
            <v>2.3942560490388449</v>
          </cell>
          <cell r="I169">
            <v>3.2535508684892784</v>
          </cell>
          <cell r="J169">
            <v>3.8808061249763437</v>
          </cell>
          <cell r="K169">
            <v>2.6785158945721284</v>
          </cell>
          <cell r="L169">
            <v>2.1289433230787926</v>
          </cell>
          <cell r="M169">
            <v>1.9047034050448099</v>
          </cell>
          <cell r="N169">
            <v>2.9945048391710078</v>
          </cell>
          <cell r="O169">
            <v>3.7348996623363648</v>
          </cell>
          <cell r="P169">
            <v>4.3096744291447093</v>
          </cell>
          <cell r="Q169">
            <v>4.6932151602156402</v>
          </cell>
          <cell r="R169">
            <v>6.7040926655271003</v>
          </cell>
          <cell r="S169">
            <v>8.0155996509731651</v>
          </cell>
          <cell r="T169">
            <v>8.5121404979223296</v>
          </cell>
          <cell r="U169">
            <v>5.7106188925677364</v>
          </cell>
          <cell r="V169">
            <v>3.9531865469773946</v>
          </cell>
          <cell r="W169">
            <v>3.613957014984337</v>
          </cell>
          <cell r="X169">
            <v>4.2577960031375479</v>
          </cell>
          <cell r="Y169">
            <v>2.9053730099999999</v>
          </cell>
          <cell r="Z169">
            <v>5.76397475</v>
          </cell>
          <cell r="AA169">
            <v>4.1477159651255757</v>
          </cell>
          <cell r="AB169">
            <v>4.3042855770003277</v>
          </cell>
          <cell r="AC169">
            <v>3.9757692712668407</v>
          </cell>
          <cell r="AD169">
            <v>3.9080659306945154</v>
          </cell>
          <cell r="AE169">
            <v>4.0980848656823774</v>
          </cell>
          <cell r="AF169">
            <v>2.7870796200000001</v>
          </cell>
          <cell r="AG169">
            <v>2.5771847700000006</v>
          </cell>
          <cell r="AH169">
            <v>4.4682023000000006</v>
          </cell>
          <cell r="AI169">
            <v>3.2670442</v>
          </cell>
          <cell r="AJ169">
            <v>4.0110120000000009</v>
          </cell>
          <cell r="AK169">
            <v>2.8735680100000001</v>
          </cell>
          <cell r="AL169">
            <v>4.4590458399999999</v>
          </cell>
          <cell r="AM169">
            <v>6.3928510341663465</v>
          </cell>
          <cell r="AN169">
            <v>4.4984830791419128</v>
          </cell>
          <cell r="AO169">
            <v>5.1139999999999759</v>
          </cell>
          <cell r="AP169">
            <v>5.6333999999999946</v>
          </cell>
          <cell r="AQ169">
            <v>5.4636000000000422</v>
          </cell>
          <cell r="AR169">
            <v>4.4581000000000017</v>
          </cell>
          <cell r="AS169">
            <v>4.2283999999999651</v>
          </cell>
          <cell r="AT169">
            <v>4.1790000000000305</v>
          </cell>
          <cell r="AU169">
            <v>4.8623000000000047</v>
          </cell>
          <cell r="AV169">
            <v>5.3172999999999888</v>
          </cell>
          <cell r="AW169">
            <v>5.8979999999999677</v>
          </cell>
          <cell r="AX169">
            <v>6.3305000000000291</v>
          </cell>
          <cell r="AY169">
            <v>6.1882999999999697</v>
          </cell>
          <cell r="AZ169">
            <v>6.4879999999999995</v>
          </cell>
          <cell r="BA169">
            <v>6.6770000000000209</v>
          </cell>
          <cell r="BB169">
            <v>6.0901000000000067</v>
          </cell>
          <cell r="BC169">
            <v>6.7987999999999715</v>
          </cell>
          <cell r="BD169">
            <v>6.7975000000000136</v>
          </cell>
          <cell r="BE169">
            <v>7.34699999999998</v>
          </cell>
          <cell r="BF169">
            <v>7.4186000000000263</v>
          </cell>
          <cell r="BG169">
            <v>8.3190999999999917</v>
          </cell>
          <cell r="BH169">
            <v>6.9329999999999927</v>
          </cell>
          <cell r="BI169">
            <v>7.3754000000000133</v>
          </cell>
        </row>
        <row r="170">
          <cell r="G170">
            <v>2.6335253613638385</v>
          </cell>
          <cell r="H170">
            <v>1.0787104635412517</v>
          </cell>
          <cell r="I170">
            <v>1.4658579924699486</v>
          </cell>
          <cell r="J170">
            <v>1.7484621896089618</v>
          </cell>
          <cell r="K170">
            <v>1.2067811725468607</v>
          </cell>
          <cell r="L170">
            <v>0.95917620833130801</v>
          </cell>
          <cell r="M170">
            <v>0.85814693620145588</v>
          </cell>
          <cell r="N170">
            <v>1.3491471408980753</v>
          </cell>
          <cell r="O170">
            <v>1.6827253491356049</v>
          </cell>
          <cell r="P170">
            <v>1.9416849350932321</v>
          </cell>
          <cell r="Q170">
            <v>2.1144857514330564</v>
          </cell>
          <cell r="R170">
            <v>3.0204684706789746</v>
          </cell>
          <cell r="S170">
            <v>3.6113561114457373</v>
          </cell>
          <cell r="T170">
            <v>3.8350681105841424</v>
          </cell>
          <cell r="U170">
            <v>2.572867824718287</v>
          </cell>
          <cell r="V170">
            <v>1.7810725357744892</v>
          </cell>
          <cell r="W170">
            <v>1.628235730433635</v>
          </cell>
          <cell r="X170">
            <v>1.9183115782676574</v>
          </cell>
          <cell r="Y170">
            <v>2.52049922</v>
          </cell>
          <cell r="Z170">
            <v>4.3866505</v>
          </cell>
          <cell r="AA170">
            <v>3.3467175863389969</v>
          </cell>
          <cell r="AB170">
            <v>3.4921085643107497</v>
          </cell>
          <cell r="AC170">
            <v>3.2325006595168047</v>
          </cell>
          <cell r="AD170">
            <v>3.2055077433563333</v>
          </cell>
          <cell r="AE170">
            <v>3.3582837286033804</v>
          </cell>
          <cell r="AF170">
            <v>3.50171542</v>
          </cell>
          <cell r="AG170">
            <v>1.86194894</v>
          </cell>
          <cell r="AH170">
            <v>3.3208805999999997</v>
          </cell>
          <cell r="AI170">
            <v>2.4745324000000002</v>
          </cell>
          <cell r="AJ170">
            <v>3.0877539999999994</v>
          </cell>
          <cell r="AK170">
            <v>2.2882512199999998</v>
          </cell>
          <cell r="AL170">
            <v>3.5403374799999998</v>
          </cell>
          <cell r="AM170">
            <v>4.8836948320664773</v>
          </cell>
          <cell r="AN170">
            <v>3.5385275963070559</v>
          </cell>
          <cell r="AO170">
            <v>3.9489999999999839</v>
          </cell>
          <cell r="AP170">
            <v>4.1988000000000056</v>
          </cell>
          <cell r="AQ170">
            <v>4.1384999999999934</v>
          </cell>
          <cell r="AR170">
            <v>3.3652999999999906</v>
          </cell>
          <cell r="AS170">
            <v>2.955900000000014</v>
          </cell>
          <cell r="AT170">
            <v>2.9736000000000047</v>
          </cell>
          <cell r="AU170">
            <v>3.7083000000000084</v>
          </cell>
          <cell r="AV170">
            <v>3.9542999999999893</v>
          </cell>
          <cell r="AW170">
            <v>4.3752000000000066</v>
          </cell>
          <cell r="AX170">
            <v>4.7004000000000019</v>
          </cell>
          <cell r="AY170">
            <v>4.3791999999999973</v>
          </cell>
          <cell r="AZ170">
            <v>4.820999999999998</v>
          </cell>
          <cell r="BA170">
            <v>4.9895000000000209</v>
          </cell>
          <cell r="BB170">
            <v>4.4361999999999853</v>
          </cell>
          <cell r="BC170">
            <v>5.1440000000000055</v>
          </cell>
          <cell r="BD170">
            <v>4.8136000000000081</v>
          </cell>
          <cell r="BE170">
            <v>5.3894999999999982</v>
          </cell>
          <cell r="BF170">
            <v>5.3947000000000003</v>
          </cell>
          <cell r="BG170">
            <v>6.0187999999999988</v>
          </cell>
          <cell r="BH170">
            <v>4.8980999999999995</v>
          </cell>
          <cell r="BI170">
            <v>5.2326999999999657</v>
          </cell>
        </row>
        <row r="171">
          <cell r="G171">
            <v>3.0901020722027819</v>
          </cell>
          <cell r="H171">
            <v>1.2657274874199038</v>
          </cell>
          <cell r="I171">
            <v>1.7199951390407735</v>
          </cell>
          <cell r="J171">
            <v>2.0515946854146958</v>
          </cell>
          <cell r="K171">
            <v>1.4160019328810107</v>
          </cell>
          <cell r="L171">
            <v>1.1254694685898996</v>
          </cell>
          <cell r="M171">
            <v>1.0069246587537344</v>
          </cell>
          <cell r="N171">
            <v>1.5830500199309174</v>
          </cell>
          <cell r="O171">
            <v>1.9744609885280306</v>
          </cell>
          <cell r="P171">
            <v>2.2783166357620592</v>
          </cell>
          <cell r="Q171">
            <v>2.4810760883513034</v>
          </cell>
          <cell r="R171">
            <v>3.5441298637939251</v>
          </cell>
          <cell r="S171">
            <v>4.2374602375810966</v>
          </cell>
          <cell r="T171">
            <v>4.4999573914935276</v>
          </cell>
          <cell r="U171">
            <v>3.0189282827139787</v>
          </cell>
          <cell r="V171">
            <v>2.0898587172481164</v>
          </cell>
          <cell r="W171">
            <v>1.9105244545820281</v>
          </cell>
          <cell r="X171">
            <v>2.2508910185947957</v>
          </cell>
          <cell r="Y171">
            <v>0.65600876999999991</v>
          </cell>
          <cell r="Z171">
            <v>1.1345497499999999</v>
          </cell>
          <cell r="AA171">
            <v>0.87002001760199665</v>
          </cell>
          <cell r="AB171">
            <v>0.90846325570362174</v>
          </cell>
          <cell r="AC171">
            <v>0.8416976698075469</v>
          </cell>
          <cell r="AD171">
            <v>0.83495356000334464</v>
          </cell>
          <cell r="AE171">
            <v>0.87499135178242149</v>
          </cell>
          <cell r="AF171">
            <v>0.8575629600000001</v>
          </cell>
          <cell r="AG171">
            <v>0.49060329000000003</v>
          </cell>
          <cell r="AH171">
            <v>0.8655470999999999</v>
          </cell>
          <cell r="AI171">
            <v>0.65744340000000001</v>
          </cell>
          <cell r="AJ171">
            <v>0.81743399999999999</v>
          </cell>
          <cell r="AK171">
            <v>0.59646176999999989</v>
          </cell>
          <cell r="AL171">
            <v>0.93382067999999996</v>
          </cell>
          <cell r="AM171">
            <v>1.2808935654734865</v>
          </cell>
          <cell r="AN171">
            <v>0.92703339915452676</v>
          </cell>
          <cell r="AO171">
            <v>1.0319999999999823</v>
          </cell>
          <cell r="AP171">
            <v>1.3465999999999951</v>
          </cell>
          <cell r="AQ171">
            <v>1.3415999999999997</v>
          </cell>
          <cell r="AR171">
            <v>1.1340000000000146</v>
          </cell>
          <cell r="AS171">
            <v>1.0319000000000074</v>
          </cell>
          <cell r="AT171">
            <v>1.023699999999991</v>
          </cell>
          <cell r="AU171">
            <v>1.2314999999999827</v>
          </cell>
          <cell r="AV171">
            <v>1.2897000000000105</v>
          </cell>
          <cell r="AW171">
            <v>1.4131000000000142</v>
          </cell>
          <cell r="AX171">
            <v>1.5687999999999818</v>
          </cell>
          <cell r="AY171">
            <v>1.4961000000000126</v>
          </cell>
          <cell r="AZ171">
            <v>1.6086999999999989</v>
          </cell>
          <cell r="BA171">
            <v>1.6596999999999866</v>
          </cell>
          <cell r="BB171">
            <v>1.5197000000000003</v>
          </cell>
          <cell r="BC171">
            <v>1.7017000000000166</v>
          </cell>
          <cell r="BD171">
            <v>1.6134999999999877</v>
          </cell>
          <cell r="BE171">
            <v>1.7650000000000148</v>
          </cell>
          <cell r="BF171">
            <v>1.7792999999999779</v>
          </cell>
          <cell r="BG171">
            <v>1.9324000000000012</v>
          </cell>
          <cell r="BH171">
            <v>1.6666000000000167</v>
          </cell>
          <cell r="BI171">
            <v>1.7458000000000027</v>
          </cell>
        </row>
        <row r="172">
          <cell r="G172">
            <v>1.9601639052244866</v>
          </cell>
          <cell r="H172">
            <v>1.8139548177464646</v>
          </cell>
          <cell r="I172">
            <v>1.5990745699068862</v>
          </cell>
          <cell r="J172">
            <v>1.2830229881440107</v>
          </cell>
          <cell r="K172">
            <v>0.97987117368025412</v>
          </cell>
          <cell r="L172">
            <v>1.2416607190000972</v>
          </cell>
          <cell r="M172">
            <v>1.8848305823635303</v>
          </cell>
          <cell r="N172">
            <v>2.4988567954738619</v>
          </cell>
          <cell r="O172">
            <v>2.2884560665801654</v>
          </cell>
          <cell r="P172">
            <v>1.2544054066975698</v>
          </cell>
          <cell r="Q172">
            <v>1.5651299718837424</v>
          </cell>
          <cell r="R172">
            <v>2.1687149616138104</v>
          </cell>
          <cell r="S172">
            <v>2.726992850636329</v>
          </cell>
          <cell r="T172">
            <v>2.3639545922978495</v>
          </cell>
          <cell r="U172">
            <v>2.12134434059036</v>
          </cell>
          <cell r="V172">
            <v>1.7332075021200439</v>
          </cell>
          <cell r="W172">
            <v>1.6498023915828297</v>
          </cell>
          <cell r="X172">
            <v>1.7728331175696301</v>
          </cell>
          <cell r="Y172">
            <v>2.8052168781780562</v>
          </cell>
          <cell r="Z172">
            <v>3.616316990582332</v>
          </cell>
          <cell r="AA172">
            <v>3.0316658345761733</v>
          </cell>
          <cell r="AB172">
            <v>2.8343588515037408</v>
          </cell>
          <cell r="AC172">
            <v>2.751570586442099</v>
          </cell>
          <cell r="AD172">
            <v>2.87202522899095</v>
          </cell>
          <cell r="AE172">
            <v>3.0134370746041061</v>
          </cell>
          <cell r="AF172">
            <v>5.4010618942382065</v>
          </cell>
          <cell r="AG172">
            <v>1.0217239546063095</v>
          </cell>
          <cell r="AH172">
            <v>0.74839078747749499</v>
          </cell>
          <cell r="AI172">
            <v>0.75601363683655065</v>
          </cell>
          <cell r="AJ172">
            <v>1.0321101986467522</v>
          </cell>
          <cell r="AK172">
            <v>0.71321292000000014</v>
          </cell>
          <cell r="AL172">
            <v>0.97341398000000012</v>
          </cell>
          <cell r="AM172">
            <v>0.97515763979469772</v>
          </cell>
          <cell r="AN172">
            <v>0.88984053288120113</v>
          </cell>
          <cell r="AO172">
            <v>0.90899999999999181</v>
          </cell>
          <cell r="AP172">
            <v>1.1617999999999995</v>
          </cell>
          <cell r="AQ172">
            <v>1.153899999999993</v>
          </cell>
          <cell r="AR172">
            <v>1.4604999999999961</v>
          </cell>
          <cell r="AS172">
            <v>2.1144000000000176</v>
          </cell>
          <cell r="AT172">
            <v>1.9581000000000017</v>
          </cell>
          <cell r="AU172">
            <v>2.5619999999999834</v>
          </cell>
          <cell r="AV172">
            <v>2.6017999999999972</v>
          </cell>
          <cell r="AW172">
            <v>2.087600000000009</v>
          </cell>
          <cell r="AX172">
            <v>3.2203000000000088</v>
          </cell>
          <cell r="AY172">
            <v>2.9730999999999881</v>
          </cell>
          <cell r="AZ172">
            <v>3.2391000000000076</v>
          </cell>
          <cell r="BA172">
            <v>3.0064000000000135</v>
          </cell>
          <cell r="BB172">
            <v>3.2449999999999761</v>
          </cell>
          <cell r="BC172">
            <v>3.1483000000000061</v>
          </cell>
          <cell r="BD172">
            <v>3.2116000000000042</v>
          </cell>
          <cell r="BE172">
            <v>3.1938000000000102</v>
          </cell>
          <cell r="BF172">
            <v>3.3333999999999833</v>
          </cell>
          <cell r="BG172">
            <v>2.9842000000000155</v>
          </cell>
          <cell r="BH172">
            <v>3.0115999999999872</v>
          </cell>
          <cell r="BI172">
            <v>2.9493999999999971</v>
          </cell>
        </row>
        <row r="173">
          <cell r="G173">
            <v>3.620390059325949</v>
          </cell>
          <cell r="H173">
            <v>3.35034431188733</v>
          </cell>
          <cell r="I173">
            <v>2.9534640759282804</v>
          </cell>
          <cell r="J173">
            <v>2.3697220726198811</v>
          </cell>
          <cell r="K173">
            <v>1.8098057244890269</v>
          </cell>
          <cell r="L173">
            <v>2.2933266509713843</v>
          </cell>
          <cell r="M173">
            <v>3.4812506677195287</v>
          </cell>
          <cell r="N173">
            <v>4.6153468482405202</v>
          </cell>
          <cell r="O173">
            <v>4.2267402091062101</v>
          </cell>
          <cell r="P173">
            <v>2.3168658767096826</v>
          </cell>
          <cell r="Q173">
            <v>2.8907689691960035</v>
          </cell>
          <cell r="R173">
            <v>4.0055803841765449</v>
          </cell>
          <cell r="S173">
            <v>5.03671033936625</v>
          </cell>
          <cell r="T173">
            <v>4.366184727635269</v>
          </cell>
          <cell r="U173">
            <v>3.9180876367586928</v>
          </cell>
          <cell r="V173">
            <v>3.2012053658879807</v>
          </cell>
          <cell r="W173">
            <v>3.0471575169907066</v>
          </cell>
          <cell r="X173">
            <v>3.2743932171110259</v>
          </cell>
          <cell r="Y173">
            <v>1.1202401450707089</v>
          </cell>
          <cell r="Z173">
            <v>1.453291718134059</v>
          </cell>
          <cell r="AA173">
            <v>1.2150842898468881</v>
          </cell>
          <cell r="AB173">
            <v>1.1323192322280653</v>
          </cell>
          <cell r="AC173">
            <v>1.1014830166073157</v>
          </cell>
          <cell r="AD173">
            <v>1.1493506631938974</v>
          </cell>
          <cell r="AE173">
            <v>1.2059376378394233</v>
          </cell>
          <cell r="AF173">
            <v>2.5076358794677382</v>
          </cell>
          <cell r="AG173">
            <v>0.41182531542044337</v>
          </cell>
          <cell r="AH173">
            <v>0.30113849313571367</v>
          </cell>
          <cell r="AI173">
            <v>0.30723388860290379</v>
          </cell>
          <cell r="AJ173">
            <v>0.40604853719676409</v>
          </cell>
          <cell r="AK173">
            <v>0.27642045999999998</v>
          </cell>
          <cell r="AL173">
            <v>0.38505898999999999</v>
          </cell>
          <cell r="AM173">
            <v>0.38102972729450357</v>
          </cell>
          <cell r="AN173">
            <v>0.3499782764391276</v>
          </cell>
          <cell r="AO173">
            <v>0.35900000000000887</v>
          </cell>
          <cell r="AP173">
            <v>1.0635000000000048</v>
          </cell>
          <cell r="AQ173">
            <v>1.0701999999999998</v>
          </cell>
          <cell r="AR173">
            <v>1.1759999999999877</v>
          </cell>
          <cell r="AS173">
            <v>1.4268000000000143</v>
          </cell>
          <cell r="AT173">
            <v>1.3733000000000004</v>
          </cell>
          <cell r="AU173">
            <v>1.6213999999999942</v>
          </cell>
          <cell r="AV173">
            <v>1.6288999999999874</v>
          </cell>
          <cell r="AW173">
            <v>1.4321999999999946</v>
          </cell>
          <cell r="AX173">
            <v>2.0912000000000148</v>
          </cell>
          <cell r="AY173">
            <v>1.9814000000000078</v>
          </cell>
          <cell r="AZ173">
            <v>2.1101999999999919</v>
          </cell>
          <cell r="BA173">
            <v>2.0056999999999903</v>
          </cell>
          <cell r="BB173">
            <v>2.0996000000000095</v>
          </cell>
          <cell r="BC173">
            <v>2.0766999999999882</v>
          </cell>
          <cell r="BD173">
            <v>2.0855000000000246</v>
          </cell>
          <cell r="BE173">
            <v>2.0952999999999804</v>
          </cell>
          <cell r="BF173">
            <v>2.1428999999999974</v>
          </cell>
          <cell r="BG173">
            <v>2.0063999999999851</v>
          </cell>
          <cell r="BH173">
            <v>2.0495999999999981</v>
          </cell>
          <cell r="BI173">
            <v>2.0264000000000237</v>
          </cell>
        </row>
        <row r="174">
          <cell r="G174">
            <v>0.90509751483148726</v>
          </cell>
          <cell r="H174">
            <v>0.83758607797183249</v>
          </cell>
          <cell r="I174">
            <v>0.7383660189820701</v>
          </cell>
          <cell r="J174">
            <v>0.59243051815497028</v>
          </cell>
          <cell r="K174">
            <v>0.45245143112225672</v>
          </cell>
          <cell r="L174">
            <v>0.57333166274284608</v>
          </cell>
          <cell r="M174">
            <v>0.87031266692988218</v>
          </cell>
          <cell r="N174">
            <v>1.1538367120601301</v>
          </cell>
          <cell r="O174">
            <v>1.0566850522765525</v>
          </cell>
          <cell r="P174">
            <v>0.57921646917742065</v>
          </cell>
          <cell r="Q174">
            <v>0.72269224229900086</v>
          </cell>
          <cell r="R174">
            <v>1.0013950960441362</v>
          </cell>
          <cell r="S174">
            <v>1.2591775848415625</v>
          </cell>
          <cell r="T174">
            <v>1.0915461819088172</v>
          </cell>
          <cell r="U174">
            <v>0.97952190918967319</v>
          </cell>
          <cell r="V174">
            <v>0.80030134147199516</v>
          </cell>
          <cell r="W174">
            <v>0.76178937924767665</v>
          </cell>
          <cell r="X174">
            <v>0.81859830427775648</v>
          </cell>
          <cell r="Y174">
            <v>4.0640641094680801</v>
          </cell>
          <cell r="Z174">
            <v>5.3398069847457599</v>
          </cell>
          <cell r="AA174">
            <v>4.4449784664107552</v>
          </cell>
          <cell r="AB174">
            <v>4.1357594235919608</v>
          </cell>
          <cell r="AC174">
            <v>4.0236281288370161</v>
          </cell>
          <cell r="AD174">
            <v>4.1982945528586564</v>
          </cell>
          <cell r="AE174">
            <v>4.4054038145434893</v>
          </cell>
          <cell r="AF174">
            <v>8.680278044311402</v>
          </cell>
          <cell r="AG174">
            <v>1.5071670366851349</v>
          </cell>
          <cell r="AH174">
            <v>1.1168413027766784</v>
          </cell>
          <cell r="AI174">
            <v>1.1165710852650244</v>
          </cell>
          <cell r="AJ174">
            <v>1.4897157183198908</v>
          </cell>
          <cell r="AK174">
            <v>1.0293397</v>
          </cell>
          <cell r="AL174">
            <v>1.39541205</v>
          </cell>
          <cell r="AM174">
            <v>1.4096781871789452</v>
          </cell>
          <cell r="AN174">
            <v>1.2983465562721277</v>
          </cell>
          <cell r="AO174">
            <v>1.3659999999999997</v>
          </cell>
          <cell r="AP174">
            <v>1.4652999999999992</v>
          </cell>
          <cell r="AQ174">
            <v>1.469300000000004</v>
          </cell>
          <cell r="AR174">
            <v>1.8566000000000003</v>
          </cell>
          <cell r="AS174">
            <v>2.8018000000000001</v>
          </cell>
          <cell r="AT174">
            <v>2.5435999999999979</v>
          </cell>
          <cell r="AU174">
            <v>3.4519999999999982</v>
          </cell>
          <cell r="AV174">
            <v>3.4825000000000017</v>
          </cell>
          <cell r="AW174">
            <v>2.7667000000000002</v>
          </cell>
          <cell r="AX174">
            <v>4.3074999999999903</v>
          </cell>
          <cell r="AY174">
            <v>3.9420000000000073</v>
          </cell>
          <cell r="AZ174">
            <v>4.3520000000000039</v>
          </cell>
          <cell r="BA174">
            <v>4.0170999999999992</v>
          </cell>
          <cell r="BB174">
            <v>4.3271000000000015</v>
          </cell>
          <cell r="BC174">
            <v>4.184899999999999</v>
          </cell>
          <cell r="BD174">
            <v>4.2484000000000037</v>
          </cell>
          <cell r="BE174">
            <v>4.2325999999999908</v>
          </cell>
          <cell r="BF174">
            <v>4.4235999999999933</v>
          </cell>
          <cell r="BG174">
            <v>3.9090000000000202</v>
          </cell>
          <cell r="BH174">
            <v>3.8896999999999764</v>
          </cell>
          <cell r="BI174">
            <v>3.7363</v>
          </cell>
        </row>
        <row r="175">
          <cell r="G175">
            <v>1.7474878206180771</v>
          </cell>
          <cell r="H175">
            <v>1.6171422923943719</v>
          </cell>
          <cell r="I175">
            <v>1.4255763651827631</v>
          </cell>
          <cell r="J175">
            <v>1.1438161060811385</v>
          </cell>
          <cell r="K175">
            <v>0.87355600070846262</v>
          </cell>
          <cell r="L175">
            <v>1.1069416072856728</v>
          </cell>
          <cell r="M175">
            <v>1.6803280979870583</v>
          </cell>
          <cell r="N175">
            <v>2.2277329992254882</v>
          </cell>
          <cell r="O175">
            <v>2.0401605670370717</v>
          </cell>
          <cell r="P175">
            <v>1.1183035074153274</v>
          </cell>
          <cell r="Q175">
            <v>1.3953147266212533</v>
          </cell>
          <cell r="R175">
            <v>1.9334112681655102</v>
          </cell>
          <cell r="S175">
            <v>2.4311164901558588</v>
          </cell>
          <cell r="T175">
            <v>2.1074675681580644</v>
          </cell>
          <cell r="U175">
            <v>1.8911803184612745</v>
          </cell>
          <cell r="V175">
            <v>1.5451559905199814</v>
          </cell>
          <cell r="W175">
            <v>1.4708002621787872</v>
          </cell>
          <cell r="X175">
            <v>1.5804822610415872</v>
          </cell>
          <cell r="Y175">
            <v>1.2780299727604594</v>
          </cell>
          <cell r="Z175">
            <v>1.670216639915258</v>
          </cell>
          <cell r="AA175">
            <v>1.391375237119203</v>
          </cell>
          <cell r="AB175">
            <v>1.2896653104804972</v>
          </cell>
          <cell r="AC175">
            <v>1.2569898766569034</v>
          </cell>
          <cell r="AD175">
            <v>1.3108495333775321</v>
          </cell>
          <cell r="AE175">
            <v>1.3743339273160831</v>
          </cell>
          <cell r="AF175">
            <v>2.7005309471191032</v>
          </cell>
          <cell r="AG175">
            <v>0.47754649009959727</v>
          </cell>
          <cell r="AH175">
            <v>0.34692034849153619</v>
          </cell>
          <cell r="AI175">
            <v>0.34843204757249185</v>
          </cell>
          <cell r="AJ175">
            <v>0.46292933304326112</v>
          </cell>
          <cell r="AK175">
            <v>0.30932092</v>
          </cell>
          <cell r="AL175">
            <v>0.43602598000000004</v>
          </cell>
          <cell r="AM175">
            <v>0.42988275779916768</v>
          </cell>
          <cell r="AN175">
            <v>0.39877510103832214</v>
          </cell>
          <cell r="AO175">
            <v>0.42200000000001125</v>
          </cell>
          <cell r="AP175">
            <v>0.71099999999999852</v>
          </cell>
          <cell r="AQ175">
            <v>0.70439999999999259</v>
          </cell>
          <cell r="AR175">
            <v>0.8247999999999962</v>
          </cell>
          <cell r="AS175">
            <v>1.0931000000000068</v>
          </cell>
          <cell r="AT175">
            <v>1.028499999999994</v>
          </cell>
          <cell r="AU175">
            <v>1.3060000000000116</v>
          </cell>
          <cell r="AV175">
            <v>1.320999999999998</v>
          </cell>
          <cell r="AW175">
            <v>1.097999999999999</v>
          </cell>
          <cell r="AX175">
            <v>1.6697999999999951</v>
          </cell>
          <cell r="AY175">
            <v>1.5638999999999896</v>
          </cell>
          <cell r="AZ175">
            <v>1.690700000000021</v>
          </cell>
          <cell r="BA175">
            <v>1.602800000000002</v>
          </cell>
          <cell r="BB175">
            <v>1.6951999999999998</v>
          </cell>
          <cell r="BC175">
            <v>1.6537999999999897</v>
          </cell>
          <cell r="BD175">
            <v>1.6725000000000136</v>
          </cell>
          <cell r="BE175">
            <v>1.6677999999999997</v>
          </cell>
          <cell r="BF175">
            <v>1.7324999999999875</v>
          </cell>
          <cell r="BG175">
            <v>1.570999999999998</v>
          </cell>
          <cell r="BH175">
            <v>1.5857000000000028</v>
          </cell>
          <cell r="BI175">
            <v>1.5330999999999904</v>
          </cell>
        </row>
        <row r="176">
          <cell r="G176">
            <v>2.3326221600000001</v>
          </cell>
          <cell r="H176">
            <v>2.1343561800000002</v>
          </cell>
          <cell r="I176">
            <v>2.7849274199999998</v>
          </cell>
          <cell r="J176">
            <v>3.7213380600000003</v>
          </cell>
          <cell r="K176">
            <v>3.8396688000000001</v>
          </cell>
          <cell r="L176">
            <v>4.5304399799999997</v>
          </cell>
          <cell r="M176">
            <v>3.8655843600000002</v>
          </cell>
          <cell r="N176">
            <v>3.7622019600000001</v>
          </cell>
          <cell r="O176">
            <v>4.9317826799999995</v>
          </cell>
          <cell r="P176">
            <v>3.5256144000000003</v>
          </cell>
          <cell r="Q176">
            <v>4.1166087600000001</v>
          </cell>
          <cell r="R176">
            <v>3.6865428600000003</v>
          </cell>
          <cell r="S176">
            <v>4.4936060400000004</v>
          </cell>
          <cell r="T176">
            <v>4.0552175400000001</v>
          </cell>
          <cell r="U176">
            <v>4.7025844800000005</v>
          </cell>
          <cell r="V176">
            <v>5.7826820000000012</v>
          </cell>
          <cell r="W176">
            <v>6.4745300000000006</v>
          </cell>
          <cell r="X176">
            <v>4.3306039999999992</v>
          </cell>
          <cell r="Y176">
            <v>5.0644289999999996</v>
          </cell>
          <cell r="Z176">
            <v>4.8802399999999997</v>
          </cell>
          <cell r="AA176">
            <v>5.314560624425317</v>
          </cell>
          <cell r="AB176">
            <v>5.8392883922912757</v>
          </cell>
          <cell r="AC176">
            <v>5.5907307068579595</v>
          </cell>
          <cell r="AD176">
            <v>5.3970025110934667</v>
          </cell>
          <cell r="AE176">
            <v>5.2520288707852067</v>
          </cell>
          <cell r="AF176">
            <v>1.513577</v>
          </cell>
          <cell r="AG176">
            <v>2.7865690000000001</v>
          </cell>
          <cell r="AH176">
            <v>4.3674499999999998</v>
          </cell>
          <cell r="AI176">
            <v>5.3549300000000004</v>
          </cell>
          <cell r="AJ176">
            <v>4.1541299999999994</v>
          </cell>
          <cell r="AK176">
            <v>7.9392659999999999</v>
          </cell>
          <cell r="AL176">
            <v>5.7108119999999998</v>
          </cell>
          <cell r="AM176">
            <v>0.58326574893180416</v>
          </cell>
          <cell r="AN176">
            <v>0.60886354382812347</v>
          </cell>
          <cell r="AO176">
            <v>0.58899999999999864</v>
          </cell>
          <cell r="AP176">
            <v>1.8792000000000257</v>
          </cell>
          <cell r="AQ176">
            <v>1.8689999999999714</v>
          </cell>
          <cell r="AR176">
            <v>1.8704000000000178</v>
          </cell>
          <cell r="AS176">
            <v>1.8679000000000201</v>
          </cell>
          <cell r="AT176">
            <v>1.8607999999999834</v>
          </cell>
          <cell r="AU176">
            <v>1.8315000000000055</v>
          </cell>
          <cell r="AV176">
            <v>1.859800000000007</v>
          </cell>
          <cell r="AW176">
            <v>1.873299999999972</v>
          </cell>
          <cell r="AX176">
            <v>2.2813000000000443</v>
          </cell>
          <cell r="AY176">
            <v>2.2931999999999562</v>
          </cell>
          <cell r="AZ176">
            <v>2.2861000000000331</v>
          </cell>
          <cell r="BA176">
            <v>2.3731999999999971</v>
          </cell>
          <cell r="BB176">
            <v>2.3170999999999822</v>
          </cell>
          <cell r="BC176">
            <v>2.2988000000000284</v>
          </cell>
          <cell r="BD176">
            <v>2.2907999999999902</v>
          </cell>
          <cell r="BE176">
            <v>2.3553999999999746</v>
          </cell>
          <cell r="BF176">
            <v>2.3074000000000296</v>
          </cell>
          <cell r="BG176">
            <v>2.3668999999999869</v>
          </cell>
          <cell r="BH176">
            <v>2.4112999999999829</v>
          </cell>
          <cell r="BI176">
            <v>2.4895999999999958</v>
          </cell>
        </row>
        <row r="177">
          <cell r="G177">
            <v>1.2016538400000001</v>
          </cell>
          <cell r="H177">
            <v>1.0995168200000001</v>
          </cell>
          <cell r="I177">
            <v>1.4346595800000002</v>
          </cell>
          <cell r="J177">
            <v>1.9170529399999998</v>
          </cell>
          <cell r="K177">
            <v>1.9780112000000001</v>
          </cell>
          <cell r="L177">
            <v>2.3338630199999999</v>
          </cell>
          <cell r="M177">
            <v>1.99136164</v>
          </cell>
          <cell r="N177">
            <v>1.9381040400000002</v>
          </cell>
          <cell r="O177">
            <v>2.5406153199999997</v>
          </cell>
          <cell r="P177">
            <v>1.8162256000000001</v>
          </cell>
          <cell r="Q177">
            <v>2.12067724</v>
          </cell>
          <cell r="R177">
            <v>1.8991281399999997</v>
          </cell>
          <cell r="S177">
            <v>2.3148879600000001</v>
          </cell>
          <cell r="T177">
            <v>2.0890514600000003</v>
          </cell>
          <cell r="U177">
            <v>2.4225435200000001</v>
          </cell>
          <cell r="V177">
            <v>2.7598760000000002</v>
          </cell>
          <cell r="W177">
            <v>3.2231519999999998</v>
          </cell>
          <cell r="X177">
            <v>1.711967</v>
          </cell>
          <cell r="Y177">
            <v>2.2422549999999997</v>
          </cell>
          <cell r="Z177">
            <v>1.9980939999999998</v>
          </cell>
          <cell r="AA177">
            <v>2.2146394799898177</v>
          </cell>
          <cell r="AB177">
            <v>2.4529568455976021</v>
          </cell>
          <cell r="AC177">
            <v>2.3252751304701671</v>
          </cell>
          <cell r="AD177">
            <v>2.2545756506342292</v>
          </cell>
          <cell r="AE177">
            <v>2.2121944652028378</v>
          </cell>
          <cell r="AF177">
            <v>1.513577</v>
          </cell>
          <cell r="AG177">
            <v>2.1873659999999999</v>
          </cell>
          <cell r="AH177">
            <v>0.69210000000000005</v>
          </cell>
          <cell r="AI177">
            <v>1.2296200000000002</v>
          </cell>
          <cell r="AJ177">
            <v>2.0445000000000002</v>
          </cell>
          <cell r="AK177">
            <v>3.4083410000000001</v>
          </cell>
          <cell r="AL177">
            <v>2.9122819999999998</v>
          </cell>
          <cell r="AM177">
            <v>0.29498262678184584</v>
          </cell>
          <cell r="AN177">
            <v>0.28777209461333736</v>
          </cell>
          <cell r="AO177">
            <v>0.29099999999999682</v>
          </cell>
          <cell r="AP177">
            <v>0.73799999999999955</v>
          </cell>
          <cell r="AQ177">
            <v>0.70669999999998367</v>
          </cell>
          <cell r="AR177">
            <v>0.81090000000000373</v>
          </cell>
          <cell r="AS177">
            <v>0.78560000000001651</v>
          </cell>
          <cell r="AT177">
            <v>0.85609999999999786</v>
          </cell>
          <cell r="AU177">
            <v>0.86929999999998131</v>
          </cell>
          <cell r="AV177">
            <v>0.87930000000000064</v>
          </cell>
          <cell r="AW177">
            <v>0.85890000000000555</v>
          </cell>
          <cell r="AX177">
            <v>0.93319999999999936</v>
          </cell>
          <cell r="AY177">
            <v>0.98730000000000473</v>
          </cell>
          <cell r="AZ177">
            <v>0.94499999999999318</v>
          </cell>
          <cell r="BA177">
            <v>0.9421000000000106</v>
          </cell>
          <cell r="BB177">
            <v>0.87049999999999272</v>
          </cell>
          <cell r="BC177">
            <v>0.90620000000001255</v>
          </cell>
          <cell r="BD177">
            <v>0.96909999999999741</v>
          </cell>
          <cell r="BE177">
            <v>1.045599999999979</v>
          </cell>
          <cell r="BF177">
            <v>1.0170999999999992</v>
          </cell>
          <cell r="BG177">
            <v>1.0791000000000111</v>
          </cell>
          <cell r="BH177">
            <v>1.0167000000000144</v>
          </cell>
          <cell r="BI177">
            <v>1.1224999999999739</v>
          </cell>
        </row>
        <row r="178">
          <cell r="G178">
            <v>7.7681670999999994</v>
          </cell>
          <cell r="H178">
            <v>6.1909779</v>
          </cell>
          <cell r="I178">
            <v>6.2494579999999988</v>
          </cell>
          <cell r="J178">
            <v>6.6152219000000008</v>
          </cell>
          <cell r="K178">
            <v>5.5810154000000001</v>
          </cell>
          <cell r="L178">
            <v>5.2429889000000003</v>
          </cell>
          <cell r="M178">
            <v>4.4018980000000001</v>
          </cell>
          <cell r="N178">
            <v>6.0446850000000003</v>
          </cell>
          <cell r="O178">
            <v>9.751614</v>
          </cell>
          <cell r="P178">
            <v>11.116425</v>
          </cell>
          <cell r="Q178">
            <v>11.370925</v>
          </cell>
          <cell r="R178">
            <v>11.869458999999999</v>
          </cell>
          <cell r="S178">
            <v>10.888947000000002</v>
          </cell>
          <cell r="T178">
            <v>9.4940549999999995</v>
          </cell>
          <cell r="U178">
            <v>10.433181000000001</v>
          </cell>
          <cell r="V178">
            <v>5.9005559999999999</v>
          </cell>
          <cell r="W178">
            <v>6.8123880000000003</v>
          </cell>
          <cell r="X178">
            <v>6.1123589999999997</v>
          </cell>
          <cell r="Y178">
            <v>9.2291399999999992</v>
          </cell>
          <cell r="Z178">
            <v>8.4586330000000007</v>
          </cell>
          <cell r="AA178">
            <v>8.045251938300007</v>
          </cell>
          <cell r="AB178">
            <v>7.6519041966999968</v>
          </cell>
          <cell r="AC178">
            <v>7.4193123636000049</v>
          </cell>
          <cell r="AD178">
            <v>7.7886886725999984</v>
          </cell>
          <cell r="AE178">
            <v>8.2631958338000029</v>
          </cell>
          <cell r="AF178">
            <v>0.86990000000000001</v>
          </cell>
          <cell r="AG178">
            <v>5.32822</v>
          </cell>
          <cell r="AH178">
            <v>5.2390499999999998</v>
          </cell>
          <cell r="AI178">
            <v>3.87486</v>
          </cell>
          <cell r="AJ178">
            <v>6.9723899999999999</v>
          </cell>
          <cell r="AK178">
            <v>15.161521</v>
          </cell>
          <cell r="AL178">
            <v>15.626221000000001</v>
          </cell>
          <cell r="AM178">
            <v>3.4909278469200813</v>
          </cell>
          <cell r="AN178">
            <v>3.6460606746664235</v>
          </cell>
          <cell r="AO178">
            <v>3.5060000000000286</v>
          </cell>
          <cell r="AP178">
            <v>3.0575999999999794</v>
          </cell>
          <cell r="AQ178">
            <v>3.8818999999999733</v>
          </cell>
          <cell r="AR178">
            <v>3.7015999999999849</v>
          </cell>
          <cell r="AS178">
            <v>3.7512000000000398</v>
          </cell>
          <cell r="AT178">
            <v>2.8834000000000515</v>
          </cell>
          <cell r="AU178">
            <v>3.3611999999999398</v>
          </cell>
          <cell r="AV178">
            <v>3.3840000000000146</v>
          </cell>
          <cell r="AW178">
            <v>2.6948999999999614</v>
          </cell>
          <cell r="AX178">
            <v>3.4424999999999955</v>
          </cell>
          <cell r="AY178">
            <v>3.4823000000000093</v>
          </cell>
          <cell r="AZ178">
            <v>3.4686000000000377</v>
          </cell>
          <cell r="BA178">
            <v>3.2952999999999975</v>
          </cell>
          <cell r="BB178">
            <v>3.1757999999999811</v>
          </cell>
          <cell r="BC178">
            <v>3.7112000000000762</v>
          </cell>
          <cell r="BD178">
            <v>3.6812999999999647</v>
          </cell>
          <cell r="BE178">
            <v>4.2708000000000084</v>
          </cell>
          <cell r="BF178">
            <v>3.730199999999968</v>
          </cell>
          <cell r="BG178">
            <v>3.8338999999999714</v>
          </cell>
          <cell r="BH178">
            <v>3.8032000000000608</v>
          </cell>
          <cell r="BI178">
            <v>3.7477999999999838</v>
          </cell>
        </row>
        <row r="179">
          <cell r="G179">
            <v>0.94562667569891834</v>
          </cell>
          <cell r="H179">
            <v>0.87797440847584418</v>
          </cell>
          <cell r="I179">
            <v>0.76896588931383214</v>
          </cell>
          <cell r="J179">
            <v>0.63948110135578407</v>
          </cell>
          <cell r="K179">
            <v>0.43394926096228958</v>
          </cell>
          <cell r="L179">
            <v>0.70856563684818685</v>
          </cell>
          <cell r="M179">
            <v>0.99833300111063017</v>
          </cell>
          <cell r="N179">
            <v>1.2788148464054281</v>
          </cell>
          <cell r="O179">
            <v>1.1413744588863324</v>
          </cell>
          <cell r="P179">
            <v>0.71823731071012475</v>
          </cell>
          <cell r="Q179">
            <v>0.84101134433644587</v>
          </cell>
          <cell r="R179">
            <v>1.2251082266483837</v>
          </cell>
          <cell r="S179">
            <v>1.5651012636603874</v>
          </cell>
          <cell r="T179">
            <v>1.2759510039866271</v>
          </cell>
          <cell r="U179">
            <v>1.107505460703968</v>
          </cell>
          <cell r="V179">
            <v>0.63798485303363606</v>
          </cell>
          <cell r="W179">
            <v>0.62624539967892923</v>
          </cell>
          <cell r="X179">
            <v>0.67166554183832983</v>
          </cell>
          <cell r="Y179">
            <v>0.44068200000000002</v>
          </cell>
          <cell r="Z179">
            <v>0.42693399999999998</v>
          </cell>
          <cell r="AA179">
            <v>0.45116113445988421</v>
          </cell>
          <cell r="AB179">
            <v>0.51244453856814176</v>
          </cell>
          <cell r="AC179">
            <v>0.43905465027477086</v>
          </cell>
          <cell r="AD179">
            <v>0.45121679457783853</v>
          </cell>
          <cell r="AE179">
            <v>0.47864525392299923</v>
          </cell>
          <cell r="AF179">
            <v>1.2574211099999999</v>
          </cell>
          <cell r="AG179">
            <v>0.13679780105213446</v>
          </cell>
          <cell r="AH179">
            <v>8.3857371650523094E-2</v>
          </cell>
          <cell r="AI179">
            <v>8.6093402619735124E-2</v>
          </cell>
          <cell r="AJ179">
            <v>0.11462493484554592</v>
          </cell>
          <cell r="AK179">
            <v>0.21023611370643358</v>
          </cell>
          <cell r="AL179">
            <v>0.25048594399777041</v>
          </cell>
          <cell r="AM179">
            <v>0.32344762623756346</v>
          </cell>
          <cell r="AN179">
            <v>0.31859077829280136</v>
          </cell>
          <cell r="AO179">
            <v>0.32800000000000296</v>
          </cell>
          <cell r="AP179">
            <v>0.4521000000000015</v>
          </cell>
          <cell r="AQ179">
            <v>0.45589999999999975</v>
          </cell>
          <cell r="AR179">
            <v>0.44719999999999516</v>
          </cell>
          <cell r="AS179">
            <v>0.46240000000000236</v>
          </cell>
          <cell r="AT179">
            <v>0.5041000000000011</v>
          </cell>
          <cell r="AU179">
            <v>0.54070000000000107</v>
          </cell>
          <cell r="AV179">
            <v>0.56169999999999476</v>
          </cell>
          <cell r="AW179">
            <v>0.4883000000000024</v>
          </cell>
          <cell r="AX179">
            <v>0.73429999999999751</v>
          </cell>
          <cell r="AY179">
            <v>0.67360000000000042</v>
          </cell>
          <cell r="AZ179">
            <v>0.75610000000000355</v>
          </cell>
          <cell r="BA179">
            <v>0.6612000000000009</v>
          </cell>
          <cell r="BB179">
            <v>0.75240000000000151</v>
          </cell>
          <cell r="BC179">
            <v>0.75229999999999819</v>
          </cell>
          <cell r="BD179">
            <v>0.77879999999999683</v>
          </cell>
          <cell r="BE179">
            <v>0.78030000000000399</v>
          </cell>
          <cell r="BF179">
            <v>0.82339999999999236</v>
          </cell>
          <cell r="BG179">
            <v>0.69380000000001019</v>
          </cell>
          <cell r="BH179">
            <v>0.72569999999998913</v>
          </cell>
          <cell r="BI179">
            <v>0.70140000000000668</v>
          </cell>
        </row>
        <row r="180">
          <cell r="G180">
            <v>0.38265402430108175</v>
          </cell>
          <cell r="H180">
            <v>0.35527809152415585</v>
          </cell>
          <cell r="I180">
            <v>0.31116708068616789</v>
          </cell>
          <cell r="J180">
            <v>0.25877021364421587</v>
          </cell>
          <cell r="K180">
            <v>0.17560040903771046</v>
          </cell>
          <cell r="L180">
            <v>0.28672572315181327</v>
          </cell>
          <cell r="M180">
            <v>0.40398198388936996</v>
          </cell>
          <cell r="N180">
            <v>0.51748079859457219</v>
          </cell>
          <cell r="O180">
            <v>0.46186464611366745</v>
          </cell>
          <cell r="P180">
            <v>0.29063942928987535</v>
          </cell>
          <cell r="Q180">
            <v>0.34032074566355419</v>
          </cell>
          <cell r="R180">
            <v>0.49574806335161642</v>
          </cell>
          <cell r="S180">
            <v>0.63332847133961279</v>
          </cell>
          <cell r="T180">
            <v>0.51632192601337268</v>
          </cell>
          <cell r="U180">
            <v>0.448159334296032</v>
          </cell>
          <cell r="V180">
            <v>0.25816474696636382</v>
          </cell>
          <cell r="W180">
            <v>0.25341430032107087</v>
          </cell>
          <cell r="X180">
            <v>0.27179385816167018</v>
          </cell>
          <cell r="Y180">
            <v>0.44068200000000002</v>
          </cell>
          <cell r="Z180">
            <v>0.42693399999999998</v>
          </cell>
          <cell r="AA180">
            <v>0.45116113445988421</v>
          </cell>
          <cell r="AB180">
            <v>0.51244453856814176</v>
          </cell>
          <cell r="AC180">
            <v>0.43905465027477086</v>
          </cell>
          <cell r="AD180">
            <v>0.45121679457783853</v>
          </cell>
          <cell r="AE180">
            <v>0.47864525392299923</v>
          </cell>
          <cell r="AF180">
            <v>1.2574211099999999</v>
          </cell>
          <cell r="AG180">
            <v>0.13679780105213446</v>
          </cell>
          <cell r="AH180">
            <v>8.3857371650523094E-2</v>
          </cell>
          <cell r="AI180">
            <v>8.6093402619735124E-2</v>
          </cell>
          <cell r="AJ180">
            <v>0.11462493484554592</v>
          </cell>
          <cell r="AK180">
            <v>0.10049161741327667</v>
          </cell>
          <cell r="AL180">
            <v>0.11973079794833122</v>
          </cell>
          <cell r="AM180">
            <v>3.5020815502523062E-2</v>
          </cell>
          <cell r="AN180">
            <v>3.4649900863668058E-2</v>
          </cell>
          <cell r="AO180">
            <v>3.399999999999892E-2</v>
          </cell>
          <cell r="AP180">
            <v>0.12000000000000099</v>
          </cell>
          <cell r="AQ180">
            <v>0.11829999999999785</v>
          </cell>
          <cell r="AR180">
            <v>0.11930000000000263</v>
          </cell>
          <cell r="AS180">
            <v>0.11710000000000065</v>
          </cell>
          <cell r="AT180">
            <v>0.28319999999999723</v>
          </cell>
          <cell r="AU180">
            <v>0.31119999999999948</v>
          </cell>
          <cell r="AV180">
            <v>0.30480000000000018</v>
          </cell>
          <cell r="AW180">
            <v>0.26700000000000301</v>
          </cell>
          <cell r="AX180">
            <v>0.38539999999999708</v>
          </cell>
          <cell r="AY180">
            <v>0.35660000000000025</v>
          </cell>
          <cell r="AZ180">
            <v>0.37290000000000134</v>
          </cell>
          <cell r="BA180">
            <v>0.36049999999999827</v>
          </cell>
          <cell r="BB180">
            <v>0.37300000000000111</v>
          </cell>
          <cell r="BC180">
            <v>0.38009999999999877</v>
          </cell>
          <cell r="BD180">
            <v>0.38120000000000331</v>
          </cell>
          <cell r="BE180">
            <v>0.375</v>
          </cell>
          <cell r="BF180">
            <v>0.39429999999999765</v>
          </cell>
          <cell r="BG180">
            <v>0.35320000000000107</v>
          </cell>
          <cell r="BH180">
            <v>0.36499999999999844</v>
          </cell>
          <cell r="BI180">
            <v>0.38160000000000238</v>
          </cell>
        </row>
        <row r="181">
          <cell r="G181">
            <v>0.40274807407407415</v>
          </cell>
          <cell r="H181">
            <v>0.37036307407407398</v>
          </cell>
          <cell r="I181">
            <v>0.48768807407407416</v>
          </cell>
          <cell r="J181">
            <v>0.46379207407407413</v>
          </cell>
          <cell r="K181">
            <v>0.53812807407407393</v>
          </cell>
          <cell r="L181">
            <v>0.42164107407407414</v>
          </cell>
          <cell r="M181">
            <v>0.43037807407407414</v>
          </cell>
          <cell r="N181">
            <v>0.50291507407407388</v>
          </cell>
          <cell r="O181">
            <v>0.4816340740740741</v>
          </cell>
          <cell r="P181">
            <v>0.45580907407407412</v>
          </cell>
          <cell r="Q181">
            <v>0.62051507407407391</v>
          </cell>
          <cell r="R181">
            <v>0.56234507407407408</v>
          </cell>
          <cell r="S181">
            <v>0.58473807407407408</v>
          </cell>
          <cell r="T181">
            <v>0.5404590740740739</v>
          </cell>
          <cell r="U181">
            <v>0.42069407407407389</v>
          </cell>
          <cell r="V181">
            <v>1.2428048860740744</v>
          </cell>
          <cell r="W181">
            <v>1.1604115330740741</v>
          </cell>
          <cell r="X181">
            <v>1.2477731920740744</v>
          </cell>
          <cell r="Y181">
            <v>0.82163131927791289</v>
          </cell>
          <cell r="Z181">
            <v>1.027850238030191</v>
          </cell>
          <cell r="AA181">
            <v>0.87629095683643521</v>
          </cell>
          <cell r="AB181">
            <v>0.82284875798054424</v>
          </cell>
          <cell r="AC181">
            <v>0.79912516854823978</v>
          </cell>
          <cell r="AD181">
            <v>0.82991214945479497</v>
          </cell>
          <cell r="AE181">
            <v>0.86442084177616085</v>
          </cell>
          <cell r="AF181">
            <v>0.10520207407407393</v>
          </cell>
          <cell r="AG181">
            <v>0.28573199999999999</v>
          </cell>
          <cell r="AH181">
            <v>0.20914266835920337</v>
          </cell>
          <cell r="AI181">
            <v>0.15179999999999999</v>
          </cell>
          <cell r="AJ181">
            <v>0.23123000000000002</v>
          </cell>
          <cell r="AK181">
            <v>9.3277268880289685E-2</v>
          </cell>
          <cell r="AL181">
            <v>0.11113525805389837</v>
          </cell>
          <cell r="AM181">
            <v>0.64329355912615871</v>
          </cell>
          <cell r="AN181">
            <v>0.83055138824288188</v>
          </cell>
          <cell r="AO181">
            <v>0.7640000000000029</v>
          </cell>
          <cell r="AP181">
            <v>0.87079999999999558</v>
          </cell>
          <cell r="AQ181">
            <v>0.77590000000000003</v>
          </cell>
          <cell r="AR181">
            <v>0.72409999999999997</v>
          </cell>
          <cell r="AS181">
            <v>0.7284000000000006</v>
          </cell>
          <cell r="AT181">
            <v>0.7646000000000015</v>
          </cell>
          <cell r="AU181">
            <v>0.85940000000000083</v>
          </cell>
          <cell r="AV181">
            <v>0.85210000000000008</v>
          </cell>
          <cell r="AW181">
            <v>0.69019999999999726</v>
          </cell>
          <cell r="AX181">
            <v>1.1060000000000016</v>
          </cell>
          <cell r="AY181">
            <v>1.0212000000000003</v>
          </cell>
          <cell r="AZ181">
            <v>1.2006999999999977</v>
          </cell>
          <cell r="BA181">
            <v>1.0538999999999987</v>
          </cell>
          <cell r="BB181">
            <v>1.2501000000000033</v>
          </cell>
          <cell r="BC181">
            <v>1.1274999999999977</v>
          </cell>
          <cell r="BD181">
            <v>1.2532999999999959</v>
          </cell>
          <cell r="BE181">
            <v>1.2359000000000009</v>
          </cell>
          <cell r="BF181">
            <v>1.3774000000000086</v>
          </cell>
          <cell r="BG181">
            <v>1.2317000000000036</v>
          </cell>
          <cell r="BH181">
            <v>1.3401999999999958</v>
          </cell>
          <cell r="BI181">
            <v>1.1653999999999911</v>
          </cell>
        </row>
        <row r="182">
          <cell r="G182">
            <v>1.2680340000000001</v>
          </cell>
          <cell r="H182">
            <v>3.2701959999999999</v>
          </cell>
          <cell r="I182">
            <v>2.1934980000000004</v>
          </cell>
          <cell r="J182">
            <v>2.1689530000000001</v>
          </cell>
          <cell r="K182">
            <v>1.4527710000000003</v>
          </cell>
          <cell r="L182">
            <v>0.90405200000000008</v>
          </cell>
          <cell r="M182">
            <v>1.3591749999999998</v>
          </cell>
          <cell r="N182">
            <v>1.513903</v>
          </cell>
          <cell r="O182">
            <v>2.30301</v>
          </cell>
          <cell r="P182">
            <v>2.7516340000000001</v>
          </cell>
          <cell r="Q182">
            <v>4.7814440000000005</v>
          </cell>
          <cell r="R182">
            <v>4.4062679999999999</v>
          </cell>
          <cell r="S182">
            <v>3.36571</v>
          </cell>
          <cell r="T182">
            <v>3.4345909999999997</v>
          </cell>
          <cell r="U182">
            <v>2.0285880000000001</v>
          </cell>
          <cell r="V182">
            <v>0.95992100000000002</v>
          </cell>
          <cell r="W182">
            <v>1.6628509999999999</v>
          </cell>
          <cell r="X182">
            <v>1.8797829999999998</v>
          </cell>
          <cell r="Y182">
            <v>2.3661449999999999</v>
          </cell>
          <cell r="Z182">
            <v>3.0826709999999999</v>
          </cell>
          <cell r="AA182">
            <v>3.0169681880581578</v>
          </cell>
          <cell r="AB182">
            <v>2.5401827085012001</v>
          </cell>
          <cell r="AC182">
            <v>2.2922556070064215</v>
          </cell>
          <cell r="AD182">
            <v>2.6029925645564864</v>
          </cell>
          <cell r="AE182">
            <v>2.7303601113138418</v>
          </cell>
          <cell r="AF182">
            <v>0.92476100000000006</v>
          </cell>
          <cell r="AG182">
            <v>2.241959</v>
          </cell>
          <cell r="AH182">
            <v>2.6754899999999999</v>
          </cell>
          <cell r="AI182">
            <v>4.0733800000000002</v>
          </cell>
          <cell r="AJ182">
            <v>2.8911199999999999</v>
          </cell>
          <cell r="AK182">
            <v>3.0192169999999998</v>
          </cell>
          <cell r="AL182">
            <v>3.6209599999999997</v>
          </cell>
          <cell r="AM182">
            <v>0.67103727081669406</v>
          </cell>
          <cell r="AN182">
            <v>0.84126060382711465</v>
          </cell>
          <cell r="AO182">
            <v>1.1450000000000102</v>
          </cell>
          <cell r="AP182">
            <v>1.7044999999999959</v>
          </cell>
          <cell r="AQ182">
            <v>1.390199999999993</v>
          </cell>
          <cell r="AR182">
            <v>1.2009000000000185</v>
          </cell>
          <cell r="AS182">
            <v>1.1966999999999928</v>
          </cell>
          <cell r="AT182">
            <v>1.325099999999992</v>
          </cell>
          <cell r="AU182">
            <v>1.5589999999999975</v>
          </cell>
          <cell r="AV182">
            <v>1.591700000000003</v>
          </cell>
          <cell r="AW182">
            <v>1.2535000000000025</v>
          </cell>
          <cell r="AX182">
            <v>2.2327999999999975</v>
          </cell>
          <cell r="AY182">
            <v>1.9379999999999882</v>
          </cell>
          <cell r="AZ182">
            <v>2.4275000000000091</v>
          </cell>
          <cell r="BA182">
            <v>1.9970000000000141</v>
          </cell>
          <cell r="BB182">
            <v>2.6374999999999886</v>
          </cell>
          <cell r="BC182">
            <v>2.0789000000000044</v>
          </cell>
          <cell r="BD182">
            <v>2.6932999999999936</v>
          </cell>
          <cell r="BE182">
            <v>2.5937000000000126</v>
          </cell>
          <cell r="BF182">
            <v>2.7486999999999853</v>
          </cell>
          <cell r="BG182">
            <v>2.6151000000000124</v>
          </cell>
          <cell r="BH182">
            <v>3.0524999999999807</v>
          </cell>
          <cell r="BI182">
            <v>2.4744000000000028</v>
          </cell>
        </row>
        <row r="183">
          <cell r="G183">
            <v>0.75905671999999991</v>
          </cell>
          <cell r="H183">
            <v>0.75352307799999996</v>
          </cell>
          <cell r="I183">
            <v>1.0492427340000001</v>
          </cell>
          <cell r="J183">
            <v>0.82287268399999991</v>
          </cell>
          <cell r="K183">
            <v>0.67738382599999991</v>
          </cell>
          <cell r="L183">
            <v>1.2262085979999999</v>
          </cell>
          <cell r="M183">
            <v>0.94672238399999986</v>
          </cell>
          <cell r="N183">
            <v>0.94664478799999996</v>
          </cell>
          <cell r="O183">
            <v>0.89970378399999995</v>
          </cell>
          <cell r="P183">
            <v>0.77038129399999999</v>
          </cell>
          <cell r="Q183">
            <v>1.1871685080000001</v>
          </cell>
          <cell r="R183">
            <v>1.3819149399999999</v>
          </cell>
          <cell r="S183">
            <v>2.1635749980000001</v>
          </cell>
          <cell r="T183">
            <v>1.9397220019999999</v>
          </cell>
          <cell r="U183">
            <v>1.5831111980000001</v>
          </cell>
          <cell r="V183">
            <v>1.026218284</v>
          </cell>
          <cell r="W183">
            <v>1.0453456019999998</v>
          </cell>
          <cell r="X183">
            <v>1.134643912</v>
          </cell>
          <cell r="Y183">
            <v>7.6951280000000004</v>
          </cell>
          <cell r="Z183">
            <v>4.5313210000000002</v>
          </cell>
          <cell r="AA183">
            <v>4.4960725606</v>
          </cell>
          <cell r="AB183">
            <v>4.5696217040999993</v>
          </cell>
          <cell r="AC183">
            <v>4.8413475147999998</v>
          </cell>
          <cell r="AD183">
            <v>5.1556288689000001</v>
          </cell>
          <cell r="AE183">
            <v>5.2352342909999985</v>
          </cell>
          <cell r="AF183">
            <v>0.72659099999999988</v>
          </cell>
          <cell r="AG183">
            <v>0.53592400000000007</v>
          </cell>
          <cell r="AH183">
            <v>0.64750989071712661</v>
          </cell>
          <cell r="AI183">
            <v>1.2663199999999999</v>
          </cell>
          <cell r="AJ183">
            <v>1.02396</v>
          </cell>
          <cell r="AK183">
            <v>1.4391350000000001</v>
          </cell>
          <cell r="AL183">
            <v>1.134768</v>
          </cell>
          <cell r="AM183">
            <v>3.6641655546324201</v>
          </cell>
          <cell r="AN183">
            <v>3.2408750129126802</v>
          </cell>
          <cell r="AO183">
            <v>3.188999999999993</v>
          </cell>
          <cell r="AP183">
            <v>3.3959000000000117</v>
          </cell>
          <cell r="AQ183">
            <v>4.2182999999999993</v>
          </cell>
          <cell r="AR183">
            <v>4.6066000000000003</v>
          </cell>
          <cell r="AS183">
            <v>4.3327999999999918</v>
          </cell>
          <cell r="AT183">
            <v>5.0189000000000021</v>
          </cell>
          <cell r="AU183">
            <v>5.7505999999999915</v>
          </cell>
          <cell r="AV183">
            <v>5.3143000000000029</v>
          </cell>
          <cell r="AW183">
            <v>4.4261999999999944</v>
          </cell>
          <cell r="AX183">
            <v>4.7358000000000118</v>
          </cell>
          <cell r="AY183">
            <v>5.0985000000000014</v>
          </cell>
          <cell r="AZ183">
            <v>4.8359999999999843</v>
          </cell>
          <cell r="BA183">
            <v>4.5592000000000041</v>
          </cell>
          <cell r="BB183">
            <v>4.1688000000000045</v>
          </cell>
          <cell r="BC183">
            <v>4.1186000000000149</v>
          </cell>
          <cell r="BD183">
            <v>4.2489999999999952</v>
          </cell>
          <cell r="BE183">
            <v>4.8135000000000048</v>
          </cell>
          <cell r="BF183">
            <v>4.8499999999999943</v>
          </cell>
          <cell r="BG183">
            <v>4.8425000000000011</v>
          </cell>
          <cell r="BH183">
            <v>5.0452999999999975</v>
          </cell>
          <cell r="BI183">
            <v>5.217899999999986</v>
          </cell>
        </row>
        <row r="184">
          <cell r="G184">
            <v>1.5868732800000001</v>
          </cell>
          <cell r="H184">
            <v>1.5850439220000001</v>
          </cell>
          <cell r="I184">
            <v>2.1840582660000001</v>
          </cell>
          <cell r="J184">
            <v>1.6983533160000002</v>
          </cell>
          <cell r="K184">
            <v>1.4102051739999999</v>
          </cell>
          <cell r="L184">
            <v>2.5247384020000001</v>
          </cell>
          <cell r="M184">
            <v>1.9978036160000001</v>
          </cell>
          <cell r="N184">
            <v>1.9580872119999997</v>
          </cell>
          <cell r="O184">
            <v>1.839522216</v>
          </cell>
          <cell r="P184">
            <v>1.601259706</v>
          </cell>
          <cell r="Q184">
            <v>2.4547434920000004</v>
          </cell>
          <cell r="R184">
            <v>2.82329506</v>
          </cell>
          <cell r="S184">
            <v>4.3995720020000002</v>
          </cell>
          <cell r="T184">
            <v>3.9502809980000002</v>
          </cell>
          <cell r="U184">
            <v>3.2548358020000001</v>
          </cell>
          <cell r="V184">
            <v>3.183592516</v>
          </cell>
          <cell r="W184">
            <v>3.2696349979999999</v>
          </cell>
          <cell r="X184">
            <v>3.3710648880000003</v>
          </cell>
          <cell r="Y184">
            <v>7.6951280000000004</v>
          </cell>
          <cell r="Z184">
            <v>4.5313210000000002</v>
          </cell>
          <cell r="AA184">
            <v>4.4960725606</v>
          </cell>
          <cell r="AB184">
            <v>4.5696217040999993</v>
          </cell>
          <cell r="AC184">
            <v>4.8413475147999998</v>
          </cell>
          <cell r="AD184">
            <v>5.1556288689000001</v>
          </cell>
          <cell r="AE184">
            <v>5.2352342909999985</v>
          </cell>
          <cell r="AF184">
            <v>1.3778969999999999</v>
          </cell>
          <cell r="AG184">
            <v>1.151362</v>
          </cell>
          <cell r="AH184">
            <v>1.7164301092828733</v>
          </cell>
          <cell r="AI184">
            <v>1.5059399999999998</v>
          </cell>
          <cell r="AJ184">
            <v>2.2663700000000002</v>
          </cell>
          <cell r="AK184">
            <v>2.3558889999999999</v>
          </cell>
          <cell r="AL184">
            <v>2.3749039999999999</v>
          </cell>
          <cell r="AM184">
            <v>1.4675697775410228</v>
          </cell>
          <cell r="AN184">
            <v>2.2383374637780533</v>
          </cell>
          <cell r="AO184">
            <v>2.6189999999999998</v>
          </cell>
          <cell r="AP184">
            <v>2.9393000000000029</v>
          </cell>
          <cell r="AQ184">
            <v>3.1166000000000054</v>
          </cell>
          <cell r="AR184">
            <v>3.2755999999999972</v>
          </cell>
          <cell r="AS184">
            <v>3.6443999999999903</v>
          </cell>
          <cell r="AT184">
            <v>3.8999000000000024</v>
          </cell>
          <cell r="AU184">
            <v>4.4519999999999982</v>
          </cell>
          <cell r="AV184">
            <v>3.8777000000000044</v>
          </cell>
          <cell r="AW184">
            <v>3.2864000000000146</v>
          </cell>
          <cell r="AX184">
            <v>3.396899999999988</v>
          </cell>
          <cell r="AY184">
            <v>3.6914999999999907</v>
          </cell>
          <cell r="AZ184">
            <v>3.4791000000000167</v>
          </cell>
          <cell r="BA184">
            <v>3.2355000000000018</v>
          </cell>
          <cell r="BB184">
            <v>2.8160999999999774</v>
          </cell>
          <cell r="BC184">
            <v>2.8986000000000161</v>
          </cell>
          <cell r="BD184">
            <v>2.8967000000000098</v>
          </cell>
          <cell r="BE184">
            <v>3.4068999999999789</v>
          </cell>
          <cell r="BF184">
            <v>3.2394000000000176</v>
          </cell>
          <cell r="BG184">
            <v>3.4207999999999856</v>
          </cell>
          <cell r="BH184">
            <v>3.4808000000000163</v>
          </cell>
          <cell r="BI184">
            <v>3.7247999999999877</v>
          </cell>
        </row>
        <row r="185">
          <cell r="G185">
            <v>2.0197172999999999</v>
          </cell>
          <cell r="H185">
            <v>2.4033025800000001</v>
          </cell>
          <cell r="I185">
            <v>1.6100873400000002</v>
          </cell>
          <cell r="J185">
            <v>2.2882799000000005</v>
          </cell>
          <cell r="K185">
            <v>2.8939977200000002</v>
          </cell>
          <cell r="L185">
            <v>2.6208346827820002</v>
          </cell>
          <cell r="M185">
            <v>2.808180909576</v>
          </cell>
          <cell r="N185">
            <v>2.4410076620000001</v>
          </cell>
          <cell r="O185">
            <v>3.4118360120000002</v>
          </cell>
          <cell r="P185">
            <v>4.6980795400000002</v>
          </cell>
          <cell r="Q185">
            <v>5.0203619890399995</v>
          </cell>
          <cell r="R185">
            <v>6.1223928520000008</v>
          </cell>
          <cell r="S185">
            <v>6.8415446340000008</v>
          </cell>
          <cell r="T185">
            <v>6.760534805999999</v>
          </cell>
          <cell r="U185">
            <v>5.2803142400000009</v>
          </cell>
          <cell r="V185">
            <v>4.7062230000000005</v>
          </cell>
          <cell r="W185">
            <v>4.0795029999999999</v>
          </cell>
          <cell r="X185">
            <v>5.6370279999999999</v>
          </cell>
          <cell r="Y185">
            <v>3.2726250000000006</v>
          </cell>
          <cell r="Z185">
            <v>4.1234289999999998</v>
          </cell>
          <cell r="AA185">
            <v>4.1990751697822688</v>
          </cell>
          <cell r="AB185">
            <v>3.9559845486033547</v>
          </cell>
          <cell r="AC185">
            <v>4.2245626971251937</v>
          </cell>
          <cell r="AD185">
            <v>4.3471217789162404</v>
          </cell>
          <cell r="AE185">
            <v>4.1660864881761857</v>
          </cell>
          <cell r="AF185">
            <v>2.2409970000000001</v>
          </cell>
          <cell r="AG185">
            <v>0.79956899999999997</v>
          </cell>
          <cell r="AH185">
            <v>2.5294500000000002</v>
          </cell>
          <cell r="AI185">
            <v>1.64093</v>
          </cell>
          <cell r="AJ185">
            <v>0.58013000000000003</v>
          </cell>
          <cell r="AK185">
            <v>2.497757</v>
          </cell>
          <cell r="AL185">
            <v>2.2152449999999995</v>
          </cell>
          <cell r="AM185">
            <v>3.1916308730298697</v>
          </cell>
          <cell r="AN185">
            <v>2.6556426210083051</v>
          </cell>
          <cell r="AO185">
            <v>2.1750000000000114</v>
          </cell>
          <cell r="AP185">
            <v>4.3659999999999854</v>
          </cell>
          <cell r="AQ185">
            <v>7.2918999999999983</v>
          </cell>
          <cell r="AR185">
            <v>4.5765999999999849</v>
          </cell>
          <cell r="AS185">
            <v>4.5394999999999754</v>
          </cell>
          <cell r="AT185">
            <v>5.2556000000000154</v>
          </cell>
          <cell r="AU185">
            <v>6.5803999999999974</v>
          </cell>
          <cell r="AV185">
            <v>7.3516999999999939</v>
          </cell>
          <cell r="AW185">
            <v>8.0373000000000161</v>
          </cell>
          <cell r="AX185">
            <v>9.2554999999999836</v>
          </cell>
          <cell r="AY185">
            <v>9.2205000000000155</v>
          </cell>
          <cell r="AZ185">
            <v>8.7837000000000103</v>
          </cell>
          <cell r="BA185">
            <v>8.3224999999999909</v>
          </cell>
          <cell r="BB185">
            <v>9.4014000000000237</v>
          </cell>
          <cell r="BC185">
            <v>9.4797999999999547</v>
          </cell>
          <cell r="BD185">
            <v>9.665800000000047</v>
          </cell>
          <cell r="BE185">
            <v>10.129399999999976</v>
          </cell>
          <cell r="BF185">
            <v>10.486800000000017</v>
          </cell>
          <cell r="BG185">
            <v>10.711199999999963</v>
          </cell>
          <cell r="BH185">
            <v>9.8532000000000153</v>
          </cell>
          <cell r="BI185">
            <v>10.013199999999983</v>
          </cell>
        </row>
        <row r="186">
          <cell r="G186">
            <v>3.9206276999999998</v>
          </cell>
          <cell r="H186">
            <v>5.0675564200000007</v>
          </cell>
          <cell r="I186">
            <v>3.3396976600000001</v>
          </cell>
          <cell r="J186">
            <v>4.6083171000000007</v>
          </cell>
          <cell r="K186">
            <v>5.7593702800000015</v>
          </cell>
          <cell r="L186">
            <v>5.3036676835180003</v>
          </cell>
          <cell r="M186">
            <v>5.8835187068239998</v>
          </cell>
          <cell r="N186">
            <v>5.0332472000000008</v>
          </cell>
          <cell r="O186">
            <v>6.8259360000000013</v>
          </cell>
          <cell r="P186">
            <v>9.5154594599999989</v>
          </cell>
          <cell r="Q186">
            <v>10.112064566959999</v>
          </cell>
          <cell r="R186">
            <v>12.426664039999999</v>
          </cell>
          <cell r="S186">
            <v>13.837188780000002</v>
          </cell>
          <cell r="T186">
            <v>13.824212319999997</v>
          </cell>
          <cell r="U186">
            <v>10.72506976</v>
          </cell>
          <cell r="V186">
            <v>7.2359570000000009</v>
          </cell>
          <cell r="W186">
            <v>9.5127850000000009</v>
          </cell>
          <cell r="X186">
            <v>8.767590000000002</v>
          </cell>
          <cell r="Y186">
            <v>3.607186</v>
          </cell>
          <cell r="Z186">
            <v>4.0182390000000003</v>
          </cell>
          <cell r="AA186">
            <v>4.2711939641417151</v>
          </cell>
          <cell r="AB186">
            <v>4.5946027044206748</v>
          </cell>
          <cell r="AC186">
            <v>4.429112704129059</v>
          </cell>
          <cell r="AD186">
            <v>4.3281691197780701</v>
          </cell>
          <cell r="AE186">
            <v>4.1834530407094128</v>
          </cell>
          <cell r="AF186">
            <v>6.2913229999999949</v>
          </cell>
          <cell r="AG186">
            <v>2.1713789999999999</v>
          </cell>
          <cell r="AH186">
            <v>0.9692400000000001</v>
          </cell>
          <cell r="AI186">
            <v>2.2811000000000003</v>
          </cell>
          <cell r="AJ186">
            <v>1.4797600000000002</v>
          </cell>
          <cell r="AK186">
            <v>12.705783</v>
          </cell>
          <cell r="AL186">
            <v>11.091638000000001</v>
          </cell>
          <cell r="AM186">
            <v>7.2940239088836858</v>
          </cell>
          <cell r="AN186">
            <v>6.5059782198673481</v>
          </cell>
          <cell r="AO186">
            <v>5.6680000000000064</v>
          </cell>
          <cell r="AP186">
            <v>6.0611999999999853</v>
          </cell>
          <cell r="AQ186">
            <v>7.8004999999999995</v>
          </cell>
          <cell r="AR186">
            <v>6.6522999999999683</v>
          </cell>
          <cell r="AS186">
            <v>6.4540000000000077</v>
          </cell>
          <cell r="AT186">
            <v>9.3659999999999854</v>
          </cell>
          <cell r="AU186">
            <v>9.7666000000000395</v>
          </cell>
          <cell r="AV186">
            <v>8.5138000000000034</v>
          </cell>
          <cell r="AW186">
            <v>7.8408000000000015</v>
          </cell>
          <cell r="AX186">
            <v>9.9452999999999747</v>
          </cell>
          <cell r="AY186">
            <v>9.926400000000001</v>
          </cell>
          <cell r="AZ186">
            <v>10.085100000000011</v>
          </cell>
          <cell r="BA186">
            <v>8.8403999999999883</v>
          </cell>
          <cell r="BB186">
            <v>8.5713000000000079</v>
          </cell>
          <cell r="BC186">
            <v>8.4803999999999746</v>
          </cell>
          <cell r="BD186">
            <v>9.0716000000000463</v>
          </cell>
          <cell r="BE186">
            <v>8.5447999999999524</v>
          </cell>
          <cell r="BF186">
            <v>9.834699999999998</v>
          </cell>
          <cell r="BG186">
            <v>10.998900000000049</v>
          </cell>
          <cell r="BH186">
            <v>9.4040999999999713</v>
          </cell>
          <cell r="BI186">
            <v>9.6466000000000349</v>
          </cell>
        </row>
        <row r="187">
          <cell r="AJ187">
            <v>374.08900330716483</v>
          </cell>
          <cell r="AK187">
            <v>376.96257131716482</v>
          </cell>
          <cell r="AL187">
            <v>381.4216171571648</v>
          </cell>
          <cell r="AM187">
            <v>387.81446819133123</v>
          </cell>
          <cell r="AN187">
            <v>392.31295127047315</v>
          </cell>
          <cell r="AO187">
            <v>397.3915826151196</v>
          </cell>
          <cell r="AP187">
            <v>396.19940786727432</v>
          </cell>
          <cell r="AQ187">
            <v>395.01080964367247</v>
          </cell>
          <cell r="AR187">
            <v>393.82577721474149</v>
          </cell>
          <cell r="AS187">
            <v>392.64429988309723</v>
          </cell>
          <cell r="AT187">
            <v>391.46636698344793</v>
          </cell>
          <cell r="AU187">
            <v>390.2919678824976</v>
          </cell>
          <cell r="AV187">
            <v>389.12109197885013</v>
          </cell>
          <cell r="AW187">
            <v>387.95372870291351</v>
          </cell>
          <cell r="AX187">
            <v>386.78986751680475</v>
          </cell>
          <cell r="AY187">
            <v>385.62949791425433</v>
          </cell>
          <cell r="AZ187">
            <v>384.47260942051156</v>
          </cell>
          <cell r="BA187">
            <v>383.31919159225004</v>
          </cell>
          <cell r="BB187">
            <v>382.16923401747329</v>
          </cell>
          <cell r="BC187">
            <v>381.02272631542093</v>
          </cell>
          <cell r="BD187">
            <v>379.87965813647463</v>
          </cell>
          <cell r="BE187">
            <v>378.74001916206521</v>
          </cell>
          <cell r="BF187">
            <v>377.60379910457902</v>
          </cell>
          <cell r="BG187">
            <v>376.47098770726524</v>
          </cell>
          <cell r="BH187">
            <v>375.34157474414343</v>
          </cell>
          <cell r="BI187">
            <v>374.21555001991101</v>
          </cell>
        </row>
        <row r="188">
          <cell r="AJ188">
            <v>185.51031783189035</v>
          </cell>
          <cell r="AK188">
            <v>187.7985690518903</v>
          </cell>
          <cell r="AL188">
            <v>191.33890653189036</v>
          </cell>
          <cell r="AM188">
            <v>196.22260136395678</v>
          </cell>
          <cell r="AN188">
            <v>199.76112896026385</v>
          </cell>
          <cell r="AO188">
            <v>203.60648659664545</v>
          </cell>
          <cell r="AP188">
            <v>202.99566713685553</v>
          </cell>
          <cell r="AQ188">
            <v>202.38668013544498</v>
          </cell>
          <cell r="AR188">
            <v>201.77952009503861</v>
          </cell>
          <cell r="AS188">
            <v>201.17418153475353</v>
          </cell>
          <cell r="AT188">
            <v>200.57065899014924</v>
          </cell>
          <cell r="AU188">
            <v>199.96894701317882</v>
          </cell>
          <cell r="AV188">
            <v>199.36904017213928</v>
          </cell>
          <cell r="AW188">
            <v>198.77093305162285</v>
          </cell>
          <cell r="AX188">
            <v>198.17462025246797</v>
          </cell>
          <cell r="AY188">
            <v>197.58009639171058</v>
          </cell>
          <cell r="AZ188">
            <v>196.98735610253544</v>
          </cell>
          <cell r="BA188">
            <v>196.39639403422785</v>
          </cell>
          <cell r="BB188">
            <v>195.80720485212515</v>
          </cell>
          <cell r="BC188">
            <v>195.21978323756878</v>
          </cell>
          <cell r="BD188">
            <v>194.63412388785608</v>
          </cell>
          <cell r="BE188">
            <v>194.05022151619249</v>
          </cell>
          <cell r="BF188">
            <v>193.46807085164392</v>
          </cell>
          <cell r="BG188">
            <v>192.88766663908899</v>
          </cell>
          <cell r="BH188">
            <v>192.30900363917172</v>
          </cell>
          <cell r="BI188">
            <v>191.73207662825419</v>
          </cell>
        </row>
        <row r="189">
          <cell r="AJ189">
            <v>183.14105692529955</v>
          </cell>
          <cell r="AK189">
            <v>183.73751869529951</v>
          </cell>
          <cell r="AL189">
            <v>184.67133937529954</v>
          </cell>
          <cell r="AM189">
            <v>185.952232940773</v>
          </cell>
          <cell r="AN189">
            <v>186.87926633992754</v>
          </cell>
          <cell r="AO189">
            <v>187.88224385323986</v>
          </cell>
          <cell r="AP189">
            <v>187.31859712168011</v>
          </cell>
          <cell r="AQ189">
            <v>186.75664133031509</v>
          </cell>
          <cell r="AR189">
            <v>186.19637140632415</v>
          </cell>
          <cell r="AS189">
            <v>185.63778229210516</v>
          </cell>
          <cell r="AT189">
            <v>185.08086894522884</v>
          </cell>
          <cell r="AU189">
            <v>184.52562633839315</v>
          </cell>
          <cell r="AV189">
            <v>183.97204945937798</v>
          </cell>
          <cell r="AW189">
            <v>183.42013331099986</v>
          </cell>
          <cell r="AX189">
            <v>182.86987291106681</v>
          </cell>
          <cell r="AY189">
            <v>182.32126329233364</v>
          </cell>
          <cell r="AZ189">
            <v>181.77429950245664</v>
          </cell>
          <cell r="BA189">
            <v>181.22897660394926</v>
          </cell>
          <cell r="BB189">
            <v>180.68528967413741</v>
          </cell>
          <cell r="BC189">
            <v>180.14323380511502</v>
          </cell>
          <cell r="BD189">
            <v>179.60280410369967</v>
          </cell>
          <cell r="BE189">
            <v>179.06399569138856</v>
          </cell>
          <cell r="BF189">
            <v>178.52680370431437</v>
          </cell>
          <cell r="BG189">
            <v>177.99122329320147</v>
          </cell>
          <cell r="BH189">
            <v>177.45724962332184</v>
          </cell>
          <cell r="BI189">
            <v>176.92487787445191</v>
          </cell>
        </row>
        <row r="190">
          <cell r="AJ190">
            <v>137.99956683460044</v>
          </cell>
          <cell r="AK190">
            <v>138.71277975460043</v>
          </cell>
          <cell r="AL190">
            <v>139.68619373460041</v>
          </cell>
          <cell r="AM190">
            <v>140.66135137439511</v>
          </cell>
          <cell r="AN190">
            <v>141.55119190727632</v>
          </cell>
          <cell r="AO190">
            <v>142.43598868364219</v>
          </cell>
          <cell r="AP190">
            <v>141.78078313569742</v>
          </cell>
          <cell r="AQ190">
            <v>141.12859153327321</v>
          </cell>
          <cell r="AR190">
            <v>140.47940001222014</v>
          </cell>
          <cell r="AS190">
            <v>139.83319477216392</v>
          </cell>
          <cell r="AT190">
            <v>139.18996207621197</v>
          </cell>
          <cell r="AU190">
            <v>138.54968825066138</v>
          </cell>
          <cell r="AV190">
            <v>137.91235968470832</v>
          </cell>
          <cell r="AW190">
            <v>137.27796283015869</v>
          </cell>
          <cell r="AX190">
            <v>136.64648420113994</v>
          </cell>
          <cell r="AY190">
            <v>136.01791037381466</v>
          </cell>
          <cell r="AZ190">
            <v>135.39222798609512</v>
          </cell>
          <cell r="BA190">
            <v>134.76942373735909</v>
          </cell>
          <cell r="BB190">
            <v>134.14948438816722</v>
          </cell>
          <cell r="BC190">
            <v>133.53239675998165</v>
          </cell>
          <cell r="BD190">
            <v>132.91814773488571</v>
          </cell>
          <cell r="BE190">
            <v>132.30672425530526</v>
          </cell>
          <cell r="BF190">
            <v>131.69811332373084</v>
          </cell>
          <cell r="BG190">
            <v>131.09230200244167</v>
          </cell>
          <cell r="BH190">
            <v>130.48927741323044</v>
          </cell>
          <cell r="BI190">
            <v>129.88902673712957</v>
          </cell>
        </row>
        <row r="191">
          <cell r="AJ191">
            <v>211.99943822917234</v>
          </cell>
          <cell r="AK191">
            <v>212.27585868917237</v>
          </cell>
          <cell r="AL191">
            <v>212.66091767917237</v>
          </cell>
          <cell r="AM191">
            <v>213.04194740646687</v>
          </cell>
          <cell r="AN191">
            <v>213.39192568290599</v>
          </cell>
          <cell r="AO191">
            <v>213.73988358590566</v>
          </cell>
          <cell r="AP191">
            <v>212.75668012141045</v>
          </cell>
          <cell r="AQ191">
            <v>211.777999392852</v>
          </cell>
          <cell r="AR191">
            <v>210.80382059564485</v>
          </cell>
          <cell r="AS191">
            <v>209.83412302090488</v>
          </cell>
          <cell r="AT191">
            <v>208.86888605500869</v>
          </cell>
          <cell r="AU191">
            <v>207.90808917915564</v>
          </cell>
          <cell r="AV191">
            <v>206.95171196893151</v>
          </cell>
          <cell r="AW191">
            <v>205.99973409387439</v>
          </cell>
          <cell r="AX191">
            <v>205.0521353170426</v>
          </cell>
          <cell r="AY191">
            <v>204.10889549458417</v>
          </cell>
          <cell r="AZ191">
            <v>203.16999457530909</v>
          </cell>
          <cell r="BA191">
            <v>202.23541260026263</v>
          </cell>
          <cell r="BB191">
            <v>201.30512970230143</v>
          </cell>
          <cell r="BC191">
            <v>200.37912610567085</v>
          </cell>
          <cell r="BD191">
            <v>199.45738212558476</v>
          </cell>
          <cell r="BE191">
            <v>198.53987816780705</v>
          </cell>
          <cell r="BF191">
            <v>197.62659472823515</v>
          </cell>
          <cell r="BG191">
            <v>196.71751239248522</v>
          </cell>
          <cell r="BH191">
            <v>195.8126118354798</v>
          </cell>
          <cell r="BI191">
            <v>194.91187382103658</v>
          </cell>
        </row>
        <row r="192">
          <cell r="AJ192">
            <v>94.444471020920943</v>
          </cell>
          <cell r="AK192">
            <v>95.473810720920937</v>
          </cell>
          <cell r="AL192">
            <v>96.869222770920942</v>
          </cell>
          <cell r="AM192">
            <v>98.278900958099882</v>
          </cell>
          <cell r="AN192">
            <v>99.577247514372004</v>
          </cell>
          <cell r="AO192">
            <v>100.86806229512416</v>
          </cell>
          <cell r="AP192">
            <v>100.40406920856658</v>
          </cell>
          <cell r="AQ192">
            <v>99.942210490207174</v>
          </cell>
          <cell r="AR192">
            <v>99.48247632195222</v>
          </cell>
          <cell r="AS192">
            <v>99.024856930871238</v>
          </cell>
          <cell r="AT192">
            <v>98.56934258898923</v>
          </cell>
          <cell r="AU192">
            <v>98.115923613079872</v>
          </cell>
          <cell r="AV192">
            <v>97.664590364459684</v>
          </cell>
          <cell r="AW192">
            <v>97.215333248783182</v>
          </cell>
          <cell r="AX192">
            <v>96.768142715838778</v>
          </cell>
          <cell r="AY192">
            <v>96.323009259345909</v>
          </cell>
          <cell r="AZ192">
            <v>95.879923416752916</v>
          </cell>
          <cell r="BA192">
            <v>95.438875769035846</v>
          </cell>
          <cell r="BB192">
            <v>94.999856940498276</v>
          </cell>
          <cell r="BC192">
            <v>94.562857598571981</v>
          </cell>
          <cell r="BD192">
            <v>94.127868453618547</v>
          </cell>
          <cell r="BE192">
            <v>93.694880258731885</v>
          </cell>
          <cell r="BF192">
            <v>93.26388380954171</v>
          </cell>
          <cell r="BG192">
            <v>92.834869944017825</v>
          </cell>
          <cell r="BH192">
            <v>92.407829542275337</v>
          </cell>
          <cell r="BI192">
            <v>91.982753526380876</v>
          </cell>
        </row>
        <row r="193">
          <cell r="AJ193">
            <v>110.29303757016943</v>
          </cell>
          <cell r="AK193">
            <v>110.60235849016942</v>
          </cell>
          <cell r="AL193">
            <v>111.03838447016943</v>
          </cell>
          <cell r="AM193">
            <v>111.4682672279686</v>
          </cell>
          <cell r="AN193">
            <v>111.86704232900692</v>
          </cell>
          <cell r="AO193">
            <v>112.26344284870396</v>
          </cell>
          <cell r="AP193">
            <v>111.74703101159992</v>
          </cell>
          <cell r="AQ193">
            <v>111.23299466894655</v>
          </cell>
          <cell r="AR193">
            <v>110.72132289346939</v>
          </cell>
          <cell r="AS193">
            <v>110.21200480815943</v>
          </cell>
          <cell r="AT193">
            <v>109.70502958604189</v>
          </cell>
          <cell r="AU193">
            <v>109.20038644994609</v>
          </cell>
          <cell r="AV193">
            <v>108.69806467227633</v>
          </cell>
          <cell r="AW193">
            <v>108.19805357478386</v>
          </cell>
          <cell r="AX193">
            <v>107.70034252833985</v>
          </cell>
          <cell r="AY193">
            <v>107.20492095270947</v>
          </cell>
          <cell r="AZ193">
            <v>106.711778316327</v>
          </cell>
          <cell r="BA193">
            <v>106.22090413607189</v>
          </cell>
          <cell r="BB193">
            <v>105.73228797704596</v>
          </cell>
          <cell r="BC193">
            <v>105.24591945235153</v>
          </cell>
          <cell r="BD193">
            <v>104.76178822287072</v>
          </cell>
          <cell r="BE193">
            <v>104.2798839970455</v>
          </cell>
          <cell r="BF193">
            <v>103.80019653065909</v>
          </cell>
          <cell r="BG193">
            <v>103.32271562661805</v>
          </cell>
          <cell r="BH193">
            <v>102.84743113473559</v>
          </cell>
          <cell r="BI193">
            <v>102.37433295151581</v>
          </cell>
        </row>
        <row r="194">
          <cell r="AJ194">
            <v>257.27062361244151</v>
          </cell>
          <cell r="AK194">
            <v>265.20988961244149</v>
          </cell>
          <cell r="AL194">
            <v>270.92070161244152</v>
          </cell>
          <cell r="AM194">
            <v>271.50396736137327</v>
          </cell>
          <cell r="AN194">
            <v>272.11283090520141</v>
          </cell>
          <cell r="AO194">
            <v>272.68813868111096</v>
          </cell>
          <cell r="AP194">
            <v>272.11549358988066</v>
          </cell>
          <cell r="AQ194">
            <v>271.54405105334189</v>
          </cell>
          <cell r="AR194">
            <v>270.97380854612987</v>
          </cell>
          <cell r="AS194">
            <v>270.40476354818298</v>
          </cell>
          <cell r="AT194">
            <v>269.83691354473183</v>
          </cell>
          <cell r="AU194">
            <v>269.27025602628788</v>
          </cell>
          <cell r="AV194">
            <v>268.70478848863269</v>
          </cell>
          <cell r="AW194">
            <v>268.14050843280654</v>
          </cell>
          <cell r="AX194">
            <v>267.57741336509764</v>
          </cell>
          <cell r="AY194">
            <v>267.01550079703094</v>
          </cell>
          <cell r="AZ194">
            <v>266.45476824535717</v>
          </cell>
          <cell r="BA194">
            <v>265.8952132320419</v>
          </cell>
          <cell r="BB194">
            <v>265.33683328425462</v>
          </cell>
          <cell r="BC194">
            <v>264.77962593435768</v>
          </cell>
          <cell r="BD194">
            <v>264.22358871989559</v>
          </cell>
          <cell r="BE194">
            <v>263.66871918358379</v>
          </cell>
          <cell r="BF194">
            <v>263.11501487329826</v>
          </cell>
          <cell r="BG194">
            <v>262.56247334206432</v>
          </cell>
          <cell r="BH194">
            <v>262.01109214804598</v>
          </cell>
          <cell r="BI194">
            <v>261.46086885453508</v>
          </cell>
        </row>
        <row r="195">
          <cell r="AJ195">
            <v>126.52498525999998</v>
          </cell>
          <cell r="AK195">
            <v>129.93332625999997</v>
          </cell>
          <cell r="AL195">
            <v>132.84560825999998</v>
          </cell>
          <cell r="AM195">
            <v>133.14059088678181</v>
          </cell>
          <cell r="AN195">
            <v>133.42836298139514</v>
          </cell>
          <cell r="AO195">
            <v>133.71035476005824</v>
          </cell>
          <cell r="AP195">
            <v>133.38944990863411</v>
          </cell>
          <cell r="AQ195">
            <v>133.06931522885338</v>
          </cell>
          <cell r="AR195">
            <v>132.74994887230412</v>
          </cell>
          <cell r="AS195">
            <v>132.43134899501064</v>
          </cell>
          <cell r="AT195">
            <v>132.1135137574226</v>
          </cell>
          <cell r="AU195">
            <v>131.79644132440478</v>
          </cell>
          <cell r="AV195">
            <v>131.48012986522622</v>
          </cell>
          <cell r="AW195">
            <v>131.16457755354969</v>
          </cell>
          <cell r="AX195">
            <v>130.84978256742119</v>
          </cell>
          <cell r="AY195">
            <v>130.53574308925937</v>
          </cell>
          <cell r="AZ195">
            <v>130.22245730584515</v>
          </cell>
          <cell r="BA195">
            <v>129.90992340831113</v>
          </cell>
          <cell r="BB195">
            <v>129.59813959213119</v>
          </cell>
          <cell r="BC195">
            <v>129.28710405711007</v>
          </cell>
          <cell r="BD195">
            <v>128.97681500737301</v>
          </cell>
          <cell r="BE195">
            <v>128.6672706513553</v>
          </cell>
          <cell r="BF195">
            <v>128.35846920179208</v>
          </cell>
          <cell r="BG195">
            <v>128.05040887570777</v>
          </cell>
          <cell r="BH195">
            <v>127.74308789440607</v>
          </cell>
          <cell r="BI195">
            <v>127.4365044834595</v>
          </cell>
        </row>
        <row r="196">
          <cell r="AJ196">
            <v>450.95397944140859</v>
          </cell>
          <cell r="AK196">
            <v>466.11550044140859</v>
          </cell>
          <cell r="AL196">
            <v>481.74172144140857</v>
          </cell>
          <cell r="AM196">
            <v>485.23264928832867</v>
          </cell>
          <cell r="AN196">
            <v>488.87870996299512</v>
          </cell>
          <cell r="AO196">
            <v>492.27131113835708</v>
          </cell>
          <cell r="AP196">
            <v>489.94779054978409</v>
          </cell>
          <cell r="AQ196">
            <v>487.63523697838912</v>
          </cell>
          <cell r="AR196">
            <v>485.33359865985119</v>
          </cell>
          <cell r="AS196">
            <v>483.04282407417668</v>
          </cell>
          <cell r="AT196">
            <v>480.76286194454661</v>
          </cell>
          <cell r="AU196">
            <v>478.49366123616835</v>
          </cell>
          <cell r="AV196">
            <v>476.23517115513368</v>
          </cell>
          <cell r="AW196">
            <v>473.98734114728154</v>
          </cell>
          <cell r="AX196">
            <v>471.75012089706638</v>
          </cell>
          <cell r="AY196">
            <v>469.52346032643226</v>
          </cell>
          <cell r="AZ196">
            <v>467.30730959369151</v>
          </cell>
          <cell r="BA196">
            <v>465.10161909240929</v>
          </cell>
          <cell r="BB196">
            <v>462.90633945029316</v>
          </cell>
          <cell r="BC196">
            <v>460.72142152808783</v>
          </cell>
          <cell r="BD196">
            <v>458.54681641847526</v>
          </cell>
          <cell r="BE196">
            <v>456.38247544498006</v>
          </cell>
          <cell r="BF196">
            <v>454.22835016087981</v>
          </cell>
          <cell r="BG196">
            <v>452.08439234812045</v>
          </cell>
          <cell r="BH196">
            <v>449.95055401623733</v>
          </cell>
          <cell r="BI196">
            <v>447.82678740128074</v>
          </cell>
        </row>
        <row r="197">
          <cell r="AJ197">
            <v>50.841932722233658</v>
          </cell>
          <cell r="AK197">
            <v>51.052168835940087</v>
          </cell>
          <cell r="AL197">
            <v>51.30265477993786</v>
          </cell>
          <cell r="AM197">
            <v>51.62610240617542</v>
          </cell>
          <cell r="AN197">
            <v>51.944693184468221</v>
          </cell>
          <cell r="AO197">
            <v>52.259126207988203</v>
          </cell>
          <cell r="AP197">
            <v>52.012463132286499</v>
          </cell>
          <cell r="AQ197">
            <v>51.766964306302107</v>
          </cell>
          <cell r="AR197">
            <v>51.522624234776359</v>
          </cell>
          <cell r="AS197">
            <v>51.279437448388222</v>
          </cell>
          <cell r="AT197">
            <v>51.037398503631835</v>
          </cell>
          <cell r="AU197">
            <v>50.7965019826947</v>
          </cell>
          <cell r="AV197">
            <v>50.55674249333638</v>
          </cell>
          <cell r="AW197">
            <v>50.318114668767834</v>
          </cell>
          <cell r="AX197">
            <v>50.080613167531247</v>
          </cell>
          <cell r="AY197">
            <v>49.844232673380503</v>
          </cell>
          <cell r="AZ197">
            <v>49.608967895162152</v>
          </cell>
          <cell r="BA197">
            <v>49.374813566696993</v>
          </cell>
          <cell r="BB197">
            <v>49.141764446662179</v>
          </cell>
          <cell r="BC197">
            <v>48.909815318473946</v>
          </cell>
          <cell r="BD197">
            <v>48.678960990170744</v>
          </cell>
          <cell r="BE197">
            <v>48.449196294297138</v>
          </cell>
          <cell r="BF197">
            <v>48.220516087788056</v>
          </cell>
          <cell r="BG197">
            <v>47.992915251853702</v>
          </cell>
          <cell r="BH197">
            <v>47.766388691864961</v>
          </cell>
          <cell r="BI197">
            <v>47.540931337239357</v>
          </cell>
        </row>
        <row r="198">
          <cell r="AJ198">
            <v>23.334502685901921</v>
          </cell>
          <cell r="AK198">
            <v>23.434994303315193</v>
          </cell>
          <cell r="AL198">
            <v>23.554725101263525</v>
          </cell>
          <cell r="AM198">
            <v>23.589745916766049</v>
          </cell>
          <cell r="AN198">
            <v>23.624395817629718</v>
          </cell>
          <cell r="AO198">
            <v>23.658436526228126</v>
          </cell>
          <cell r="AP198">
            <v>23.60165627856518</v>
          </cell>
          <cell r="AQ198">
            <v>23.545012303496627</v>
          </cell>
          <cell r="AR198">
            <v>23.488504273968235</v>
          </cell>
          <cell r="AS198">
            <v>23.432131863710712</v>
          </cell>
          <cell r="AT198">
            <v>23.375894747237805</v>
          </cell>
          <cell r="AU198">
            <v>23.319792599844437</v>
          </cell>
          <cell r="AV198">
            <v>23.263825097604812</v>
          </cell>
          <cell r="AW198">
            <v>23.207991917370563</v>
          </cell>
          <cell r="AX198">
            <v>23.152292736768878</v>
          </cell>
          <cell r="AY198">
            <v>23.096727234200628</v>
          </cell>
          <cell r="AZ198">
            <v>23.041295088838545</v>
          </cell>
          <cell r="BA198">
            <v>22.985995980625336</v>
          </cell>
          <cell r="BB198">
            <v>22.930829590271834</v>
          </cell>
          <cell r="BC198">
            <v>22.875795599255184</v>
          </cell>
          <cell r="BD198">
            <v>22.82089368981697</v>
          </cell>
          <cell r="BE198">
            <v>22.76612354496141</v>
          </cell>
          <cell r="BF198">
            <v>22.711484848453502</v>
          </cell>
          <cell r="BG198">
            <v>22.656977284817216</v>
          </cell>
          <cell r="BH198">
            <v>22.602600539333658</v>
          </cell>
          <cell r="BI198">
            <v>22.548354298039257</v>
          </cell>
        </row>
        <row r="199">
          <cell r="AJ199">
            <v>49.912520116318802</v>
          </cell>
          <cell r="AK199">
            <v>50.005797385199088</v>
          </cell>
          <cell r="AL199">
            <v>50.116932643252994</v>
          </cell>
          <cell r="AM199">
            <v>50.760226202379151</v>
          </cell>
          <cell r="AN199">
            <v>51.590777590622032</v>
          </cell>
          <cell r="AO199">
            <v>52.315294677242463</v>
          </cell>
          <cell r="AP199">
            <v>51.844457025147285</v>
          </cell>
          <cell r="AQ199">
            <v>51.377856911920958</v>
          </cell>
          <cell r="AR199">
            <v>50.915456199713667</v>
          </cell>
          <cell r="AS199">
            <v>50.457217093916242</v>
          </cell>
          <cell r="AT199">
            <v>50.003102140070993</v>
          </cell>
          <cell r="AU199">
            <v>49.553074220810359</v>
          </cell>
          <cell r="AV199">
            <v>49.107096552823059</v>
          </cell>
          <cell r="AW199">
            <v>48.665132683847652</v>
          </cell>
          <cell r="AX199">
            <v>48.227146489693027</v>
          </cell>
          <cell r="AY199">
            <v>47.793102171285788</v>
          </cell>
          <cell r="AZ199">
            <v>47.362964251744209</v>
          </cell>
          <cell r="BA199">
            <v>46.936697573478511</v>
          </cell>
          <cell r="BB199">
            <v>46.514267295317204</v>
          </cell>
          <cell r="BC199">
            <v>46.095638889659348</v>
          </cell>
          <cell r="BD199">
            <v>45.680778139652418</v>
          </cell>
          <cell r="BE199">
            <v>45.269651136395545</v>
          </cell>
          <cell r="BF199">
            <v>44.862224276167979</v>
          </cell>
          <cell r="BG199">
            <v>44.458464257682465</v>
          </cell>
          <cell r="BH199">
            <v>44.058338079363324</v>
          </cell>
          <cell r="BI199">
            <v>43.66181303664905</v>
          </cell>
        </row>
        <row r="200">
          <cell r="AJ200">
            <v>176.08432845551511</v>
          </cell>
          <cell r="AK200">
            <v>179.1035454555151</v>
          </cell>
          <cell r="AL200">
            <v>182.7245054555151</v>
          </cell>
          <cell r="AM200">
            <v>183.39554272633177</v>
          </cell>
          <cell r="AN200">
            <v>184.23680333015889</v>
          </cell>
          <cell r="AO200">
            <v>185.31024285483278</v>
          </cell>
          <cell r="AP200">
            <v>184.6245949562699</v>
          </cell>
          <cell r="AQ200">
            <v>183.94148395493167</v>
          </cell>
          <cell r="AR200">
            <v>183.26090046429843</v>
          </cell>
          <cell r="AS200">
            <v>182.58283513258053</v>
          </cell>
          <cell r="AT200">
            <v>181.90727864258994</v>
          </cell>
          <cell r="AU200">
            <v>181.23422171161238</v>
          </cell>
          <cell r="AV200">
            <v>180.5636550912794</v>
          </cell>
          <cell r="AW200">
            <v>179.89556956744164</v>
          </cell>
          <cell r="AX200">
            <v>179.22995596004213</v>
          </cell>
          <cell r="AY200">
            <v>178.56680512298999</v>
          </cell>
          <cell r="AZ200">
            <v>177.90610794403491</v>
          </cell>
          <cell r="BA200">
            <v>177.24785534464198</v>
          </cell>
          <cell r="BB200">
            <v>176.59203827986678</v>
          </cell>
          <cell r="BC200">
            <v>175.93864773823128</v>
          </cell>
          <cell r="BD200">
            <v>175.2876747415998</v>
          </cell>
          <cell r="BE200">
            <v>174.63911034505588</v>
          </cell>
          <cell r="BF200">
            <v>173.99294563677915</v>
          </cell>
          <cell r="BG200">
            <v>173.34917173792309</v>
          </cell>
          <cell r="BH200">
            <v>172.70777980249278</v>
          </cell>
          <cell r="BI200">
            <v>172.06876101722352</v>
          </cell>
        </row>
        <row r="201">
          <cell r="AJ201">
            <v>101.41807522071713</v>
          </cell>
          <cell r="AK201">
            <v>102.85721022071712</v>
          </cell>
          <cell r="AL201">
            <v>103.99197822071713</v>
          </cell>
          <cell r="AM201">
            <v>107.65614377534955</v>
          </cell>
          <cell r="AN201">
            <v>110.89701878826222</v>
          </cell>
          <cell r="AO201">
            <v>113.96949456021028</v>
          </cell>
          <cell r="AP201">
            <v>113.50221963251342</v>
          </cell>
          <cell r="AQ201">
            <v>113.03686053202011</v>
          </cell>
          <cell r="AR201">
            <v>112.57340940383882</v>
          </cell>
          <cell r="AS201">
            <v>112.11185842528309</v>
          </cell>
          <cell r="AT201">
            <v>111.65219980573941</v>
          </cell>
          <cell r="AU201">
            <v>111.1944257865359</v>
          </cell>
          <cell r="AV201">
            <v>110.7385286408111</v>
          </cell>
          <cell r="AW201">
            <v>110.28450067338377</v>
          </cell>
          <cell r="AX201">
            <v>109.8323342206229</v>
          </cell>
          <cell r="AY201">
            <v>109.38202165031834</v>
          </cell>
          <cell r="AZ201">
            <v>108.93355536155204</v>
          </cell>
          <cell r="BA201">
            <v>108.48692778456969</v>
          </cell>
          <cell r="BB201">
            <v>108.04213138065295</v>
          </cell>
          <cell r="BC201">
            <v>107.59915864199226</v>
          </cell>
          <cell r="BD201">
            <v>107.15800209156011</v>
          </cell>
          <cell r="BE201">
            <v>106.71865428298472</v>
          </cell>
          <cell r="BF201">
            <v>106.28110780042448</v>
          </cell>
          <cell r="BG201">
            <v>105.84535525844274</v>
          </cell>
          <cell r="BH201">
            <v>105.41138930188312</v>
          </cell>
          <cell r="BI201">
            <v>104.9792026057454</v>
          </cell>
        </row>
        <row r="202">
          <cell r="AJ202">
            <v>128.89772438416014</v>
          </cell>
          <cell r="AK202">
            <v>131.25361338416016</v>
          </cell>
          <cell r="AL202">
            <v>133.62851738416015</v>
          </cell>
          <cell r="AM202">
            <v>135.09608716170118</v>
          </cell>
          <cell r="AN202">
            <v>137.33442462547924</v>
          </cell>
          <cell r="AO202">
            <v>139.9045227105708</v>
          </cell>
          <cell r="AP202">
            <v>139.33091416745748</v>
          </cell>
          <cell r="AQ202">
            <v>138.75965741937091</v>
          </cell>
          <cell r="AR202">
            <v>138.1907428239515</v>
          </cell>
          <cell r="AS202">
            <v>137.62416077837327</v>
          </cell>
          <cell r="AT202">
            <v>137.05990171918194</v>
          </cell>
          <cell r="AU202">
            <v>136.4979561221333</v>
          </cell>
          <cell r="AV202">
            <v>135.93831450203254</v>
          </cell>
          <cell r="AW202">
            <v>135.38096741257422</v>
          </cell>
          <cell r="AX202">
            <v>134.82590544618267</v>
          </cell>
          <cell r="AY202">
            <v>134.27311923385332</v>
          </cell>
          <cell r="AZ202">
            <v>133.7225994449945</v>
          </cell>
          <cell r="BA202">
            <v>133.17433678727002</v>
          </cell>
          <cell r="BB202">
            <v>132.62832200644223</v>
          </cell>
          <cell r="BC202">
            <v>132.08454588621584</v>
          </cell>
          <cell r="BD202">
            <v>131.54299924808231</v>
          </cell>
          <cell r="BE202">
            <v>131.00367295116519</v>
          </cell>
          <cell r="BF202">
            <v>130.4665578920654</v>
          </cell>
          <cell r="BG202">
            <v>129.93164500470795</v>
          </cell>
          <cell r="BH202">
            <v>129.39892526018866</v>
          </cell>
          <cell r="BI202">
            <v>128.86838966662188</v>
          </cell>
        </row>
        <row r="203">
          <cell r="AJ203">
            <v>363.0914188077565</v>
          </cell>
          <cell r="AK203">
            <v>365.58917580775653</v>
          </cell>
          <cell r="AL203">
            <v>367.80442080775651</v>
          </cell>
          <cell r="AM203">
            <v>370.99605168078642</v>
          </cell>
          <cell r="AN203">
            <v>373.65169430179469</v>
          </cell>
          <cell r="AO203">
            <v>375.76903062038861</v>
          </cell>
          <cell r="AP203">
            <v>374.0830802363385</v>
          </cell>
          <cell r="AQ203">
            <v>372.40469414967811</v>
          </cell>
          <cell r="AR203">
            <v>370.73383842192658</v>
          </cell>
          <cell r="AS203">
            <v>369.07047926687358</v>
          </cell>
          <cell r="AT203">
            <v>367.41458304989618</v>
          </cell>
          <cell r="AU203">
            <v>365.76611628727898</v>
          </cell>
          <cell r="AV203">
            <v>364.12504564553672</v>
          </cell>
          <cell r="AW203">
            <v>362.49133794074038</v>
          </cell>
          <cell r="AX203">
            <v>360.86496013784631</v>
          </cell>
          <cell r="AY203">
            <v>359.24587935002785</v>
          </cell>
          <cell r="AZ203">
            <v>357.63406283801066</v>
          </cell>
          <cell r="BA203">
            <v>356.02947800941081</v>
          </cell>
          <cell r="BB203">
            <v>354.43209241807529</v>
          </cell>
          <cell r="BC203">
            <v>352.84187376342618</v>
          </cell>
          <cell r="BD203">
            <v>351.25878988980764</v>
          </cell>
          <cell r="BE203">
            <v>349.68280878583539</v>
          </cell>
          <cell r="BF203">
            <v>348.11389858374957</v>
          </cell>
          <cell r="BG203">
            <v>346.55202755877053</v>
          </cell>
          <cell r="BH203">
            <v>344.99716412845686</v>
          </cell>
          <cell r="BI203">
            <v>343.44927685206721</v>
          </cell>
        </row>
        <row r="204">
          <cell r="AJ204">
            <v>329.02027590514081</v>
          </cell>
          <cell r="AK204">
            <v>341.7260589051408</v>
          </cell>
          <cell r="AL204">
            <v>352.81769690514079</v>
          </cell>
          <cell r="AM204">
            <v>360.11172081402447</v>
          </cell>
          <cell r="AN204">
            <v>366.61769903389188</v>
          </cell>
          <cell r="AO204">
            <v>371.99363487654216</v>
          </cell>
          <cell r="AP204">
            <v>368.64569216265329</v>
          </cell>
          <cell r="AQ204">
            <v>365.32788093318936</v>
          </cell>
          <cell r="AR204">
            <v>362.03993000479068</v>
          </cell>
          <cell r="AS204">
            <v>358.7815706347476</v>
          </cell>
          <cell r="AT204">
            <v>355.55253649903483</v>
          </cell>
          <cell r="AU204">
            <v>352.35256367054353</v>
          </cell>
          <cell r="AV204">
            <v>349.18139059750865</v>
          </cell>
          <cell r="AW204">
            <v>346.03875808213104</v>
          </cell>
          <cell r="AX204">
            <v>342.92440925939184</v>
          </cell>
          <cell r="AY204">
            <v>339.83808957605731</v>
          </cell>
          <cell r="AZ204">
            <v>336.77954676987281</v>
          </cell>
          <cell r="BA204">
            <v>333.74853084894391</v>
          </cell>
          <cell r="BB204">
            <v>330.74479407130343</v>
          </cell>
          <cell r="BC204">
            <v>327.76809092466175</v>
          </cell>
          <cell r="BD204">
            <v>324.81817810633981</v>
          </cell>
          <cell r="BE204">
            <v>321.89481450338269</v>
          </cell>
          <cell r="BF204">
            <v>318.99776117285228</v>
          </cell>
          <cell r="BG204">
            <v>316.12678132229661</v>
          </cell>
          <cell r="BH204">
            <v>313.2816402903959</v>
          </cell>
          <cell r="BI204">
            <v>310.46210552778234</v>
          </cell>
        </row>
      </sheetData>
      <sheetData sheetId="7">
        <row r="169">
          <cell r="AJ169">
            <v>4.0110120000000009</v>
          </cell>
          <cell r="AK169">
            <v>2.8735680100000001</v>
          </cell>
          <cell r="AL169">
            <v>4.4590458399999999</v>
          </cell>
          <cell r="AM169">
            <v>6.3928510341663465</v>
          </cell>
          <cell r="AN169">
            <v>4.4984830791419128</v>
          </cell>
          <cell r="AO169">
            <v>5.1139999999999759</v>
          </cell>
          <cell r="AP169">
            <v>3.8210000000000264</v>
          </cell>
          <cell r="AQ169">
            <v>4.2905000000000086</v>
          </cell>
          <cell r="AR169">
            <v>3.6809999999999832</v>
          </cell>
          <cell r="AS169">
            <v>3.4830000000000041</v>
          </cell>
          <cell r="AT169">
            <v>3.574799999999982</v>
          </cell>
          <cell r="AU169">
            <v>5.0310000000000059</v>
          </cell>
          <cell r="AV169">
            <v>5.8281999999999812</v>
          </cell>
          <cell r="AW169">
            <v>6.0548000000000002</v>
          </cell>
          <cell r="AX169">
            <v>6.2142000000000053</v>
          </cell>
          <cell r="AY169">
            <v>5.7001999999999953</v>
          </cell>
          <cell r="AZ169">
            <v>6.5323000000000206</v>
          </cell>
          <cell r="BA169">
            <v>6.8514000000000124</v>
          </cell>
          <cell r="BB169">
            <v>5.5822999999999752</v>
          </cell>
          <cell r="BC169">
            <v>5.9110000000000014</v>
          </cell>
          <cell r="BD169">
            <v>5.9073000000000206</v>
          </cell>
          <cell r="BE169">
            <v>6.5763000000000034</v>
          </cell>
          <cell r="BF169">
            <v>7.1173000000000002</v>
          </cell>
          <cell r="BG169">
            <v>8.2135000000000105</v>
          </cell>
          <cell r="BH169">
            <v>7.0948999999999955</v>
          </cell>
          <cell r="BI169">
            <v>7.2273000000000138</v>
          </cell>
        </row>
        <row r="170">
          <cell r="AJ170">
            <v>3.0877539999999994</v>
          </cell>
          <cell r="AK170">
            <v>2.2882512199999998</v>
          </cell>
          <cell r="AL170">
            <v>3.5403374799999998</v>
          </cell>
          <cell r="AM170">
            <v>4.8836948320664773</v>
          </cell>
          <cell r="AN170">
            <v>3.5385275963070559</v>
          </cell>
          <cell r="AO170">
            <v>3.9489999999999839</v>
          </cell>
          <cell r="AP170">
            <v>3.2049000000000092</v>
          </cell>
          <cell r="AQ170">
            <v>3.4686000000000092</v>
          </cell>
          <cell r="AR170">
            <v>2.9062999999999874</v>
          </cell>
          <cell r="AS170">
            <v>2.5290999999999997</v>
          </cell>
          <cell r="AT170">
            <v>2.615399999999994</v>
          </cell>
          <cell r="AU170">
            <v>3.738900000000001</v>
          </cell>
          <cell r="AV170">
            <v>4.1642000000000223</v>
          </cell>
          <cell r="AW170">
            <v>4.3963999999999999</v>
          </cell>
          <cell r="AX170">
            <v>4.5730999999999824</v>
          </cell>
          <cell r="AY170">
            <v>4.0657999999999959</v>
          </cell>
          <cell r="AZ170">
            <v>4.7806000000000211</v>
          </cell>
          <cell r="BA170">
            <v>5.0185999999999922</v>
          </cell>
          <cell r="BB170">
            <v>4.106899999999996</v>
          </cell>
          <cell r="BC170">
            <v>4.5868000000000109</v>
          </cell>
          <cell r="BD170">
            <v>4.2698999999999785</v>
          </cell>
          <cell r="BE170">
            <v>4.8944999999999936</v>
          </cell>
          <cell r="BF170">
            <v>5.162900000000036</v>
          </cell>
          <cell r="BG170">
            <v>5.890199999999993</v>
          </cell>
          <cell r="BH170">
            <v>4.9381999999999948</v>
          </cell>
          <cell r="BI170">
            <v>5.0949999999999704</v>
          </cell>
        </row>
        <row r="171">
          <cell r="AJ171">
            <v>0.81743399999999999</v>
          </cell>
          <cell r="AK171">
            <v>0.59646176999999989</v>
          </cell>
          <cell r="AL171">
            <v>0.93382067999999996</v>
          </cell>
          <cell r="AM171">
            <v>1.2808935654734865</v>
          </cell>
          <cell r="AN171">
            <v>0.92703339915452676</v>
          </cell>
          <cell r="AO171">
            <v>1.0319999999999823</v>
          </cell>
          <cell r="AP171">
            <v>0.54980000000000473</v>
          </cell>
          <cell r="AQ171">
            <v>0.85060000000001423</v>
          </cell>
          <cell r="AR171">
            <v>0.81879999999998176</v>
          </cell>
          <cell r="AS171">
            <v>0.73340000000001737</v>
          </cell>
          <cell r="AT171">
            <v>0.79149999999998499</v>
          </cell>
          <cell r="AU171">
            <v>1.3634000000000128</v>
          </cell>
          <cell r="AV171">
            <v>1.5812999999999988</v>
          </cell>
          <cell r="AW171">
            <v>1.5483999999999867</v>
          </cell>
          <cell r="AX171">
            <v>1.5810000000000173</v>
          </cell>
          <cell r="AY171">
            <v>1.3401999999999816</v>
          </cell>
          <cell r="AZ171">
            <v>1.6922000000000139</v>
          </cell>
          <cell r="BA171">
            <v>1.79849999999999</v>
          </cell>
          <cell r="BB171">
            <v>1.3516999999999939</v>
          </cell>
          <cell r="BC171">
            <v>1.3726000000000056</v>
          </cell>
          <cell r="BD171">
            <v>1.2950999999999908</v>
          </cell>
          <cell r="BE171">
            <v>1.5024000000000228</v>
          </cell>
          <cell r="BF171">
            <v>1.7195999999999856</v>
          </cell>
          <cell r="BG171">
            <v>1.9716999999999985</v>
          </cell>
          <cell r="BH171">
            <v>1.7985999999999933</v>
          </cell>
          <cell r="BI171">
            <v>1.7492000000000019</v>
          </cell>
        </row>
        <row r="172">
          <cell r="AJ172">
            <v>1.0321101986467522</v>
          </cell>
          <cell r="AK172">
            <v>0.71321292000000014</v>
          </cell>
          <cell r="AL172">
            <v>0.97341398000000012</v>
          </cell>
          <cell r="AM172">
            <v>0.97515763979469772</v>
          </cell>
          <cell r="AN172">
            <v>0.88984053288120113</v>
          </cell>
          <cell r="AO172">
            <v>0.90899999999999181</v>
          </cell>
          <cell r="AP172">
            <v>0.74509999999997945</v>
          </cell>
          <cell r="AQ172">
            <v>0.96080000000000609</v>
          </cell>
          <cell r="AR172">
            <v>1.2757000000000005</v>
          </cell>
          <cell r="AS172">
            <v>1.8968000000000131</v>
          </cell>
          <cell r="AT172">
            <v>1.8479999999999848</v>
          </cell>
          <cell r="AU172">
            <v>2.5626000000000033</v>
          </cell>
          <cell r="AV172">
            <v>2.8494000000000028</v>
          </cell>
          <cell r="AW172">
            <v>2.2958999999999889</v>
          </cell>
          <cell r="AX172">
            <v>3.3021000000000242</v>
          </cell>
          <cell r="AY172">
            <v>2.9679999999999893</v>
          </cell>
          <cell r="AZ172">
            <v>3.4677000000000078</v>
          </cell>
          <cell r="BA172">
            <v>3.2564999999999884</v>
          </cell>
          <cell r="BB172">
            <v>3.1398000000000081</v>
          </cell>
          <cell r="BC172">
            <v>2.9688999999999908</v>
          </cell>
          <cell r="BD172">
            <v>3.0058999999999969</v>
          </cell>
          <cell r="BE172">
            <v>3.1151000000000124</v>
          </cell>
          <cell r="BF172">
            <v>3.533299999999997</v>
          </cell>
          <cell r="BG172">
            <v>3.2980000000000018</v>
          </cell>
          <cell r="BH172">
            <v>3.3489999999999895</v>
          </cell>
          <cell r="BI172">
            <v>3.1894000000000062</v>
          </cell>
        </row>
        <row r="173">
          <cell r="AJ173">
            <v>0.40604853719676409</v>
          </cell>
          <cell r="AK173">
            <v>0.27642045999999998</v>
          </cell>
          <cell r="AL173">
            <v>0.38505898999999999</v>
          </cell>
          <cell r="AM173">
            <v>0.38102972729450357</v>
          </cell>
          <cell r="AN173">
            <v>0.3499782764391276</v>
          </cell>
          <cell r="AO173">
            <v>0.35900000000000887</v>
          </cell>
          <cell r="AP173">
            <v>0.46889999999999077</v>
          </cell>
          <cell r="AQ173">
            <v>0.81100000000000705</v>
          </cell>
          <cell r="AR173">
            <v>0.94300000000001205</v>
          </cell>
          <cell r="AS173">
            <v>1.1877999999999815</v>
          </cell>
          <cell r="AT173">
            <v>1.2840000000000202</v>
          </cell>
          <cell r="AU173">
            <v>1.7242999999999995</v>
          </cell>
          <cell r="AV173">
            <v>2.0894999999999868</v>
          </cell>
          <cell r="AW173">
            <v>1.8045999999999935</v>
          </cell>
          <cell r="AX173">
            <v>2.3179000000000087</v>
          </cell>
          <cell r="AY173">
            <v>2.0682999999999936</v>
          </cell>
          <cell r="AZ173">
            <v>2.5305000000000177</v>
          </cell>
          <cell r="BA173">
            <v>2.4354999999999905</v>
          </cell>
          <cell r="BB173">
            <v>2.0457999999999856</v>
          </cell>
          <cell r="BC173">
            <v>1.9145000000000039</v>
          </cell>
          <cell r="BD173">
            <v>1.893400000000014</v>
          </cell>
          <cell r="BE173">
            <v>2.0716999999999928</v>
          </cell>
          <cell r="BF173">
            <v>2.4927000000000135</v>
          </cell>
          <cell r="BG173">
            <v>2.4878999999999962</v>
          </cell>
          <cell r="BH173">
            <v>2.5542999999999836</v>
          </cell>
          <cell r="BI173">
            <v>2.3922000000000025</v>
          </cell>
        </row>
        <row r="174">
          <cell r="AJ174">
            <v>1.4897157183198908</v>
          </cell>
          <cell r="AK174">
            <v>1.0293397</v>
          </cell>
          <cell r="AL174">
            <v>1.39541205</v>
          </cell>
          <cell r="AM174">
            <v>1.4096781871789452</v>
          </cell>
          <cell r="AN174">
            <v>1.2983465562721277</v>
          </cell>
          <cell r="AO174">
            <v>1.3659999999999997</v>
          </cell>
          <cell r="AP174">
            <v>1.1405999999999921</v>
          </cell>
          <cell r="AQ174">
            <v>1.3029000000000082</v>
          </cell>
          <cell r="AR174">
            <v>1.6841999999999899</v>
          </cell>
          <cell r="AS174">
            <v>2.5818000000000012</v>
          </cell>
          <cell r="AT174">
            <v>2.410499999999999</v>
          </cell>
          <cell r="AU174">
            <v>3.377200000000002</v>
          </cell>
          <cell r="AV174">
            <v>3.5970000000000084</v>
          </cell>
          <cell r="AW174">
            <v>2.8718999999999966</v>
          </cell>
          <cell r="AX174">
            <v>4.2913999999999959</v>
          </cell>
          <cell r="AY174">
            <v>3.8703000000000003</v>
          </cell>
          <cell r="AZ174">
            <v>4.4591999999999956</v>
          </cell>
          <cell r="BA174">
            <v>4.1539999999999964</v>
          </cell>
          <cell r="BB174">
            <v>4.1773000000000025</v>
          </cell>
          <cell r="BC174">
            <v>3.9779000000000053</v>
          </cell>
          <cell r="BD174">
            <v>4.0185999999999922</v>
          </cell>
          <cell r="BE174">
            <v>4.1071000000000026</v>
          </cell>
          <cell r="BF174">
            <v>4.5303000000000111</v>
          </cell>
          <cell r="BG174">
            <v>4.1278999999999826</v>
          </cell>
          <cell r="BH174">
            <v>4.1348000000000127</v>
          </cell>
          <cell r="BI174">
            <v>3.9073999999999955</v>
          </cell>
        </row>
        <row r="175">
          <cell r="AJ175">
            <v>0.46292933304326112</v>
          </cell>
          <cell r="AK175">
            <v>0.30932092</v>
          </cell>
          <cell r="AL175">
            <v>0.43602598000000004</v>
          </cell>
          <cell r="AM175">
            <v>0.42988275779916768</v>
          </cell>
          <cell r="AN175">
            <v>0.39877510103832214</v>
          </cell>
          <cell r="AO175">
            <v>0.42200000000001125</v>
          </cell>
          <cell r="AP175">
            <v>0.39249999999999829</v>
          </cell>
          <cell r="AQ175">
            <v>0.55969999999999231</v>
          </cell>
          <cell r="AR175">
            <v>0.69300000000001205</v>
          </cell>
          <cell r="AS175">
            <v>0.95229999999999393</v>
          </cell>
          <cell r="AT175">
            <v>0.96659999999999968</v>
          </cell>
          <cell r="AU175">
            <v>1.3385999999999996</v>
          </cell>
          <cell r="AV175">
            <v>1.5456999999999965</v>
          </cell>
          <cell r="AW175">
            <v>1.2823000000000064</v>
          </cell>
          <cell r="AX175">
            <v>1.7669999999999959</v>
          </cell>
          <cell r="AY175">
            <v>1.5888000000000062</v>
          </cell>
          <cell r="AZ175">
            <v>1.8960999999999899</v>
          </cell>
          <cell r="BA175">
            <v>1.8162999999999982</v>
          </cell>
          <cell r="BB175">
            <v>1.6456000000000159</v>
          </cell>
          <cell r="BC175">
            <v>1.5448999999999842</v>
          </cell>
          <cell r="BD175">
            <v>1.547300000000007</v>
          </cell>
          <cell r="BE175">
            <v>1.6348999999999876</v>
          </cell>
          <cell r="BF175">
            <v>1.9060000000000059</v>
          </cell>
          <cell r="BG175">
            <v>1.8225999999999942</v>
          </cell>
          <cell r="BH175">
            <v>1.8509000000000242</v>
          </cell>
          <cell r="BI175">
            <v>1.7250999999999976</v>
          </cell>
        </row>
        <row r="176">
          <cell r="AJ176">
            <v>4.1541299999999994</v>
          </cell>
          <cell r="AK176">
            <v>7.9392659999999999</v>
          </cell>
          <cell r="AL176">
            <v>5.7108119999999998</v>
          </cell>
          <cell r="AM176">
            <v>0.58326574893180416</v>
          </cell>
          <cell r="AN176">
            <v>0.60886354382812347</v>
          </cell>
          <cell r="AO176">
            <v>0.58899999999999864</v>
          </cell>
          <cell r="AP176">
            <v>1.7907999999999902</v>
          </cell>
          <cell r="AQ176">
            <v>1.8237000000000307</v>
          </cell>
          <cell r="AR176">
            <v>1.129099999999994</v>
          </cell>
          <cell r="AS176">
            <v>1.0905999999999949</v>
          </cell>
          <cell r="AT176">
            <v>1.3928999999999974</v>
          </cell>
          <cell r="AU176">
            <v>1.8147999999999911</v>
          </cell>
          <cell r="AV176">
            <v>2.4134000000000242</v>
          </cell>
          <cell r="AW176">
            <v>2.2269999999999754</v>
          </cell>
          <cell r="AX176">
            <v>2.5633000000000266</v>
          </cell>
          <cell r="AY176">
            <v>2.3016999999999825</v>
          </cell>
          <cell r="AZ176">
            <v>2.0896999999999935</v>
          </cell>
          <cell r="BA176">
            <v>2.5095000000000027</v>
          </cell>
          <cell r="BB176">
            <v>2.4360000000000355</v>
          </cell>
          <cell r="BC176">
            <v>2.0512999999999693</v>
          </cell>
          <cell r="BD176">
            <v>2.0153999999999996</v>
          </cell>
          <cell r="BE176">
            <v>1.9857000000000085</v>
          </cell>
          <cell r="BF176">
            <v>1.9177999999999997</v>
          </cell>
          <cell r="BG176">
            <v>2.0117000000000189</v>
          </cell>
          <cell r="BH176">
            <v>2.1347999999999843</v>
          </cell>
          <cell r="BI176">
            <v>2.133199999999988</v>
          </cell>
        </row>
        <row r="177">
          <cell r="AJ177">
            <v>2.0445000000000002</v>
          </cell>
          <cell r="AK177">
            <v>3.4083410000000001</v>
          </cell>
          <cell r="AL177">
            <v>2.9122819999999998</v>
          </cell>
          <cell r="AM177">
            <v>0.29498262678184584</v>
          </cell>
          <cell r="AN177">
            <v>0.28777209461333736</v>
          </cell>
          <cell r="AO177">
            <v>0.29099999999999682</v>
          </cell>
          <cell r="AP177">
            <v>0.69710000000000605</v>
          </cell>
          <cell r="AQ177">
            <v>0.69209999999998217</v>
          </cell>
          <cell r="AR177">
            <v>0.44660000000001787</v>
          </cell>
          <cell r="AS177">
            <v>0.40330000000000155</v>
          </cell>
          <cell r="AT177">
            <v>0.62549999999998818</v>
          </cell>
          <cell r="AU177">
            <v>0.86600000000001387</v>
          </cell>
          <cell r="AV177">
            <v>1.1505999999999972</v>
          </cell>
          <cell r="AW177">
            <v>1.0360000000000014</v>
          </cell>
          <cell r="AX177">
            <v>1.0766999999999882</v>
          </cell>
          <cell r="AY177">
            <v>0.99479999999999791</v>
          </cell>
          <cell r="AZ177">
            <v>0.85400000000001342</v>
          </cell>
          <cell r="BA177">
            <v>1.015199999999993</v>
          </cell>
          <cell r="BB177">
            <v>0.93270000000001119</v>
          </cell>
          <cell r="BC177">
            <v>0.79269999999999641</v>
          </cell>
          <cell r="BD177">
            <v>0.83699999999998909</v>
          </cell>
          <cell r="BE177">
            <v>0.86709999999999354</v>
          </cell>
          <cell r="BF177">
            <v>0.82990000000000919</v>
          </cell>
          <cell r="BG177">
            <v>0.90879999999998518</v>
          </cell>
          <cell r="BH177">
            <v>0.88840000000001851</v>
          </cell>
          <cell r="BI177">
            <v>0.94929999999999382</v>
          </cell>
        </row>
        <row r="178">
          <cell r="AJ178">
            <v>6.9723899999999999</v>
          </cell>
          <cell r="AK178">
            <v>15.161521</v>
          </cell>
          <cell r="AL178">
            <v>15.626221000000001</v>
          </cell>
          <cell r="AM178">
            <v>3.4909278469200813</v>
          </cell>
          <cell r="AN178">
            <v>3.6460606746664235</v>
          </cell>
          <cell r="AO178">
            <v>3.5060000000000286</v>
          </cell>
          <cell r="AP178">
            <v>0.19429999999999836</v>
          </cell>
          <cell r="AQ178">
            <v>1.6508999999999787</v>
          </cell>
          <cell r="AR178">
            <v>1.6458999999999833</v>
          </cell>
          <cell r="AS178">
            <v>1.856899999999996</v>
          </cell>
          <cell r="AT178">
            <v>1.904700000000048</v>
          </cell>
          <cell r="AU178">
            <v>3.7250999999999976</v>
          </cell>
          <cell r="AV178">
            <v>4.8076999999999543</v>
          </cell>
          <cell r="AW178">
            <v>4.0515000000000327</v>
          </cell>
          <cell r="AX178">
            <v>4.4721000000000117</v>
          </cell>
          <cell r="AY178">
            <v>4.1260999999999513</v>
          </cell>
          <cell r="AZ178">
            <v>4.8982000000000312</v>
          </cell>
          <cell r="BA178">
            <v>4.4773000000000138</v>
          </cell>
          <cell r="BB178">
            <v>3.1976999999999407</v>
          </cell>
          <cell r="BC178">
            <v>3.3423999999999978</v>
          </cell>
          <cell r="BD178">
            <v>3.3526000000000522</v>
          </cell>
          <cell r="BE178">
            <v>4.3407999999999447</v>
          </cell>
          <cell r="BF178">
            <v>4.6094000000000506</v>
          </cell>
          <cell r="BG178">
            <v>5.09699999999998</v>
          </cell>
          <cell r="BH178">
            <v>5.0485999999999649</v>
          </cell>
          <cell r="BI178">
            <v>4.6257000000000517</v>
          </cell>
        </row>
        <row r="179">
          <cell r="AJ179">
            <v>0.11462493484554592</v>
          </cell>
          <cell r="AK179">
            <v>0.21023611370643358</v>
          </cell>
          <cell r="AL179">
            <v>0.25048594399777041</v>
          </cell>
          <cell r="AM179">
            <v>0.32344762623756346</v>
          </cell>
          <cell r="AN179">
            <v>0.31859077829280136</v>
          </cell>
          <cell r="AO179">
            <v>0.32800000000000296</v>
          </cell>
          <cell r="AP179">
            <v>0.30960000000000321</v>
          </cell>
          <cell r="AQ179">
            <v>0.39389999999999503</v>
          </cell>
          <cell r="AR179">
            <v>0.39130000000000109</v>
          </cell>
          <cell r="AS179">
            <v>0.41210000000000235</v>
          </cell>
          <cell r="AT179">
            <v>0.4637999999999991</v>
          </cell>
          <cell r="AU179">
            <v>0.56210000000000093</v>
          </cell>
          <cell r="AV179">
            <v>0.66559999999999775</v>
          </cell>
          <cell r="AW179">
            <v>0.55709999999999837</v>
          </cell>
          <cell r="AX179">
            <v>0.78300000000000125</v>
          </cell>
          <cell r="AY179">
            <v>0.67430000000000234</v>
          </cell>
          <cell r="AZ179">
            <v>0.84239999999999782</v>
          </cell>
          <cell r="BA179">
            <v>0.77690000000000481</v>
          </cell>
          <cell r="BB179">
            <v>0.76639999999999731</v>
          </cell>
          <cell r="BC179">
            <v>0.74139999999999873</v>
          </cell>
          <cell r="BD179">
            <v>0.76389999999999958</v>
          </cell>
          <cell r="BE179">
            <v>0.78730000000000189</v>
          </cell>
          <cell r="BF179">
            <v>0.91319999999999624</v>
          </cell>
          <cell r="BG179">
            <v>0.80960000000000321</v>
          </cell>
          <cell r="BH179">
            <v>0.84820000000000562</v>
          </cell>
          <cell r="BI179">
            <v>0.78669999999999618</v>
          </cell>
        </row>
        <row r="180">
          <cell r="AJ180">
            <v>0.11462493484554592</v>
          </cell>
          <cell r="AK180">
            <v>0.10049161741327667</v>
          </cell>
          <cell r="AL180">
            <v>0.11973079794833122</v>
          </cell>
          <cell r="AM180">
            <v>3.5020815502523062E-2</v>
          </cell>
          <cell r="AN180">
            <v>3.4649900863668058E-2</v>
          </cell>
          <cell r="AO180">
            <v>3.399999999999892E-2</v>
          </cell>
          <cell r="AP180">
            <v>5.9799999999999187E-2</v>
          </cell>
          <cell r="AQ180">
            <v>9.3900000000001427E-2</v>
          </cell>
          <cell r="AR180">
            <v>9.789999999999921E-2</v>
          </cell>
          <cell r="AS180">
            <v>9.9599999999998801E-2</v>
          </cell>
          <cell r="AT180">
            <v>0.26249999999999929</v>
          </cell>
          <cell r="AU180">
            <v>0.31700000000000017</v>
          </cell>
          <cell r="AV180">
            <v>0.34850000000000136</v>
          </cell>
          <cell r="AW180">
            <v>0.29769999999999897</v>
          </cell>
          <cell r="AX180">
            <v>0.40259999999999962</v>
          </cell>
          <cell r="AY180">
            <v>0.35519999999999996</v>
          </cell>
          <cell r="AZ180">
            <v>0.4112000000000009</v>
          </cell>
          <cell r="BA180">
            <v>0.41080000000000183</v>
          </cell>
          <cell r="BB180">
            <v>0.37739999999999796</v>
          </cell>
          <cell r="BC180">
            <v>0.3741000000000021</v>
          </cell>
          <cell r="BD180">
            <v>0.37199999999999989</v>
          </cell>
          <cell r="BE180">
            <v>0.37749999999999773</v>
          </cell>
          <cell r="BF180">
            <v>0.43510000000000204</v>
          </cell>
          <cell r="BG180">
            <v>0.40329999999999799</v>
          </cell>
          <cell r="BH180">
            <v>0.42070000000000007</v>
          </cell>
          <cell r="BI180">
            <v>0.42050000000000054</v>
          </cell>
        </row>
        <row r="181">
          <cell r="AJ181">
            <v>0.23123000000000002</v>
          </cell>
          <cell r="AK181">
            <v>9.3277268880289685E-2</v>
          </cell>
          <cell r="AL181">
            <v>0.11113525805389837</v>
          </cell>
          <cell r="AM181">
            <v>0.64329355912615871</v>
          </cell>
          <cell r="AN181">
            <v>0.83055138824288188</v>
          </cell>
          <cell r="AO181">
            <v>0.7640000000000029</v>
          </cell>
          <cell r="AP181">
            <v>0.64320000000000022</v>
          </cell>
          <cell r="AQ181">
            <v>0.6355000000000004</v>
          </cell>
          <cell r="AR181">
            <v>0.64059999999999917</v>
          </cell>
          <cell r="AS181">
            <v>0.64759999999999707</v>
          </cell>
          <cell r="AT181">
            <v>0.74710000000000321</v>
          </cell>
          <cell r="AU181">
            <v>0.86730000000000018</v>
          </cell>
          <cell r="AV181">
            <v>0.9392999999999958</v>
          </cell>
          <cell r="AW181">
            <v>0.72480000000000189</v>
          </cell>
          <cell r="AX181">
            <v>1.0867000000000004</v>
          </cell>
          <cell r="AY181">
            <v>0.96560000000000201</v>
          </cell>
          <cell r="AZ181">
            <v>1.217099999999995</v>
          </cell>
          <cell r="BA181">
            <v>1.0919000000000025</v>
          </cell>
          <cell r="BB181">
            <v>1.1602999999999994</v>
          </cell>
          <cell r="BC181">
            <v>0.98449999999999704</v>
          </cell>
          <cell r="BD181">
            <v>1.0949999999999989</v>
          </cell>
          <cell r="BE181">
            <v>1.1173000000000002</v>
          </cell>
          <cell r="BF181">
            <v>1.3419000000000096</v>
          </cell>
          <cell r="BG181">
            <v>1.2587999999999937</v>
          </cell>
          <cell r="BH181">
            <v>1.379800000000003</v>
          </cell>
          <cell r="BI181">
            <v>1.1821999999999946</v>
          </cell>
        </row>
        <row r="182">
          <cell r="AJ182">
            <v>2.8911199999999999</v>
          </cell>
          <cell r="AK182">
            <v>3.0192169999999998</v>
          </cell>
          <cell r="AL182">
            <v>3.6209599999999997</v>
          </cell>
          <cell r="AM182">
            <v>0.67103727081669406</v>
          </cell>
          <cell r="AN182">
            <v>0.84126060382711465</v>
          </cell>
          <cell r="AO182">
            <v>1.1450000000000102</v>
          </cell>
          <cell r="AP182">
            <v>1.0005000000000166</v>
          </cell>
          <cell r="AQ182">
            <v>0.97869999999997503</v>
          </cell>
          <cell r="AR182">
            <v>0.9632000000000005</v>
          </cell>
          <cell r="AS182">
            <v>0.96610000000001151</v>
          </cell>
          <cell r="AT182">
            <v>1.3103000000000122</v>
          </cell>
          <cell r="AU182">
            <v>1.6285999999999774</v>
          </cell>
          <cell r="AV182">
            <v>1.9172000000000082</v>
          </cell>
          <cell r="AW182">
            <v>1.3976000000000113</v>
          </cell>
          <cell r="AX182">
            <v>2.2240999999999929</v>
          </cell>
          <cell r="AY182">
            <v>1.8120000000000118</v>
          </cell>
          <cell r="AZ182">
            <v>2.5374999999999943</v>
          </cell>
          <cell r="BA182">
            <v>2.1440000000000055</v>
          </cell>
          <cell r="BB182">
            <v>2.372099999999989</v>
          </cell>
          <cell r="BC182">
            <v>1.6758999999999844</v>
          </cell>
          <cell r="BD182">
            <v>2.2453000000000145</v>
          </cell>
          <cell r="BE182">
            <v>2.2790999999999997</v>
          </cell>
          <cell r="BF182">
            <v>2.7132000000000005</v>
          </cell>
          <cell r="BG182">
            <v>2.7452999999999861</v>
          </cell>
          <cell r="BH182">
            <v>3.2265000000000157</v>
          </cell>
          <cell r="BI182">
            <v>2.6000999999999976</v>
          </cell>
        </row>
        <row r="183">
          <cell r="AJ183">
            <v>1.02396</v>
          </cell>
          <cell r="AK183">
            <v>1.4391350000000001</v>
          </cell>
          <cell r="AL183">
            <v>1.134768</v>
          </cell>
          <cell r="AM183">
            <v>3.6641655546324201</v>
          </cell>
          <cell r="AN183">
            <v>3.2408750129126802</v>
          </cell>
          <cell r="AO183">
            <v>3.188999999999993</v>
          </cell>
          <cell r="AP183">
            <v>3.1067999999999927</v>
          </cell>
          <cell r="AQ183">
            <v>3.9917999999999978</v>
          </cell>
          <cell r="AR183">
            <v>4.3715000000000117</v>
          </cell>
          <cell r="AS183">
            <v>4.0942000000000007</v>
          </cell>
          <cell r="AT183">
            <v>4.7840999999999951</v>
          </cell>
          <cell r="AU183">
            <v>5.5261999999999887</v>
          </cell>
          <cell r="AV183">
            <v>5.1358000000000175</v>
          </cell>
          <cell r="AW183">
            <v>4.2201999999999771</v>
          </cell>
          <cell r="AX183">
            <v>4.4745000000000061</v>
          </cell>
          <cell r="AY183">
            <v>4.7312000000000012</v>
          </cell>
          <cell r="AZ183">
            <v>4.5304000000000144</v>
          </cell>
          <cell r="BA183">
            <v>4.2946000000000026</v>
          </cell>
          <cell r="BB183">
            <v>3.8190999999999917</v>
          </cell>
          <cell r="BC183">
            <v>3.719300000000004</v>
          </cell>
          <cell r="BD183">
            <v>3.8352999999999895</v>
          </cell>
          <cell r="BE183">
            <v>4.3959000000000117</v>
          </cell>
          <cell r="BF183">
            <v>4.484499999999997</v>
          </cell>
          <cell r="BG183">
            <v>4.6199000000000012</v>
          </cell>
          <cell r="BH183">
            <v>4.9204000000000008</v>
          </cell>
          <cell r="BI183">
            <v>5.0348999999999933</v>
          </cell>
        </row>
        <row r="184">
          <cell r="AJ184">
            <v>2.2663700000000002</v>
          </cell>
          <cell r="AK184">
            <v>2.3558889999999999</v>
          </cell>
          <cell r="AL184">
            <v>2.3749039999999999</v>
          </cell>
          <cell r="AM184">
            <v>1.4675697775410228</v>
          </cell>
          <cell r="AN184">
            <v>2.2383374637780533</v>
          </cell>
          <cell r="AO184">
            <v>2.6189999999999998</v>
          </cell>
          <cell r="AP184">
            <v>2.6213999999999942</v>
          </cell>
          <cell r="AQ184">
            <v>2.897199999999998</v>
          </cell>
          <cell r="AR184">
            <v>3.0564000000000249</v>
          </cell>
          <cell r="AS184">
            <v>3.4045999999999879</v>
          </cell>
          <cell r="AT184">
            <v>3.6847999999999956</v>
          </cell>
          <cell r="AU184">
            <v>4.2520000000000095</v>
          </cell>
          <cell r="AV184">
            <v>3.7390000000000043</v>
          </cell>
          <cell r="AW184">
            <v>3.1058999999999912</v>
          </cell>
          <cell r="AX184">
            <v>3.164999999999992</v>
          </cell>
          <cell r="AY184">
            <v>3.350200000000001</v>
          </cell>
          <cell r="AZ184">
            <v>3.2057000000000073</v>
          </cell>
          <cell r="BA184">
            <v>3.0057999999999936</v>
          </cell>
          <cell r="BB184">
            <v>2.504099999999994</v>
          </cell>
          <cell r="BC184">
            <v>2.5294000000000096</v>
          </cell>
          <cell r="BD184">
            <v>2.5241000000000042</v>
          </cell>
          <cell r="BE184">
            <v>3.0354000000000099</v>
          </cell>
          <cell r="BF184">
            <v>2.9331999999999994</v>
          </cell>
          <cell r="BG184">
            <v>3.2512999999999863</v>
          </cell>
          <cell r="BH184">
            <v>3.4187000000000012</v>
          </cell>
          <cell r="BI184">
            <v>3.5971000000000117</v>
          </cell>
        </row>
        <row r="185">
          <cell r="AJ185">
            <v>0.58013000000000003</v>
          </cell>
          <cell r="AK185">
            <v>2.497757</v>
          </cell>
          <cell r="AL185">
            <v>2.2152449999999995</v>
          </cell>
          <cell r="AM185">
            <v>3.1916308730298697</v>
          </cell>
          <cell r="AN185">
            <v>2.6556426210083051</v>
          </cell>
          <cell r="AO185">
            <v>2.1750000000000114</v>
          </cell>
          <cell r="AP185">
            <v>2.9872000000000298</v>
          </cell>
          <cell r="AQ185">
            <v>6.0931999999999675</v>
          </cell>
          <cell r="AR185">
            <v>3.8532999999999902</v>
          </cell>
          <cell r="AS185">
            <v>3.519800000000032</v>
          </cell>
          <cell r="AT185">
            <v>4.8150999999999726</v>
          </cell>
          <cell r="AU185">
            <v>6.214300000000037</v>
          </cell>
          <cell r="AV185">
            <v>7.4836999999999989</v>
          </cell>
          <cell r="AW185">
            <v>7.8199999999999932</v>
          </cell>
          <cell r="AX185">
            <v>8.8429999999999609</v>
          </cell>
          <cell r="AY185">
            <v>8.4793000000000234</v>
          </cell>
          <cell r="AZ185">
            <v>8.6569999999999823</v>
          </cell>
          <cell r="BA185">
            <v>8.0123000000000388</v>
          </cell>
          <cell r="BB185">
            <v>8.0979999999999563</v>
          </cell>
          <cell r="BC185">
            <v>8.0113000000000056</v>
          </cell>
          <cell r="BD185">
            <v>8.2605000000000359</v>
          </cell>
          <cell r="BE185">
            <v>9.0658999999999992</v>
          </cell>
          <cell r="BF185">
            <v>10.054399999999987</v>
          </cell>
          <cell r="BG185">
            <v>10.634900000000016</v>
          </cell>
          <cell r="BH185">
            <v>10.124299999999948</v>
          </cell>
          <cell r="BI185">
            <v>10.418600000000083</v>
          </cell>
        </row>
        <row r="186">
          <cell r="AJ186">
            <v>1.4797600000000002</v>
          </cell>
          <cell r="AK186">
            <v>12.705783</v>
          </cell>
          <cell r="AL186">
            <v>11.091638000000001</v>
          </cell>
          <cell r="AM186">
            <v>7.2940239088836858</v>
          </cell>
          <cell r="AN186">
            <v>6.5059782198673481</v>
          </cell>
          <cell r="AO186">
            <v>5.6680000000000064</v>
          </cell>
          <cell r="AP186">
            <v>4.8043999999999869</v>
          </cell>
          <cell r="AQ186">
            <v>6.9259000000000128</v>
          </cell>
          <cell r="AR186">
            <v>5.8457000000000221</v>
          </cell>
          <cell r="AS186">
            <v>5.6458000000000084</v>
          </cell>
          <cell r="AT186">
            <v>8.7056999999999789</v>
          </cell>
          <cell r="AU186">
            <v>9.5552999999999884</v>
          </cell>
          <cell r="AV186">
            <v>8.9258000000000379</v>
          </cell>
          <cell r="AW186">
            <v>8.0376999999999725</v>
          </cell>
          <cell r="AX186">
            <v>9.8820999999999799</v>
          </cell>
          <cell r="AY186">
            <v>9.5378000000000043</v>
          </cell>
          <cell r="AZ186">
            <v>10.158600000000035</v>
          </cell>
          <cell r="BA186">
            <v>9.0802999999999656</v>
          </cell>
          <cell r="BB186">
            <v>8.1338000000000079</v>
          </cell>
          <cell r="BC186">
            <v>7.7438000000000216</v>
          </cell>
          <cell r="BD186">
            <v>8.2817000000000007</v>
          </cell>
          <cell r="BE186">
            <v>7.9758999999999673</v>
          </cell>
          <cell r="BF186">
            <v>9.7356000000000336</v>
          </cell>
          <cell r="BG186">
            <v>11.128499999999974</v>
          </cell>
          <cell r="BH186">
            <v>9.7468999999999824</v>
          </cell>
          <cell r="BI186">
            <v>9.7598000000000411</v>
          </cell>
        </row>
        <row r="187">
          <cell r="AJ187">
            <v>374.08900330716483</v>
          </cell>
          <cell r="AK187">
            <v>376.96257131716482</v>
          </cell>
          <cell r="AL187">
            <v>381.4216171571648</v>
          </cell>
          <cell r="AM187">
            <v>387.81446819133123</v>
          </cell>
          <cell r="AN187">
            <v>392.31295127047315</v>
          </cell>
          <cell r="AO187">
            <v>397.3915826151196</v>
          </cell>
          <cell r="AP187">
            <v>396.19940786727432</v>
          </cell>
          <cell r="AQ187">
            <v>395.01080964367247</v>
          </cell>
          <cell r="AR187">
            <v>393.82577721474149</v>
          </cell>
          <cell r="AS187">
            <v>392.64429988309723</v>
          </cell>
          <cell r="AT187">
            <v>391.46636698344793</v>
          </cell>
          <cell r="AU187">
            <v>390.2919678824976</v>
          </cell>
          <cell r="AV187">
            <v>389.12109197885013</v>
          </cell>
          <cell r="AW187">
            <v>387.95372870291351</v>
          </cell>
          <cell r="AX187">
            <v>386.78986751680475</v>
          </cell>
          <cell r="AY187">
            <v>385.62949791425433</v>
          </cell>
          <cell r="AZ187">
            <v>384.47260942051156</v>
          </cell>
          <cell r="BA187">
            <v>383.31919159225004</v>
          </cell>
          <cell r="BB187">
            <v>382.16923401747329</v>
          </cell>
          <cell r="BC187">
            <v>381.02272631542093</v>
          </cell>
          <cell r="BD187">
            <v>379.87965813647463</v>
          </cell>
          <cell r="BE187">
            <v>378.74001916206521</v>
          </cell>
          <cell r="BF187">
            <v>377.60379910457902</v>
          </cell>
          <cell r="BG187">
            <v>376.47098770726524</v>
          </cell>
          <cell r="BH187">
            <v>375.34157474414343</v>
          </cell>
          <cell r="BI187">
            <v>374.21555001991101</v>
          </cell>
        </row>
        <row r="188">
          <cell r="AJ188">
            <v>185.51031783189035</v>
          </cell>
          <cell r="AK188">
            <v>187.7985690518903</v>
          </cell>
          <cell r="AL188">
            <v>191.33890653189036</v>
          </cell>
          <cell r="AM188">
            <v>196.22260136395678</v>
          </cell>
          <cell r="AN188">
            <v>199.76112896026385</v>
          </cell>
          <cell r="AO188">
            <v>203.60648659664545</v>
          </cell>
          <cell r="AP188">
            <v>202.99566713685553</v>
          </cell>
          <cell r="AQ188">
            <v>202.38668013544498</v>
          </cell>
          <cell r="AR188">
            <v>201.77952009503861</v>
          </cell>
          <cell r="AS188">
            <v>201.17418153475353</v>
          </cell>
          <cell r="AT188">
            <v>200.57065899014924</v>
          </cell>
          <cell r="AU188">
            <v>199.96894701317882</v>
          </cell>
          <cell r="AV188">
            <v>199.36904017213928</v>
          </cell>
          <cell r="AW188">
            <v>198.77093305162285</v>
          </cell>
          <cell r="AX188">
            <v>198.17462025246797</v>
          </cell>
          <cell r="AY188">
            <v>197.58009639171058</v>
          </cell>
          <cell r="AZ188">
            <v>196.98735610253544</v>
          </cell>
          <cell r="BA188">
            <v>196.39639403422785</v>
          </cell>
          <cell r="BB188">
            <v>195.80720485212515</v>
          </cell>
          <cell r="BC188">
            <v>195.21978323756878</v>
          </cell>
          <cell r="BD188">
            <v>194.63412388785608</v>
          </cell>
          <cell r="BE188">
            <v>194.05022151619249</v>
          </cell>
          <cell r="BF188">
            <v>193.46807085164392</v>
          </cell>
          <cell r="BG188">
            <v>192.88766663908899</v>
          </cell>
          <cell r="BH188">
            <v>192.30900363917172</v>
          </cell>
          <cell r="BI188">
            <v>191.73207662825419</v>
          </cell>
        </row>
        <row r="189">
          <cell r="AJ189">
            <v>183.14105692529955</v>
          </cell>
          <cell r="AK189">
            <v>183.73751869529951</v>
          </cell>
          <cell r="AL189">
            <v>184.67133937529954</v>
          </cell>
          <cell r="AM189">
            <v>185.952232940773</v>
          </cell>
          <cell r="AN189">
            <v>186.87926633992754</v>
          </cell>
          <cell r="AO189">
            <v>187.88224385323986</v>
          </cell>
          <cell r="AP189">
            <v>187.31859712168011</v>
          </cell>
          <cell r="AQ189">
            <v>186.75664133031509</v>
          </cell>
          <cell r="AR189">
            <v>186.19637140632415</v>
          </cell>
          <cell r="AS189">
            <v>185.63778229210516</v>
          </cell>
          <cell r="AT189">
            <v>185.08086894522884</v>
          </cell>
          <cell r="AU189">
            <v>184.52562633839315</v>
          </cell>
          <cell r="AV189">
            <v>183.97204945937798</v>
          </cell>
          <cell r="AW189">
            <v>183.42013331099986</v>
          </cell>
          <cell r="AX189">
            <v>182.86987291106681</v>
          </cell>
          <cell r="AY189">
            <v>182.32126329233364</v>
          </cell>
          <cell r="AZ189">
            <v>181.77429950245664</v>
          </cell>
          <cell r="BA189">
            <v>181.22897660394926</v>
          </cell>
          <cell r="BB189">
            <v>180.68528967413741</v>
          </cell>
          <cell r="BC189">
            <v>180.14323380511502</v>
          </cell>
          <cell r="BD189">
            <v>179.60280410369967</v>
          </cell>
          <cell r="BE189">
            <v>179.06399569138856</v>
          </cell>
          <cell r="BF189">
            <v>178.52680370431437</v>
          </cell>
          <cell r="BG189">
            <v>177.99122329320147</v>
          </cell>
          <cell r="BH189">
            <v>177.45724962332184</v>
          </cell>
          <cell r="BI189">
            <v>176.92487787445191</v>
          </cell>
        </row>
        <row r="190">
          <cell r="AJ190">
            <v>137.99956683460044</v>
          </cell>
          <cell r="AK190">
            <v>138.71277975460043</v>
          </cell>
          <cell r="AL190">
            <v>139.68619373460041</v>
          </cell>
          <cell r="AM190">
            <v>140.66135137439511</v>
          </cell>
          <cell r="AN190">
            <v>141.55119190727632</v>
          </cell>
          <cell r="AO190">
            <v>142.43598868364219</v>
          </cell>
          <cell r="AP190">
            <v>141.78078313569742</v>
          </cell>
          <cell r="AQ190">
            <v>141.12859153327321</v>
          </cell>
          <cell r="AR190">
            <v>140.47940001222014</v>
          </cell>
          <cell r="AS190">
            <v>139.83319477216392</v>
          </cell>
          <cell r="AT190">
            <v>139.18996207621197</v>
          </cell>
          <cell r="AU190">
            <v>138.54968825066138</v>
          </cell>
          <cell r="AV190">
            <v>137.91235968470832</v>
          </cell>
          <cell r="AW190">
            <v>137.27796283015869</v>
          </cell>
          <cell r="AX190">
            <v>136.64648420113994</v>
          </cell>
          <cell r="AY190">
            <v>136.01791037381466</v>
          </cell>
          <cell r="AZ190">
            <v>135.39222798609512</v>
          </cell>
          <cell r="BA190">
            <v>134.76942373735909</v>
          </cell>
          <cell r="BB190">
            <v>134.14948438816722</v>
          </cell>
          <cell r="BC190">
            <v>133.53239675998165</v>
          </cell>
          <cell r="BD190">
            <v>132.91814773488571</v>
          </cell>
          <cell r="BE190">
            <v>132.30672425530526</v>
          </cell>
          <cell r="BF190">
            <v>131.69811332373084</v>
          </cell>
          <cell r="BG190">
            <v>131.09230200244167</v>
          </cell>
          <cell r="BH190">
            <v>130.48927741323044</v>
          </cell>
          <cell r="BI190">
            <v>129.88902673712957</v>
          </cell>
        </row>
        <row r="191">
          <cell r="AJ191">
            <v>211.99943822917234</v>
          </cell>
          <cell r="AK191">
            <v>212.27585868917237</v>
          </cell>
          <cell r="AL191">
            <v>212.66091767917237</v>
          </cell>
          <cell r="AM191">
            <v>213.04194740646687</v>
          </cell>
          <cell r="AN191">
            <v>213.39192568290599</v>
          </cell>
          <cell r="AO191">
            <v>213.73988358590566</v>
          </cell>
          <cell r="AP191">
            <v>212.75668012141045</v>
          </cell>
          <cell r="AQ191">
            <v>211.777999392852</v>
          </cell>
          <cell r="AR191">
            <v>210.80382059564485</v>
          </cell>
          <cell r="AS191">
            <v>209.83412302090488</v>
          </cell>
          <cell r="AT191">
            <v>208.86888605500869</v>
          </cell>
          <cell r="AU191">
            <v>207.90808917915564</v>
          </cell>
          <cell r="AV191">
            <v>206.95171196893151</v>
          </cell>
          <cell r="AW191">
            <v>205.99973409387439</v>
          </cell>
          <cell r="AX191">
            <v>205.0521353170426</v>
          </cell>
          <cell r="AY191">
            <v>204.10889549458417</v>
          </cell>
          <cell r="AZ191">
            <v>203.16999457530909</v>
          </cell>
          <cell r="BA191">
            <v>202.23541260026263</v>
          </cell>
          <cell r="BB191">
            <v>201.30512970230143</v>
          </cell>
          <cell r="BC191">
            <v>200.37912610567085</v>
          </cell>
          <cell r="BD191">
            <v>199.45738212558476</v>
          </cell>
          <cell r="BE191">
            <v>198.53987816780705</v>
          </cell>
          <cell r="BF191">
            <v>197.62659472823515</v>
          </cell>
          <cell r="BG191">
            <v>196.71751239248522</v>
          </cell>
          <cell r="BH191">
            <v>195.8126118354798</v>
          </cell>
          <cell r="BI191">
            <v>194.91187382103658</v>
          </cell>
        </row>
        <row r="192">
          <cell r="AJ192">
            <v>94.444471020920943</v>
          </cell>
          <cell r="AK192">
            <v>95.473810720920937</v>
          </cell>
          <cell r="AL192">
            <v>96.869222770920942</v>
          </cell>
          <cell r="AM192">
            <v>98.278900958099882</v>
          </cell>
          <cell r="AN192">
            <v>99.577247514372004</v>
          </cell>
          <cell r="AO192">
            <v>100.86806229512416</v>
          </cell>
          <cell r="AP192">
            <v>100.40406920856658</v>
          </cell>
          <cell r="AQ192">
            <v>99.942210490207174</v>
          </cell>
          <cell r="AR192">
            <v>99.48247632195222</v>
          </cell>
          <cell r="AS192">
            <v>99.024856930871238</v>
          </cell>
          <cell r="AT192">
            <v>98.56934258898923</v>
          </cell>
          <cell r="AU192">
            <v>98.115923613079872</v>
          </cell>
          <cell r="AV192">
            <v>97.664590364459684</v>
          </cell>
          <cell r="AW192">
            <v>97.215333248783182</v>
          </cell>
          <cell r="AX192">
            <v>96.768142715838778</v>
          </cell>
          <cell r="AY192">
            <v>96.323009259345909</v>
          </cell>
          <cell r="AZ192">
            <v>95.879923416752916</v>
          </cell>
          <cell r="BA192">
            <v>95.438875769035846</v>
          </cell>
          <cell r="BB192">
            <v>94.999856940498276</v>
          </cell>
          <cell r="BC192">
            <v>94.562857598571981</v>
          </cell>
          <cell r="BD192">
            <v>94.127868453618547</v>
          </cell>
          <cell r="BE192">
            <v>93.694880258731885</v>
          </cell>
          <cell r="BF192">
            <v>93.26388380954171</v>
          </cell>
          <cell r="BG192">
            <v>92.834869944017825</v>
          </cell>
          <cell r="BH192">
            <v>92.407829542275337</v>
          </cell>
          <cell r="BI192">
            <v>91.982753526380876</v>
          </cell>
        </row>
        <row r="193">
          <cell r="AJ193">
            <v>110.29303757016943</v>
          </cell>
          <cell r="AK193">
            <v>110.60235849016942</v>
          </cell>
          <cell r="AL193">
            <v>111.03838447016943</v>
          </cell>
          <cell r="AM193">
            <v>111.4682672279686</v>
          </cell>
          <cell r="AN193">
            <v>111.86704232900692</v>
          </cell>
          <cell r="AO193">
            <v>112.26344284870396</v>
          </cell>
          <cell r="AP193">
            <v>111.74703101159992</v>
          </cell>
          <cell r="AQ193">
            <v>111.23299466894655</v>
          </cell>
          <cell r="AR193">
            <v>110.72132289346939</v>
          </cell>
          <cell r="AS193">
            <v>110.21200480815943</v>
          </cell>
          <cell r="AT193">
            <v>109.70502958604189</v>
          </cell>
          <cell r="AU193">
            <v>109.20038644994609</v>
          </cell>
          <cell r="AV193">
            <v>108.69806467227633</v>
          </cell>
          <cell r="AW193">
            <v>108.19805357478386</v>
          </cell>
          <cell r="AX193">
            <v>107.70034252833985</v>
          </cell>
          <cell r="AY193">
            <v>107.20492095270947</v>
          </cell>
          <cell r="AZ193">
            <v>106.711778316327</v>
          </cell>
          <cell r="BA193">
            <v>106.22090413607189</v>
          </cell>
          <cell r="BB193">
            <v>105.73228797704596</v>
          </cell>
          <cell r="BC193">
            <v>105.24591945235153</v>
          </cell>
          <cell r="BD193">
            <v>104.76178822287072</v>
          </cell>
          <cell r="BE193">
            <v>104.2798839970455</v>
          </cell>
          <cell r="BF193">
            <v>103.80019653065909</v>
          </cell>
          <cell r="BG193">
            <v>103.32271562661805</v>
          </cell>
          <cell r="BH193">
            <v>102.84743113473559</v>
          </cell>
          <cell r="BI193">
            <v>102.37433295151581</v>
          </cell>
        </row>
        <row r="194">
          <cell r="AJ194">
            <v>257.27062361244151</v>
          </cell>
          <cell r="AK194">
            <v>265.20988961244149</v>
          </cell>
          <cell r="AL194">
            <v>270.92070161244152</v>
          </cell>
          <cell r="AM194">
            <v>271.50396736137327</v>
          </cell>
          <cell r="AN194">
            <v>272.11283090520141</v>
          </cell>
          <cell r="AO194">
            <v>272.68813868111096</v>
          </cell>
          <cell r="AP194">
            <v>272.11549358988066</v>
          </cell>
          <cell r="AQ194">
            <v>271.54405105334189</v>
          </cell>
          <cell r="AR194">
            <v>270.97380854612987</v>
          </cell>
          <cell r="AS194">
            <v>270.40476354818298</v>
          </cell>
          <cell r="AT194">
            <v>269.83691354473183</v>
          </cell>
          <cell r="AU194">
            <v>269.27025602628788</v>
          </cell>
          <cell r="AV194">
            <v>268.70478848863269</v>
          </cell>
          <cell r="AW194">
            <v>268.14050843280654</v>
          </cell>
          <cell r="AX194">
            <v>267.57741336509764</v>
          </cell>
          <cell r="AY194">
            <v>267.01550079703094</v>
          </cell>
          <cell r="AZ194">
            <v>266.45476824535717</v>
          </cell>
          <cell r="BA194">
            <v>265.8952132320419</v>
          </cell>
          <cell r="BB194">
            <v>265.33683328425462</v>
          </cell>
          <cell r="BC194">
            <v>264.77962593435768</v>
          </cell>
          <cell r="BD194">
            <v>264.22358871989559</v>
          </cell>
          <cell r="BE194">
            <v>263.66871918358379</v>
          </cell>
          <cell r="BF194">
            <v>263.11501487329826</v>
          </cell>
          <cell r="BG194">
            <v>262.56247334206432</v>
          </cell>
          <cell r="BH194">
            <v>262.01109214804598</v>
          </cell>
          <cell r="BI194">
            <v>261.46086885453508</v>
          </cell>
        </row>
        <row r="195">
          <cell r="AJ195">
            <v>126.52498525999998</v>
          </cell>
          <cell r="AK195">
            <v>129.93332625999997</v>
          </cell>
          <cell r="AL195">
            <v>132.84560825999998</v>
          </cell>
          <cell r="AM195">
            <v>133.14059088678181</v>
          </cell>
          <cell r="AN195">
            <v>133.42836298139514</v>
          </cell>
          <cell r="AO195">
            <v>133.71035476005824</v>
          </cell>
          <cell r="AP195">
            <v>133.38944990863411</v>
          </cell>
          <cell r="AQ195">
            <v>133.06931522885338</v>
          </cell>
          <cell r="AR195">
            <v>132.74994887230412</v>
          </cell>
          <cell r="AS195">
            <v>132.43134899501064</v>
          </cell>
          <cell r="AT195">
            <v>132.1135137574226</v>
          </cell>
          <cell r="AU195">
            <v>131.79644132440478</v>
          </cell>
          <cell r="AV195">
            <v>131.48012986522622</v>
          </cell>
          <cell r="AW195">
            <v>131.16457755354969</v>
          </cell>
          <cell r="AX195">
            <v>130.84978256742119</v>
          </cell>
          <cell r="AY195">
            <v>130.53574308925937</v>
          </cell>
          <cell r="AZ195">
            <v>130.22245730584515</v>
          </cell>
          <cell r="BA195">
            <v>129.90992340831113</v>
          </cell>
          <cell r="BB195">
            <v>129.59813959213119</v>
          </cell>
          <cell r="BC195">
            <v>129.28710405711007</v>
          </cell>
          <cell r="BD195">
            <v>128.97681500737301</v>
          </cell>
          <cell r="BE195">
            <v>128.6672706513553</v>
          </cell>
          <cell r="BF195">
            <v>128.35846920179208</v>
          </cell>
          <cell r="BG195">
            <v>128.05040887570777</v>
          </cell>
          <cell r="BH195">
            <v>127.74308789440607</v>
          </cell>
          <cell r="BI195">
            <v>127.4365044834595</v>
          </cell>
        </row>
        <row r="196">
          <cell r="AJ196">
            <v>450.95397944140859</v>
          </cell>
          <cell r="AK196">
            <v>466.11550044140859</v>
          </cell>
          <cell r="AL196">
            <v>481.74172144140857</v>
          </cell>
          <cell r="AM196">
            <v>485.23264928832867</v>
          </cell>
          <cell r="AN196">
            <v>488.87870996299512</v>
          </cell>
          <cell r="AO196">
            <v>492.27131113835708</v>
          </cell>
          <cell r="AP196">
            <v>489.94779054978409</v>
          </cell>
          <cell r="AQ196">
            <v>487.63523697838912</v>
          </cell>
          <cell r="AR196">
            <v>485.33359865985119</v>
          </cell>
          <cell r="AS196">
            <v>483.04282407417668</v>
          </cell>
          <cell r="AT196">
            <v>480.76286194454661</v>
          </cell>
          <cell r="AU196">
            <v>478.49366123616835</v>
          </cell>
          <cell r="AV196">
            <v>476.23517115513368</v>
          </cell>
          <cell r="AW196">
            <v>473.98734114728154</v>
          </cell>
          <cell r="AX196">
            <v>471.75012089706638</v>
          </cell>
          <cell r="AY196">
            <v>469.52346032643226</v>
          </cell>
          <cell r="AZ196">
            <v>467.30730959369151</v>
          </cell>
          <cell r="BA196">
            <v>465.10161909240929</v>
          </cell>
          <cell r="BB196">
            <v>462.90633945029316</v>
          </cell>
          <cell r="BC196">
            <v>460.72142152808783</v>
          </cell>
          <cell r="BD196">
            <v>458.54681641847526</v>
          </cell>
          <cell r="BE196">
            <v>456.38247544498006</v>
          </cell>
          <cell r="BF196">
            <v>454.22835016087981</v>
          </cell>
          <cell r="BG196">
            <v>452.08439234812045</v>
          </cell>
          <cell r="BH196">
            <v>449.95055401623733</v>
          </cell>
          <cell r="BI196">
            <v>447.82678740128074</v>
          </cell>
        </row>
        <row r="197">
          <cell r="AJ197">
            <v>50.841932722233658</v>
          </cell>
          <cell r="AK197">
            <v>51.052168835940087</v>
          </cell>
          <cell r="AL197">
            <v>51.30265477993786</v>
          </cell>
          <cell r="AM197">
            <v>51.62610240617542</v>
          </cell>
          <cell r="AN197">
            <v>51.944693184468221</v>
          </cell>
          <cell r="AO197">
            <v>52.259126207988203</v>
          </cell>
          <cell r="AP197">
            <v>52.012463132286499</v>
          </cell>
          <cell r="AQ197">
            <v>51.766964306302107</v>
          </cell>
          <cell r="AR197">
            <v>51.522624234776359</v>
          </cell>
          <cell r="AS197">
            <v>51.279437448388222</v>
          </cell>
          <cell r="AT197">
            <v>51.037398503631835</v>
          </cell>
          <cell r="AU197">
            <v>50.7965019826947</v>
          </cell>
          <cell r="AV197">
            <v>50.55674249333638</v>
          </cell>
          <cell r="AW197">
            <v>50.318114668767834</v>
          </cell>
          <cell r="AX197">
            <v>50.080613167531247</v>
          </cell>
          <cell r="AY197">
            <v>49.844232673380503</v>
          </cell>
          <cell r="AZ197">
            <v>49.608967895162152</v>
          </cell>
          <cell r="BA197">
            <v>49.374813566696993</v>
          </cell>
          <cell r="BB197">
            <v>49.141764446662179</v>
          </cell>
          <cell r="BC197">
            <v>48.909815318473946</v>
          </cell>
          <cell r="BD197">
            <v>48.678960990170744</v>
          </cell>
          <cell r="BE197">
            <v>48.449196294297138</v>
          </cell>
          <cell r="BF197">
            <v>48.220516087788056</v>
          </cell>
          <cell r="BG197">
            <v>47.992915251853702</v>
          </cell>
          <cell r="BH197">
            <v>47.766388691864961</v>
          </cell>
          <cell r="BI197">
            <v>47.540931337239357</v>
          </cell>
        </row>
        <row r="198">
          <cell r="AJ198">
            <v>23.334502685901921</v>
          </cell>
          <cell r="AK198">
            <v>23.434994303315193</v>
          </cell>
          <cell r="AL198">
            <v>23.554725101263525</v>
          </cell>
          <cell r="AM198">
            <v>23.589745916766049</v>
          </cell>
          <cell r="AN198">
            <v>23.624395817629718</v>
          </cell>
          <cell r="AO198">
            <v>23.658436526228126</v>
          </cell>
          <cell r="AP198">
            <v>23.60165627856518</v>
          </cell>
          <cell r="AQ198">
            <v>23.545012303496627</v>
          </cell>
          <cell r="AR198">
            <v>23.488504273968235</v>
          </cell>
          <cell r="AS198">
            <v>23.432131863710712</v>
          </cell>
          <cell r="AT198">
            <v>23.375894747237805</v>
          </cell>
          <cell r="AU198">
            <v>23.319792599844437</v>
          </cell>
          <cell r="AV198">
            <v>23.263825097604812</v>
          </cell>
          <cell r="AW198">
            <v>23.207991917370563</v>
          </cell>
          <cell r="AX198">
            <v>23.152292736768878</v>
          </cell>
          <cell r="AY198">
            <v>23.096727234200628</v>
          </cell>
          <cell r="AZ198">
            <v>23.041295088838545</v>
          </cell>
          <cell r="BA198">
            <v>22.985995980625336</v>
          </cell>
          <cell r="BB198">
            <v>22.930829590271834</v>
          </cell>
          <cell r="BC198">
            <v>22.875795599255184</v>
          </cell>
          <cell r="BD198">
            <v>22.82089368981697</v>
          </cell>
          <cell r="BE198">
            <v>22.76612354496141</v>
          </cell>
          <cell r="BF198">
            <v>22.711484848453502</v>
          </cell>
          <cell r="BG198">
            <v>22.656977284817216</v>
          </cell>
          <cell r="BH198">
            <v>22.602600539333658</v>
          </cell>
          <cell r="BI198">
            <v>22.548354298039257</v>
          </cell>
        </row>
        <row r="199">
          <cell r="AJ199">
            <v>49.912520116318802</v>
          </cell>
          <cell r="AK199">
            <v>50.005797385199088</v>
          </cell>
          <cell r="AL199">
            <v>50.116932643252994</v>
          </cell>
          <cell r="AM199">
            <v>50.760226202379151</v>
          </cell>
          <cell r="AN199">
            <v>51.590777590622032</v>
          </cell>
          <cell r="AO199">
            <v>52.315294677242463</v>
          </cell>
          <cell r="AP199">
            <v>51.844457025147285</v>
          </cell>
          <cell r="AQ199">
            <v>51.377856911920958</v>
          </cell>
          <cell r="AR199">
            <v>50.915456199713667</v>
          </cell>
          <cell r="AS199">
            <v>50.457217093916242</v>
          </cell>
          <cell r="AT199">
            <v>50.003102140070993</v>
          </cell>
          <cell r="AU199">
            <v>49.553074220810359</v>
          </cell>
          <cell r="AV199">
            <v>49.107096552823059</v>
          </cell>
          <cell r="AW199">
            <v>48.665132683847652</v>
          </cell>
          <cell r="AX199">
            <v>48.227146489693027</v>
          </cell>
          <cell r="AY199">
            <v>47.793102171285788</v>
          </cell>
          <cell r="AZ199">
            <v>47.362964251744209</v>
          </cell>
          <cell r="BA199">
            <v>46.936697573478511</v>
          </cell>
          <cell r="BB199">
            <v>46.514267295317204</v>
          </cell>
          <cell r="BC199">
            <v>46.095638889659348</v>
          </cell>
          <cell r="BD199">
            <v>45.680778139652418</v>
          </cell>
          <cell r="BE199">
            <v>45.269651136395545</v>
          </cell>
          <cell r="BF199">
            <v>44.862224276167979</v>
          </cell>
          <cell r="BG199">
            <v>44.458464257682465</v>
          </cell>
          <cell r="BH199">
            <v>44.058338079363324</v>
          </cell>
          <cell r="BI199">
            <v>43.66181303664905</v>
          </cell>
        </row>
        <row r="200">
          <cell r="AJ200">
            <v>176.08432845551511</v>
          </cell>
          <cell r="AK200">
            <v>179.1035454555151</v>
          </cell>
          <cell r="AL200">
            <v>182.7245054555151</v>
          </cell>
          <cell r="AM200">
            <v>183.39554272633177</v>
          </cell>
          <cell r="AN200">
            <v>184.23680333015889</v>
          </cell>
          <cell r="AO200">
            <v>185.31024285483278</v>
          </cell>
          <cell r="AP200">
            <v>184.6245949562699</v>
          </cell>
          <cell r="AQ200">
            <v>183.94148395493167</v>
          </cell>
          <cell r="AR200">
            <v>183.26090046429843</v>
          </cell>
          <cell r="AS200">
            <v>182.58283513258053</v>
          </cell>
          <cell r="AT200">
            <v>181.90727864258994</v>
          </cell>
          <cell r="AU200">
            <v>181.23422171161238</v>
          </cell>
          <cell r="AV200">
            <v>180.5636550912794</v>
          </cell>
          <cell r="AW200">
            <v>179.89556956744164</v>
          </cell>
          <cell r="AX200">
            <v>179.22995596004213</v>
          </cell>
          <cell r="AY200">
            <v>178.56680512298999</v>
          </cell>
          <cell r="AZ200">
            <v>177.90610794403491</v>
          </cell>
          <cell r="BA200">
            <v>177.24785534464198</v>
          </cell>
          <cell r="BB200">
            <v>176.59203827986678</v>
          </cell>
          <cell r="BC200">
            <v>175.93864773823128</v>
          </cell>
          <cell r="BD200">
            <v>175.2876747415998</v>
          </cell>
          <cell r="BE200">
            <v>174.63911034505588</v>
          </cell>
          <cell r="BF200">
            <v>173.99294563677915</v>
          </cell>
          <cell r="BG200">
            <v>173.34917173792309</v>
          </cell>
          <cell r="BH200">
            <v>172.70777980249278</v>
          </cell>
          <cell r="BI200">
            <v>172.06876101722352</v>
          </cell>
        </row>
        <row r="201">
          <cell r="AJ201">
            <v>101.41807522071713</v>
          </cell>
          <cell r="AK201">
            <v>102.85721022071712</v>
          </cell>
          <cell r="AL201">
            <v>103.99197822071713</v>
          </cell>
          <cell r="AM201">
            <v>107.65614377534955</v>
          </cell>
          <cell r="AN201">
            <v>110.89701878826222</v>
          </cell>
          <cell r="AO201">
            <v>113.96949456021028</v>
          </cell>
          <cell r="AP201">
            <v>113.50221963251342</v>
          </cell>
          <cell r="AQ201">
            <v>113.03686053202011</v>
          </cell>
          <cell r="AR201">
            <v>112.57340940383882</v>
          </cell>
          <cell r="AS201">
            <v>112.11185842528309</v>
          </cell>
          <cell r="AT201">
            <v>111.65219980573941</v>
          </cell>
          <cell r="AU201">
            <v>111.1944257865359</v>
          </cell>
          <cell r="AV201">
            <v>110.7385286408111</v>
          </cell>
          <cell r="AW201">
            <v>110.28450067338377</v>
          </cell>
          <cell r="AX201">
            <v>109.8323342206229</v>
          </cell>
          <cell r="AY201">
            <v>109.38202165031834</v>
          </cell>
          <cell r="AZ201">
            <v>108.93355536155204</v>
          </cell>
          <cell r="BA201">
            <v>108.48692778456969</v>
          </cell>
          <cell r="BB201">
            <v>108.04213138065295</v>
          </cell>
          <cell r="BC201">
            <v>107.59915864199226</v>
          </cell>
          <cell r="BD201">
            <v>107.15800209156011</v>
          </cell>
          <cell r="BE201">
            <v>106.71865428298472</v>
          </cell>
          <cell r="BF201">
            <v>106.28110780042448</v>
          </cell>
          <cell r="BG201">
            <v>105.84535525844274</v>
          </cell>
          <cell r="BH201">
            <v>105.41138930188312</v>
          </cell>
          <cell r="BI201">
            <v>104.9792026057454</v>
          </cell>
        </row>
        <row r="202">
          <cell r="AJ202">
            <v>128.89772438416014</v>
          </cell>
          <cell r="AK202">
            <v>131.25361338416016</v>
          </cell>
          <cell r="AL202">
            <v>133.62851738416015</v>
          </cell>
          <cell r="AM202">
            <v>135.09608716170118</v>
          </cell>
          <cell r="AN202">
            <v>137.33442462547924</v>
          </cell>
          <cell r="AO202">
            <v>139.9045227105708</v>
          </cell>
          <cell r="AP202">
            <v>139.33091416745748</v>
          </cell>
          <cell r="AQ202">
            <v>138.75965741937091</v>
          </cell>
          <cell r="AR202">
            <v>138.1907428239515</v>
          </cell>
          <cell r="AS202">
            <v>137.62416077837327</v>
          </cell>
          <cell r="AT202">
            <v>137.05990171918194</v>
          </cell>
          <cell r="AU202">
            <v>136.4979561221333</v>
          </cell>
          <cell r="AV202">
            <v>135.93831450203254</v>
          </cell>
          <cell r="AW202">
            <v>135.38096741257422</v>
          </cell>
          <cell r="AX202">
            <v>134.82590544618267</v>
          </cell>
          <cell r="AY202">
            <v>134.27311923385332</v>
          </cell>
          <cell r="AZ202">
            <v>133.7225994449945</v>
          </cell>
          <cell r="BA202">
            <v>133.17433678727002</v>
          </cell>
          <cell r="BB202">
            <v>132.62832200644223</v>
          </cell>
          <cell r="BC202">
            <v>132.08454588621584</v>
          </cell>
          <cell r="BD202">
            <v>131.54299924808231</v>
          </cell>
          <cell r="BE202">
            <v>131.00367295116519</v>
          </cell>
          <cell r="BF202">
            <v>130.4665578920654</v>
          </cell>
          <cell r="BG202">
            <v>129.93164500470795</v>
          </cell>
          <cell r="BH202">
            <v>129.39892526018866</v>
          </cell>
          <cell r="BI202">
            <v>128.86838966662188</v>
          </cell>
        </row>
        <row r="203">
          <cell r="AJ203">
            <v>363.0914188077565</v>
          </cell>
          <cell r="AK203">
            <v>365.58917580775653</v>
          </cell>
          <cell r="AL203">
            <v>367.80442080775651</v>
          </cell>
          <cell r="AM203">
            <v>370.99605168078642</v>
          </cell>
          <cell r="AN203">
            <v>373.65169430179469</v>
          </cell>
          <cell r="AO203">
            <v>375.76903062038861</v>
          </cell>
          <cell r="AP203">
            <v>374.0830802363385</v>
          </cell>
          <cell r="AQ203">
            <v>372.40469414967811</v>
          </cell>
          <cell r="AR203">
            <v>370.73383842192658</v>
          </cell>
          <cell r="AS203">
            <v>369.07047926687358</v>
          </cell>
          <cell r="AT203">
            <v>367.41458304989618</v>
          </cell>
          <cell r="AU203">
            <v>365.76611628727898</v>
          </cell>
          <cell r="AV203">
            <v>364.12504564553672</v>
          </cell>
          <cell r="AW203">
            <v>362.49133794074038</v>
          </cell>
          <cell r="AX203">
            <v>360.86496013784631</v>
          </cell>
          <cell r="AY203">
            <v>359.24587935002785</v>
          </cell>
          <cell r="AZ203">
            <v>357.63406283801066</v>
          </cell>
          <cell r="BA203">
            <v>356.02947800941081</v>
          </cell>
          <cell r="BB203">
            <v>354.43209241807529</v>
          </cell>
          <cell r="BC203">
            <v>352.84187376342618</v>
          </cell>
          <cell r="BD203">
            <v>351.25878988980764</v>
          </cell>
          <cell r="BE203">
            <v>349.68280878583539</v>
          </cell>
          <cell r="BF203">
            <v>348.11389858374957</v>
          </cell>
          <cell r="BG203">
            <v>346.55202755877053</v>
          </cell>
          <cell r="BH203">
            <v>344.99716412845686</v>
          </cell>
          <cell r="BI203">
            <v>343.44927685206721</v>
          </cell>
        </row>
        <row r="204">
          <cell r="AJ204">
            <v>329.02027590514081</v>
          </cell>
          <cell r="AK204">
            <v>341.7260589051408</v>
          </cell>
          <cell r="AL204">
            <v>352.81769690514079</v>
          </cell>
          <cell r="AM204">
            <v>360.11172081402447</v>
          </cell>
          <cell r="AN204">
            <v>366.61769903389188</v>
          </cell>
          <cell r="AO204">
            <v>371.99363487654216</v>
          </cell>
          <cell r="AP204">
            <v>368.64569216265329</v>
          </cell>
          <cell r="AQ204">
            <v>365.32788093318936</v>
          </cell>
          <cell r="AR204">
            <v>362.03993000479068</v>
          </cell>
          <cell r="AS204">
            <v>358.7815706347476</v>
          </cell>
          <cell r="AT204">
            <v>355.55253649903483</v>
          </cell>
          <cell r="AU204">
            <v>352.35256367054353</v>
          </cell>
          <cell r="AV204">
            <v>349.18139059750865</v>
          </cell>
          <cell r="AW204">
            <v>346.03875808213104</v>
          </cell>
          <cell r="AX204">
            <v>342.92440925939184</v>
          </cell>
          <cell r="AY204">
            <v>339.83808957605731</v>
          </cell>
          <cell r="AZ204">
            <v>336.77954676987281</v>
          </cell>
          <cell r="BA204">
            <v>333.74853084894391</v>
          </cell>
          <cell r="BB204">
            <v>330.74479407130343</v>
          </cell>
          <cell r="BC204">
            <v>327.76809092466175</v>
          </cell>
          <cell r="BD204">
            <v>324.81817810633981</v>
          </cell>
          <cell r="BE204">
            <v>321.89481450338269</v>
          </cell>
          <cell r="BF204">
            <v>318.99776117285228</v>
          </cell>
          <cell r="BG204">
            <v>316.12678132229661</v>
          </cell>
          <cell r="BH204">
            <v>313.2816402903959</v>
          </cell>
          <cell r="BI204">
            <v>310.46210552778234</v>
          </cell>
        </row>
      </sheetData>
      <sheetData sheetId="8"/>
      <sheetData sheetId="9"/>
      <sheetData sheetId="10">
        <row r="169">
          <cell r="AJ169">
            <v>4.0110120000000009</v>
          </cell>
          <cell r="AK169">
            <v>2.8735680100000001</v>
          </cell>
          <cell r="AL169">
            <v>4.4590458399999999</v>
          </cell>
          <cell r="AM169">
            <v>6.3928510341663465</v>
          </cell>
          <cell r="AN169">
            <v>4.4984830791419128</v>
          </cell>
          <cell r="AO169">
            <v>5.1139999999999759</v>
          </cell>
          <cell r="AP169">
            <v>6.9504000000000019</v>
          </cell>
          <cell r="AQ169">
            <v>6.4327000000000112</v>
          </cell>
          <cell r="AR169">
            <v>5.089999999999975</v>
          </cell>
          <cell r="AS169">
            <v>4.7934000000000196</v>
          </cell>
          <cell r="AT169">
            <v>5.3215000000000146</v>
          </cell>
          <cell r="AU169">
            <v>6.1962999999999511</v>
          </cell>
          <cell r="AV169">
            <v>5.851600000000019</v>
          </cell>
          <cell r="AW169">
            <v>6.3724000000000274</v>
          </cell>
          <cell r="AX169">
            <v>6.9213999999999487</v>
          </cell>
          <cell r="AY169">
            <v>6.6241000000000554</v>
          </cell>
          <cell r="AZ169">
            <v>7.1242999999999483</v>
          </cell>
          <cell r="BA169">
            <v>7.3903000000000247</v>
          </cell>
          <cell r="BB169">
            <v>7.0613999999999919</v>
          </cell>
          <cell r="BC169">
            <v>8.1231999999999971</v>
          </cell>
          <cell r="BD169">
            <v>8.0285000000000082</v>
          </cell>
          <cell r="BE169">
            <v>8.7101999999999862</v>
          </cell>
          <cell r="BF169">
            <v>8.8356999999999744</v>
          </cell>
          <cell r="BG169">
            <v>9.8396999999999935</v>
          </cell>
          <cell r="BH169">
            <v>8.6299000000000206</v>
          </cell>
          <cell r="BI169">
            <v>8.7939000000000078</v>
          </cell>
        </row>
        <row r="170">
          <cell r="AJ170">
            <v>3.0877539999999994</v>
          </cell>
          <cell r="AK170">
            <v>2.2882512199999998</v>
          </cell>
          <cell r="AL170">
            <v>3.5403374799999998</v>
          </cell>
          <cell r="AM170">
            <v>4.8836948320664773</v>
          </cell>
          <cell r="AN170">
            <v>3.5385275963070559</v>
          </cell>
          <cell r="AO170">
            <v>3.9489999999999839</v>
          </cell>
          <cell r="AP170">
            <v>4.9068999999999789</v>
          </cell>
          <cell r="AQ170">
            <v>4.6765000000000043</v>
          </cell>
          <cell r="AR170">
            <v>3.7222000000000151</v>
          </cell>
          <cell r="AS170">
            <v>3.272199999999998</v>
          </cell>
          <cell r="AT170">
            <v>3.5975999999999999</v>
          </cell>
          <cell r="AU170">
            <v>4.4490999999999872</v>
          </cell>
          <cell r="AV170">
            <v>4.273699999999991</v>
          </cell>
          <cell r="AW170">
            <v>4.6728000000000236</v>
          </cell>
          <cell r="AX170">
            <v>5.0634000000000015</v>
          </cell>
          <cell r="AY170">
            <v>4.6503999999999621</v>
          </cell>
          <cell r="AZ170">
            <v>5.2145000000000437</v>
          </cell>
          <cell r="BA170">
            <v>5.4291000000000054</v>
          </cell>
          <cell r="BB170">
            <v>5.0088999999999828</v>
          </cell>
          <cell r="BC170">
            <v>5.9271999999999707</v>
          </cell>
          <cell r="BD170">
            <v>5.5381000000000427</v>
          </cell>
          <cell r="BE170">
            <v>6.2035999999999945</v>
          </cell>
          <cell r="BF170">
            <v>6.2441000000000031</v>
          </cell>
          <cell r="BG170">
            <v>6.9338999999999942</v>
          </cell>
          <cell r="BH170">
            <v>5.9030999999999949</v>
          </cell>
          <cell r="BI170">
            <v>6.0899000000000001</v>
          </cell>
        </row>
        <row r="171">
          <cell r="AJ171">
            <v>0.81743399999999999</v>
          </cell>
          <cell r="AK171">
            <v>0.59646176999999989</v>
          </cell>
          <cell r="AL171">
            <v>0.93382067999999996</v>
          </cell>
          <cell r="AM171">
            <v>1.2808935654734865</v>
          </cell>
          <cell r="AN171">
            <v>0.92703339915452676</v>
          </cell>
          <cell r="AO171">
            <v>1.0319999999999823</v>
          </cell>
          <cell r="AP171">
            <v>1.9381999999999948</v>
          </cell>
          <cell r="AQ171">
            <v>1.767799999999994</v>
          </cell>
          <cell r="AR171">
            <v>1.4028000000000134</v>
          </cell>
          <cell r="AS171">
            <v>1.2673000000000059</v>
          </cell>
          <cell r="AT171">
            <v>1.5257000000000005</v>
          </cell>
          <cell r="AU171">
            <v>1.8132999999999981</v>
          </cell>
          <cell r="AV171">
            <v>1.4947999999999979</v>
          </cell>
          <cell r="AW171">
            <v>1.5855999999999995</v>
          </cell>
          <cell r="AX171">
            <v>1.7890999999999906</v>
          </cell>
          <cell r="AY171">
            <v>1.6462000000000216</v>
          </cell>
          <cell r="AZ171">
            <v>1.8459000000000003</v>
          </cell>
          <cell r="BA171">
            <v>1.9265999999999792</v>
          </cell>
          <cell r="BB171">
            <v>1.9036000000000115</v>
          </cell>
          <cell r="BC171">
            <v>2.2283999999999935</v>
          </cell>
          <cell r="BD171">
            <v>2.0940999999999974</v>
          </cell>
          <cell r="BE171">
            <v>2.2926999999999964</v>
          </cell>
          <cell r="BF171">
            <v>2.3200000000000216</v>
          </cell>
          <cell r="BG171">
            <v>2.5034999999999741</v>
          </cell>
          <cell r="BH171">
            <v>2.3237000000000023</v>
          </cell>
          <cell r="BI171">
            <v>2.2678000000000225</v>
          </cell>
        </row>
        <row r="172">
          <cell r="AJ172">
            <v>1.0321101986467522</v>
          </cell>
          <cell r="AK172">
            <v>0.71321292000000014</v>
          </cell>
          <cell r="AL172">
            <v>0.97341398000000012</v>
          </cell>
          <cell r="AM172">
            <v>0.97515763979469772</v>
          </cell>
          <cell r="AN172">
            <v>0.88984053288120113</v>
          </cell>
          <cell r="AO172">
            <v>0.90899999999999181</v>
          </cell>
          <cell r="AP172">
            <v>1.9950000000000045</v>
          </cell>
          <cell r="AQ172">
            <v>1.7066000000000088</v>
          </cell>
          <cell r="AR172">
            <v>1.8766999999999996</v>
          </cell>
          <cell r="AS172">
            <v>2.4954999999999927</v>
          </cell>
          <cell r="AT172">
            <v>2.609499999999997</v>
          </cell>
          <cell r="AU172">
            <v>3.3813000000000102</v>
          </cell>
          <cell r="AV172">
            <v>2.9935999999999865</v>
          </cell>
          <cell r="AW172">
            <v>2.3678000000000168</v>
          </cell>
          <cell r="AX172">
            <v>3.6197999999999979</v>
          </cell>
          <cell r="AY172">
            <v>3.2896999999999821</v>
          </cell>
          <cell r="AZ172">
            <v>3.6365000000000123</v>
          </cell>
          <cell r="BA172">
            <v>3.3284999999999911</v>
          </cell>
          <cell r="BB172">
            <v>3.7006000000000085</v>
          </cell>
          <cell r="BC172">
            <v>3.7811000000000092</v>
          </cell>
          <cell r="BD172">
            <v>3.7235000000000014</v>
          </cell>
          <cell r="BE172">
            <v>3.7449000000000012</v>
          </cell>
          <cell r="BF172">
            <v>3.9019999999999868</v>
          </cell>
          <cell r="BG172">
            <v>3.5494999999999948</v>
          </cell>
          <cell r="BH172">
            <v>3.695999999999998</v>
          </cell>
          <cell r="BI172">
            <v>3.5343000000000018</v>
          </cell>
        </row>
        <row r="173">
          <cell r="AJ173">
            <v>0.40604853719676409</v>
          </cell>
          <cell r="AK173">
            <v>0.27642045999999998</v>
          </cell>
          <cell r="AL173">
            <v>0.38505898999999999</v>
          </cell>
          <cell r="AM173">
            <v>0.38102972729450357</v>
          </cell>
          <cell r="AN173">
            <v>0.3499782764391276</v>
          </cell>
          <cell r="AO173">
            <v>0.35900000000000887</v>
          </cell>
          <cell r="AP173">
            <v>2.3034000000000106</v>
          </cell>
          <cell r="AQ173">
            <v>1.8812000000000069</v>
          </cell>
          <cell r="AR173">
            <v>1.7614999999999839</v>
          </cell>
          <cell r="AS173">
            <v>1.9376000000000033</v>
          </cell>
          <cell r="AT173">
            <v>2.2771999999999935</v>
          </cell>
          <cell r="AU173">
            <v>2.7347000000000037</v>
          </cell>
          <cell r="AV173">
            <v>2.0985000000000014</v>
          </cell>
          <cell r="AW173">
            <v>1.7660999999999945</v>
          </cell>
          <cell r="AX173">
            <v>2.5438000000000045</v>
          </cell>
          <cell r="AY173">
            <v>2.3174999999999955</v>
          </cell>
          <cell r="AZ173">
            <v>2.5448000000000093</v>
          </cell>
          <cell r="BA173">
            <v>2.341700000000003</v>
          </cell>
          <cell r="BB173">
            <v>2.6037000000000035</v>
          </cell>
          <cell r="BC173">
            <v>2.8149999999999977</v>
          </cell>
          <cell r="BD173">
            <v>2.6501999999999839</v>
          </cell>
          <cell r="BE173">
            <v>2.7069000000000187</v>
          </cell>
          <cell r="BF173">
            <v>2.7536000000000058</v>
          </cell>
          <cell r="BG173">
            <v>2.6318999999999733</v>
          </cell>
          <cell r="BH173">
            <v>2.8210000000000264</v>
          </cell>
          <cell r="BI173">
            <v>2.6662999999999784</v>
          </cell>
        </row>
        <row r="174">
          <cell r="AJ174">
            <v>1.4897157183198908</v>
          </cell>
          <cell r="AK174">
            <v>1.0293397</v>
          </cell>
          <cell r="AL174">
            <v>1.39541205</v>
          </cell>
          <cell r="AM174">
            <v>1.4096781871789452</v>
          </cell>
          <cell r="AN174">
            <v>1.2983465562721277</v>
          </cell>
          <cell r="AO174">
            <v>1.3659999999999997</v>
          </cell>
          <cell r="AP174">
            <v>2.0721999999999952</v>
          </cell>
          <cell r="AQ174">
            <v>1.8851999999999975</v>
          </cell>
          <cell r="AR174">
            <v>2.1788000000000096</v>
          </cell>
          <cell r="AS174">
            <v>3.1236999999999995</v>
          </cell>
          <cell r="AT174">
            <v>3.0631999999999948</v>
          </cell>
          <cell r="AU174">
            <v>4.1252999999999957</v>
          </cell>
          <cell r="AV174">
            <v>3.843900000000005</v>
          </cell>
          <cell r="AW174">
            <v>3.0364000000000146</v>
          </cell>
          <cell r="AX174">
            <v>4.7015999999999849</v>
          </cell>
          <cell r="AY174">
            <v>4.2683000000000106</v>
          </cell>
          <cell r="AZ174">
            <v>4.7548999999999921</v>
          </cell>
          <cell r="BA174">
            <v>4.3582999999999856</v>
          </cell>
          <cell r="BB174">
            <v>4.7848000000000184</v>
          </cell>
          <cell r="BC174">
            <v>4.7897999999999854</v>
          </cell>
          <cell r="BD174">
            <v>4.7644999999999982</v>
          </cell>
          <cell r="BE174">
            <v>4.7864000000000146</v>
          </cell>
          <cell r="BF174">
            <v>4.9969000000000108</v>
          </cell>
          <cell r="BG174">
            <v>4.4771999999999821</v>
          </cell>
          <cell r="BH174">
            <v>4.5604000000000156</v>
          </cell>
          <cell r="BI174">
            <v>4.3215999999999894</v>
          </cell>
        </row>
        <row r="175">
          <cell r="AJ175">
            <v>0.46292933304326112</v>
          </cell>
          <cell r="AK175">
            <v>0.30932092</v>
          </cell>
          <cell r="AL175">
            <v>0.43602598000000004</v>
          </cell>
          <cell r="AM175">
            <v>0.42988275779916768</v>
          </cell>
          <cell r="AN175">
            <v>0.39877510103832214</v>
          </cell>
          <cell r="AO175">
            <v>0.42200000000001125</v>
          </cell>
          <cell r="AP175">
            <v>1.3673000000000002</v>
          </cell>
          <cell r="AQ175">
            <v>1.1333999999999946</v>
          </cell>
          <cell r="AR175">
            <v>1.1413000000000011</v>
          </cell>
          <cell r="AS175">
            <v>1.3765000000000072</v>
          </cell>
          <cell r="AT175">
            <v>1.515900000000002</v>
          </cell>
          <cell r="AU175">
            <v>1.9150999999999954</v>
          </cell>
          <cell r="AV175">
            <v>1.593199999999996</v>
          </cell>
          <cell r="AW175">
            <v>1.2920000000000016</v>
          </cell>
          <cell r="AX175">
            <v>1.936000000000007</v>
          </cell>
          <cell r="AY175">
            <v>1.7711999999999932</v>
          </cell>
          <cell r="AZ175">
            <v>1.9544999999999959</v>
          </cell>
          <cell r="BA175">
            <v>1.8109000000000037</v>
          </cell>
          <cell r="BB175">
            <v>1.9980999999999938</v>
          </cell>
          <cell r="BC175">
            <v>2.0874000000000024</v>
          </cell>
          <cell r="BD175">
            <v>2.0126000000000204</v>
          </cell>
          <cell r="BE175">
            <v>2.0357999999999947</v>
          </cell>
          <cell r="BF175">
            <v>2.1037999999999784</v>
          </cell>
          <cell r="BG175">
            <v>1.947400000000016</v>
          </cell>
          <cell r="BH175">
            <v>2.044399999999996</v>
          </cell>
          <cell r="BI175">
            <v>1.9147000000000105</v>
          </cell>
        </row>
        <row r="176">
          <cell r="AJ176">
            <v>4.1541299999999994</v>
          </cell>
          <cell r="AK176">
            <v>7.9392659999999999</v>
          </cell>
          <cell r="AL176">
            <v>5.7108119999999998</v>
          </cell>
          <cell r="AM176">
            <v>0.58326574893180416</v>
          </cell>
          <cell r="AN176">
            <v>0.60886354382812347</v>
          </cell>
          <cell r="AO176">
            <v>0.58899999999999864</v>
          </cell>
          <cell r="AP176">
            <v>3.8985000000000127</v>
          </cell>
          <cell r="AQ176">
            <v>3.2955000000000041</v>
          </cell>
          <cell r="AR176">
            <v>2.8159999999999741</v>
          </cell>
          <cell r="AS176">
            <v>2.7789999999999964</v>
          </cell>
          <cell r="AT176">
            <v>3.5097000000000094</v>
          </cell>
          <cell r="AU176">
            <v>3.4788000000000352</v>
          </cell>
          <cell r="AV176">
            <v>2.2850999999999999</v>
          </cell>
          <cell r="AW176">
            <v>2.1176999999999566</v>
          </cell>
          <cell r="AX176">
            <v>2.5796000000000276</v>
          </cell>
          <cell r="AY176">
            <v>2.2323000000000093</v>
          </cell>
          <cell r="AZ176">
            <v>2.3648000000000025</v>
          </cell>
          <cell r="BA176">
            <v>2.6291999999999689</v>
          </cell>
          <cell r="BB176">
            <v>2.95150000000001</v>
          </cell>
          <cell r="BC176">
            <v>3.3466999999999985</v>
          </cell>
          <cell r="BD176">
            <v>3.1478999999999928</v>
          </cell>
          <cell r="BE176">
            <v>3.2271000000000072</v>
          </cell>
          <cell r="BF176">
            <v>3.1782999999999788</v>
          </cell>
          <cell r="BG176">
            <v>3.3243000000000507</v>
          </cell>
          <cell r="BH176">
            <v>3.6304999999999836</v>
          </cell>
          <cell r="BI176">
            <v>3.3245000000000005</v>
          </cell>
        </row>
        <row r="177">
          <cell r="AJ177">
            <v>2.0445000000000002</v>
          </cell>
          <cell r="AK177">
            <v>3.4083410000000001</v>
          </cell>
          <cell r="AL177">
            <v>2.9122819999999998</v>
          </cell>
          <cell r="AM177">
            <v>0.29498262678184584</v>
          </cell>
          <cell r="AN177">
            <v>0.28777209461333736</v>
          </cell>
          <cell r="AO177">
            <v>0.29099999999999682</v>
          </cell>
          <cell r="AP177">
            <v>1.7280000000000086</v>
          </cell>
          <cell r="AQ177">
            <v>1.4034000000000049</v>
          </cell>
          <cell r="AR177">
            <v>1.2699999999999818</v>
          </cell>
          <cell r="AS177">
            <v>1.2276999999999987</v>
          </cell>
          <cell r="AT177">
            <v>1.6648000000000138</v>
          </cell>
          <cell r="AU177">
            <v>1.6809999999999832</v>
          </cell>
          <cell r="AV177">
            <v>1.083500000000015</v>
          </cell>
          <cell r="AW177">
            <v>0.97630000000000905</v>
          </cell>
          <cell r="AX177">
            <v>1.0670999999999822</v>
          </cell>
          <cell r="AY177">
            <v>0.94610000000000127</v>
          </cell>
          <cell r="AZ177">
            <v>0.97499999999999432</v>
          </cell>
          <cell r="BA177">
            <v>1.0527000000000157</v>
          </cell>
          <cell r="BB177">
            <v>1.1596999999999866</v>
          </cell>
          <cell r="BC177">
            <v>1.4040999999999997</v>
          </cell>
          <cell r="BD177">
            <v>1.3734000000000037</v>
          </cell>
          <cell r="BE177">
            <v>1.46520000000001</v>
          </cell>
          <cell r="BF177">
            <v>1.4312999999999931</v>
          </cell>
          <cell r="BG177">
            <v>1.5414000000000101</v>
          </cell>
          <cell r="BH177">
            <v>1.595799999999997</v>
          </cell>
          <cell r="BI177">
            <v>1.5202999999999918</v>
          </cell>
        </row>
        <row r="178">
          <cell r="AJ178">
            <v>6.9723899999999999</v>
          </cell>
          <cell r="AK178">
            <v>15.161521</v>
          </cell>
          <cell r="AL178">
            <v>15.626221000000001</v>
          </cell>
          <cell r="AM178">
            <v>3.4909278469200813</v>
          </cell>
          <cell r="AN178">
            <v>3.6460606746664235</v>
          </cell>
          <cell r="AO178">
            <v>3.5060000000000286</v>
          </cell>
          <cell r="AP178">
            <v>5.4864000000000033</v>
          </cell>
          <cell r="AQ178">
            <v>5.5339999999999918</v>
          </cell>
          <cell r="AR178">
            <v>4.716899999999896</v>
          </cell>
          <cell r="AS178">
            <v>4.766800000000103</v>
          </cell>
          <cell r="AT178">
            <v>5.0137999999999465</v>
          </cell>
          <cell r="AU178">
            <v>6.2419999999999618</v>
          </cell>
          <cell r="AV178">
            <v>4.6346000000000913</v>
          </cell>
          <cell r="AW178">
            <v>3.6503999999999905</v>
          </cell>
          <cell r="AX178">
            <v>4.6364999999999554</v>
          </cell>
          <cell r="AY178">
            <v>4.3188999999999851</v>
          </cell>
          <cell r="AZ178">
            <v>4.4759999999999991</v>
          </cell>
          <cell r="BA178">
            <v>4.0918000000000347</v>
          </cell>
          <cell r="BB178">
            <v>4.3934000000000424</v>
          </cell>
          <cell r="BC178">
            <v>5.5349999999999682</v>
          </cell>
          <cell r="BD178">
            <v>5.0692999999999984</v>
          </cell>
          <cell r="BE178">
            <v>5.8795000000000073</v>
          </cell>
          <cell r="BF178">
            <v>5.2288999999999533</v>
          </cell>
          <cell r="BG178">
            <v>5.4144000000000005</v>
          </cell>
          <cell r="BH178">
            <v>5.72950000000003</v>
          </cell>
          <cell r="BI178">
            <v>5.232599999999934</v>
          </cell>
        </row>
        <row r="179">
          <cell r="AJ179">
            <v>0.11462493484554592</v>
          </cell>
          <cell r="AK179">
            <v>0.21023611370643358</v>
          </cell>
          <cell r="AL179">
            <v>0.25048594399777041</v>
          </cell>
          <cell r="AM179">
            <v>0.32344762623756346</v>
          </cell>
          <cell r="AN179">
            <v>0.31859077829280136</v>
          </cell>
          <cell r="AO179">
            <v>0.32800000000000296</v>
          </cell>
          <cell r="AP179">
            <v>0.80519999999999925</v>
          </cell>
          <cell r="AQ179">
            <v>0.7085000000000008</v>
          </cell>
          <cell r="AR179">
            <v>0.6150999999999982</v>
          </cell>
          <cell r="AS179">
            <v>0.62189999999999657</v>
          </cell>
          <cell r="AT179">
            <v>0.82140000000000413</v>
          </cell>
          <cell r="AU179">
            <v>0.94989999999999952</v>
          </cell>
          <cell r="AV179">
            <v>0.72860000000000014</v>
          </cell>
          <cell r="AW179">
            <v>0.61609999999999587</v>
          </cell>
          <cell r="AX179">
            <v>0.90270000000000294</v>
          </cell>
          <cell r="AY179">
            <v>0.78849999999999909</v>
          </cell>
          <cell r="AZ179">
            <v>0.90469999999999828</v>
          </cell>
          <cell r="BA179">
            <v>0.78589999999999804</v>
          </cell>
          <cell r="BB179">
            <v>0.9544000000000068</v>
          </cell>
          <cell r="BC179">
            <v>1.0395000000000039</v>
          </cell>
          <cell r="BD179">
            <v>1.0145999999999873</v>
          </cell>
          <cell r="BE179">
            <v>1.03840000000001</v>
          </cell>
          <cell r="BF179">
            <v>1.0797999999999917</v>
          </cell>
          <cell r="BG179">
            <v>0.95369999999999777</v>
          </cell>
          <cell r="BH179">
            <v>1.0416000000000025</v>
          </cell>
          <cell r="BI179">
            <v>0.94850000000000989</v>
          </cell>
        </row>
        <row r="180">
          <cell r="AJ180">
            <v>0.11462493484554592</v>
          </cell>
          <cell r="AK180">
            <v>0.10049161741327667</v>
          </cell>
          <cell r="AL180">
            <v>0.11973079794833122</v>
          </cell>
          <cell r="AM180">
            <v>3.5020815502523062E-2</v>
          </cell>
          <cell r="AN180">
            <v>3.4649900863668058E-2</v>
          </cell>
          <cell r="AO180">
            <v>3.399999999999892E-2</v>
          </cell>
          <cell r="AP180">
            <v>0.27529999999999788</v>
          </cell>
          <cell r="AQ180">
            <v>0.22940000000000182</v>
          </cell>
          <cell r="AR180">
            <v>0.18959999999999866</v>
          </cell>
          <cell r="AS180">
            <v>0.18590000000000018</v>
          </cell>
          <cell r="AT180">
            <v>0.42880000000000251</v>
          </cell>
          <cell r="AU180">
            <v>0.4964999999999975</v>
          </cell>
          <cell r="AV180">
            <v>0.38380000000000081</v>
          </cell>
          <cell r="AW180">
            <v>0.32699999999999818</v>
          </cell>
          <cell r="AX180">
            <v>0.46330000000000027</v>
          </cell>
          <cell r="AY180">
            <v>0.41319999999999979</v>
          </cell>
          <cell r="AZ180">
            <v>0.44260000000000232</v>
          </cell>
          <cell r="BA180">
            <v>0.42239999999999966</v>
          </cell>
          <cell r="BB180">
            <v>0.46569999999999823</v>
          </cell>
          <cell r="BC180">
            <v>0.5149000000000008</v>
          </cell>
          <cell r="BD180">
            <v>0.48959999999999937</v>
          </cell>
          <cell r="BE180">
            <v>0.49370000000000047</v>
          </cell>
          <cell r="BF180">
            <v>0.51200000000000401</v>
          </cell>
          <cell r="BG180">
            <v>0.47399999999999665</v>
          </cell>
          <cell r="BH180">
            <v>0.51389999999999958</v>
          </cell>
          <cell r="BI180">
            <v>0.50180000000000291</v>
          </cell>
        </row>
        <row r="181">
          <cell r="AJ181">
            <v>0.23123000000000002</v>
          </cell>
          <cell r="AK181">
            <v>9.3277268880289685E-2</v>
          </cell>
          <cell r="AL181">
            <v>0.11113525805389837</v>
          </cell>
          <cell r="AM181">
            <v>0.64329355912615871</v>
          </cell>
          <cell r="AN181">
            <v>0.83055138824288188</v>
          </cell>
          <cell r="AO181">
            <v>0.7640000000000029</v>
          </cell>
          <cell r="AP181">
            <v>1.2704999999999984</v>
          </cell>
          <cell r="AQ181">
            <v>1.0659000000000063</v>
          </cell>
          <cell r="AR181">
            <v>0.93289999999999651</v>
          </cell>
          <cell r="AS181">
            <v>0.92779999999999774</v>
          </cell>
          <cell r="AT181">
            <v>1.1330000000000027</v>
          </cell>
          <cell r="AU181">
            <v>1.2848000000000042</v>
          </cell>
          <cell r="AV181">
            <v>1.0279000000000025</v>
          </cell>
          <cell r="AW181">
            <v>0.81749999999999545</v>
          </cell>
          <cell r="AX181">
            <v>1.2794999999999987</v>
          </cell>
          <cell r="AY181">
            <v>1.1252999999999957</v>
          </cell>
          <cell r="AZ181">
            <v>1.3503000000000043</v>
          </cell>
          <cell r="BA181">
            <v>1.2025000000000006</v>
          </cell>
          <cell r="BB181">
            <v>1.4930999999999983</v>
          </cell>
          <cell r="BC181">
            <v>1.4591000000000065</v>
          </cell>
          <cell r="BD181">
            <v>1.5447999999999951</v>
          </cell>
          <cell r="BE181">
            <v>1.5411000000000001</v>
          </cell>
          <cell r="BF181">
            <v>1.6918000000000006</v>
          </cell>
          <cell r="BG181">
            <v>1.5566999999999922</v>
          </cell>
          <cell r="BH181">
            <v>1.7336000000000098</v>
          </cell>
          <cell r="BI181">
            <v>1.4468999999999994</v>
          </cell>
        </row>
        <row r="182">
          <cell r="AJ182">
            <v>2.8911199999999999</v>
          </cell>
          <cell r="AK182">
            <v>3.0192169999999998</v>
          </cell>
          <cell r="AL182">
            <v>3.6209599999999997</v>
          </cell>
          <cell r="AM182">
            <v>0.67103727081669406</v>
          </cell>
          <cell r="AN182">
            <v>0.84126060382711465</v>
          </cell>
          <cell r="AO182">
            <v>1.1450000000000102</v>
          </cell>
          <cell r="AP182">
            <v>3.0243000000000109</v>
          </cell>
          <cell r="AQ182">
            <v>2.3352999999999895</v>
          </cell>
          <cell r="AR182">
            <v>1.842899999999986</v>
          </cell>
          <cell r="AS182">
            <v>1.8165000000000191</v>
          </cell>
          <cell r="AT182">
            <v>2.4838000000000022</v>
          </cell>
          <cell r="AU182">
            <v>2.8940999999999804</v>
          </cell>
          <cell r="AV182">
            <v>2.0886000000000138</v>
          </cell>
          <cell r="AW182">
            <v>1.6033999999999935</v>
          </cell>
          <cell r="AX182">
            <v>2.7042000000000144</v>
          </cell>
          <cell r="AY182">
            <v>2.1824999999999761</v>
          </cell>
          <cell r="AZ182">
            <v>2.8030000000000257</v>
          </cell>
          <cell r="BA182">
            <v>2.378799999999984</v>
          </cell>
          <cell r="BB182">
            <v>3.3129000000000133</v>
          </cell>
          <cell r="BC182">
            <v>3.0153999999999996</v>
          </cell>
          <cell r="BD182">
            <v>3.5115999999999872</v>
          </cell>
          <cell r="BE182">
            <v>3.4458999999999946</v>
          </cell>
          <cell r="BF182">
            <v>3.6059000000000196</v>
          </cell>
          <cell r="BG182">
            <v>3.5156999999999812</v>
          </cell>
          <cell r="BH182">
            <v>4.1744999999999948</v>
          </cell>
          <cell r="BI182">
            <v>3.2417000000000087</v>
          </cell>
        </row>
        <row r="183">
          <cell r="AJ183">
            <v>1.02396</v>
          </cell>
          <cell r="AK183">
            <v>1.4391350000000001</v>
          </cell>
          <cell r="AL183">
            <v>1.134768</v>
          </cell>
          <cell r="AM183">
            <v>3.6641655546324201</v>
          </cell>
          <cell r="AN183">
            <v>3.2408750129126802</v>
          </cell>
          <cell r="AO183">
            <v>3.188999999999993</v>
          </cell>
          <cell r="AP183">
            <v>4.2653999999999996</v>
          </cell>
          <cell r="AQ183">
            <v>4.9047999999999945</v>
          </cell>
          <cell r="AR183">
            <v>5.1305000000000121</v>
          </cell>
          <cell r="AS183">
            <v>4.8566999999999894</v>
          </cell>
          <cell r="AT183">
            <v>5.9685000000000059</v>
          </cell>
          <cell r="AU183">
            <v>6.8383000000000038</v>
          </cell>
          <cell r="AV183">
            <v>5.7920000000000016</v>
          </cell>
          <cell r="AW183">
            <v>4.7716000000000065</v>
          </cell>
          <cell r="AX183">
            <v>5.1338999999999828</v>
          </cell>
          <cell r="AY183">
            <v>5.3403000000000134</v>
          </cell>
          <cell r="AZ183">
            <v>5.1451999999999884</v>
          </cell>
          <cell r="BA183">
            <v>4.9241000000000099</v>
          </cell>
          <cell r="BB183">
            <v>4.7404999999999973</v>
          </cell>
          <cell r="BC183">
            <v>4.9468999999999994</v>
          </cell>
          <cell r="BD183">
            <v>4.980700000000013</v>
          </cell>
          <cell r="BE183">
            <v>5.6173000000000002</v>
          </cell>
          <cell r="BF183">
            <v>5.6709999999999923</v>
          </cell>
          <cell r="BG183">
            <v>5.7340999999999838</v>
          </cell>
          <cell r="BH183">
            <v>6.1315000000000168</v>
          </cell>
          <cell r="BI183">
            <v>6.1132999999999811</v>
          </cell>
        </row>
        <row r="184">
          <cell r="AJ184">
            <v>2.2663700000000002</v>
          </cell>
          <cell r="AK184">
            <v>2.3558889999999999</v>
          </cell>
          <cell r="AL184">
            <v>2.3749039999999999</v>
          </cell>
          <cell r="AM184">
            <v>1.4675697775410228</v>
          </cell>
          <cell r="AN184">
            <v>2.2383374637780533</v>
          </cell>
          <cell r="AO184">
            <v>2.6189999999999998</v>
          </cell>
          <cell r="AP184">
            <v>3.9373999999999967</v>
          </cell>
          <cell r="AQ184">
            <v>3.8543999999999983</v>
          </cell>
          <cell r="AR184">
            <v>3.8007000000000062</v>
          </cell>
          <cell r="AS184">
            <v>4.1879999999999882</v>
          </cell>
          <cell r="AT184">
            <v>4.8940000000000055</v>
          </cell>
          <cell r="AU184">
            <v>5.5674999999999955</v>
          </cell>
          <cell r="AV184">
            <v>4.2981000000000051</v>
          </cell>
          <cell r="AW184">
            <v>3.5754000000000019</v>
          </cell>
          <cell r="AX184">
            <v>3.7295000000000016</v>
          </cell>
          <cell r="AY184">
            <v>3.8497999999999877</v>
          </cell>
          <cell r="AZ184">
            <v>3.7150000000000034</v>
          </cell>
          <cell r="BA184">
            <v>3.5307999999999993</v>
          </cell>
          <cell r="BB184">
            <v>3.3233000000000175</v>
          </cell>
          <cell r="BC184">
            <v>3.6752999999999929</v>
          </cell>
          <cell r="BD184">
            <v>3.5521999999999991</v>
          </cell>
          <cell r="BE184">
            <v>4.1295000000000073</v>
          </cell>
          <cell r="BF184">
            <v>3.9572000000000003</v>
          </cell>
          <cell r="BG184">
            <v>4.2121999999999957</v>
          </cell>
          <cell r="BH184">
            <v>4.4499999999999886</v>
          </cell>
          <cell r="BI184">
            <v>4.498800000000017</v>
          </cell>
        </row>
        <row r="185">
          <cell r="AJ185">
            <v>0.58013000000000003</v>
          </cell>
          <cell r="AK185">
            <v>2.497757</v>
          </cell>
          <cell r="AL185">
            <v>2.2152449999999995</v>
          </cell>
          <cell r="AM185">
            <v>3.1916308730298697</v>
          </cell>
          <cell r="AN185">
            <v>2.6556426210083051</v>
          </cell>
          <cell r="AO185">
            <v>2.1750000000000114</v>
          </cell>
          <cell r="AP185">
            <v>7.0923000000000229</v>
          </cell>
          <cell r="AQ185">
            <v>9.416499999999985</v>
          </cell>
          <cell r="AR185">
            <v>5.9877999999999929</v>
          </cell>
          <cell r="AS185">
            <v>5.9329999999999927</v>
          </cell>
          <cell r="AT185">
            <v>7.8032000000000039</v>
          </cell>
          <cell r="AU185">
            <v>9.5126000000000204</v>
          </cell>
          <cell r="AV185">
            <v>8.5878999999999905</v>
          </cell>
          <cell r="AW185">
            <v>9.0674000000000206</v>
          </cell>
          <cell r="AX185">
            <v>10.488200000000006</v>
          </cell>
          <cell r="AY185">
            <v>9.9848999999999819</v>
          </cell>
          <cell r="AZ185">
            <v>9.7493000000000052</v>
          </cell>
          <cell r="BA185">
            <v>9.3806000000000154</v>
          </cell>
          <cell r="BB185">
            <v>11.128199999999936</v>
          </cell>
          <cell r="BC185">
            <v>11.908800000000042</v>
          </cell>
          <cell r="BD185">
            <v>11.79219999999998</v>
          </cell>
          <cell r="BE185">
            <v>12.399700000000053</v>
          </cell>
          <cell r="BF185">
            <v>12.810299999999984</v>
          </cell>
          <cell r="BG185">
            <v>13.215199999999982</v>
          </cell>
          <cell r="BH185">
            <v>12.750400000000013</v>
          </cell>
          <cell r="BI185">
            <v>12.378899999999931</v>
          </cell>
        </row>
        <row r="186">
          <cell r="AJ186">
            <v>1.4797600000000002</v>
          </cell>
          <cell r="AK186">
            <v>12.705783</v>
          </cell>
          <cell r="AL186">
            <v>11.091638000000001</v>
          </cell>
          <cell r="AM186">
            <v>7.2940239088836858</v>
          </cell>
          <cell r="AN186">
            <v>6.5059782198673481</v>
          </cell>
          <cell r="AO186">
            <v>5.6680000000000064</v>
          </cell>
          <cell r="AP186">
            <v>8.3694999999999595</v>
          </cell>
          <cell r="AQ186">
            <v>9.5372000000000412</v>
          </cell>
          <cell r="AR186">
            <v>7.8663999999999987</v>
          </cell>
          <cell r="AS186">
            <v>7.6076999999999657</v>
          </cell>
          <cell r="AT186">
            <v>11.582300000000032</v>
          </cell>
          <cell r="AU186">
            <v>12.362300000000005</v>
          </cell>
          <cell r="AV186">
            <v>9.6277999999999793</v>
          </cell>
          <cell r="AW186">
            <v>8.7024000000000115</v>
          </cell>
          <cell r="AX186">
            <v>11.062700000000007</v>
          </cell>
          <cell r="AY186">
            <v>10.704499999999996</v>
          </cell>
          <cell r="AZ186">
            <v>11.081999999999994</v>
          </cell>
          <cell r="BA186">
            <v>9.7883999999999673</v>
          </cell>
          <cell r="BB186">
            <v>9.9748000000000729</v>
          </cell>
          <cell r="BC186">
            <v>10.461099999999988</v>
          </cell>
          <cell r="BD186">
            <v>10.790300000000002</v>
          </cell>
          <cell r="BE186">
            <v>10.345399999999927</v>
          </cell>
          <cell r="BF186">
            <v>11.734300000000076</v>
          </cell>
          <cell r="BG186">
            <v>13.100699999999961</v>
          </cell>
          <cell r="BH186">
            <v>11.782500000000027</v>
          </cell>
          <cell r="BI186">
            <v>11.587199999999939</v>
          </cell>
        </row>
        <row r="187">
          <cell r="AJ187">
            <v>374.08900330716483</v>
          </cell>
          <cell r="AK187">
            <v>376.96257131716482</v>
          </cell>
          <cell r="AL187">
            <v>381.4216171571648</v>
          </cell>
          <cell r="AM187">
            <v>387.81446819133123</v>
          </cell>
          <cell r="AN187">
            <v>392.31295127047315</v>
          </cell>
          <cell r="AO187">
            <v>397.3915826151196</v>
          </cell>
          <cell r="AP187">
            <v>396.19940786727432</v>
          </cell>
          <cell r="AQ187">
            <v>395.01080964367247</v>
          </cell>
          <cell r="AR187">
            <v>393.82577721474149</v>
          </cell>
          <cell r="AS187">
            <v>392.64429988309723</v>
          </cell>
          <cell r="AT187">
            <v>391.46636698344793</v>
          </cell>
          <cell r="AU187">
            <v>390.2919678824976</v>
          </cell>
          <cell r="AV187">
            <v>389.12109197885013</v>
          </cell>
          <cell r="AW187">
            <v>387.95372870291351</v>
          </cell>
          <cell r="AX187">
            <v>386.78986751680475</v>
          </cell>
          <cell r="AY187">
            <v>385.62949791425433</v>
          </cell>
          <cell r="AZ187">
            <v>384.47260942051156</v>
          </cell>
          <cell r="BA187">
            <v>383.31919159225004</v>
          </cell>
          <cell r="BB187">
            <v>382.16923401747329</v>
          </cell>
          <cell r="BC187">
            <v>381.02272631542093</v>
          </cell>
          <cell r="BD187">
            <v>379.87965813647463</v>
          </cell>
          <cell r="BE187">
            <v>378.74001916206521</v>
          </cell>
          <cell r="BF187">
            <v>377.60379910457902</v>
          </cell>
          <cell r="BG187">
            <v>376.47098770726524</v>
          </cell>
          <cell r="BH187">
            <v>375.34157474414343</v>
          </cell>
          <cell r="BI187">
            <v>374.21555001991101</v>
          </cell>
        </row>
        <row r="188">
          <cell r="AJ188">
            <v>185.51031783189035</v>
          </cell>
          <cell r="AK188">
            <v>187.7985690518903</v>
          </cell>
          <cell r="AL188">
            <v>191.33890653189036</v>
          </cell>
          <cell r="AM188">
            <v>196.22260136395678</v>
          </cell>
          <cell r="AN188">
            <v>199.76112896026385</v>
          </cell>
          <cell r="AO188">
            <v>203.60648659664545</v>
          </cell>
          <cell r="AP188">
            <v>202.99566713685553</v>
          </cell>
          <cell r="AQ188">
            <v>202.38668013544498</v>
          </cell>
          <cell r="AR188">
            <v>201.77952009503861</v>
          </cell>
          <cell r="AS188">
            <v>201.17418153475353</v>
          </cell>
          <cell r="AT188">
            <v>200.57065899014924</v>
          </cell>
          <cell r="AU188">
            <v>199.96894701317882</v>
          </cell>
          <cell r="AV188">
            <v>199.36904017213928</v>
          </cell>
          <cell r="AW188">
            <v>198.77093305162285</v>
          </cell>
          <cell r="AX188">
            <v>198.17462025246797</v>
          </cell>
          <cell r="AY188">
            <v>197.58009639171058</v>
          </cell>
          <cell r="AZ188">
            <v>196.98735610253544</v>
          </cell>
          <cell r="BA188">
            <v>196.39639403422785</v>
          </cell>
          <cell r="BB188">
            <v>195.80720485212515</v>
          </cell>
          <cell r="BC188">
            <v>195.21978323756878</v>
          </cell>
          <cell r="BD188">
            <v>194.63412388785608</v>
          </cell>
          <cell r="BE188">
            <v>194.05022151619249</v>
          </cell>
          <cell r="BF188">
            <v>193.46807085164392</v>
          </cell>
          <cell r="BG188">
            <v>192.88766663908899</v>
          </cell>
          <cell r="BH188">
            <v>192.30900363917172</v>
          </cell>
          <cell r="BI188">
            <v>191.73207662825419</v>
          </cell>
        </row>
        <row r="189">
          <cell r="AJ189">
            <v>183.14105692529955</v>
          </cell>
          <cell r="AK189">
            <v>183.73751869529951</v>
          </cell>
          <cell r="AL189">
            <v>184.67133937529954</v>
          </cell>
          <cell r="AM189">
            <v>185.952232940773</v>
          </cell>
          <cell r="AN189">
            <v>186.87926633992754</v>
          </cell>
          <cell r="AO189">
            <v>187.88224385323986</v>
          </cell>
          <cell r="AP189">
            <v>187.31859712168011</v>
          </cell>
          <cell r="AQ189">
            <v>186.75664133031509</v>
          </cell>
          <cell r="AR189">
            <v>186.19637140632415</v>
          </cell>
          <cell r="AS189">
            <v>185.63778229210516</v>
          </cell>
          <cell r="AT189">
            <v>185.08086894522884</v>
          </cell>
          <cell r="AU189">
            <v>184.52562633839315</v>
          </cell>
          <cell r="AV189">
            <v>183.97204945937798</v>
          </cell>
          <cell r="AW189">
            <v>183.42013331099986</v>
          </cell>
          <cell r="AX189">
            <v>182.86987291106681</v>
          </cell>
          <cell r="AY189">
            <v>182.32126329233364</v>
          </cell>
          <cell r="AZ189">
            <v>181.77429950245664</v>
          </cell>
          <cell r="BA189">
            <v>181.22897660394926</v>
          </cell>
          <cell r="BB189">
            <v>180.68528967413741</v>
          </cell>
          <cell r="BC189">
            <v>180.14323380511502</v>
          </cell>
          <cell r="BD189">
            <v>179.60280410369967</v>
          </cell>
          <cell r="BE189">
            <v>179.06399569138856</v>
          </cell>
          <cell r="BF189">
            <v>178.52680370431437</v>
          </cell>
          <cell r="BG189">
            <v>177.99122329320147</v>
          </cell>
          <cell r="BH189">
            <v>177.45724962332184</v>
          </cell>
          <cell r="BI189">
            <v>176.92487787445191</v>
          </cell>
        </row>
        <row r="190">
          <cell r="AJ190">
            <v>137.99956683460044</v>
          </cell>
          <cell r="AK190">
            <v>138.71277975460043</v>
          </cell>
          <cell r="AL190">
            <v>139.68619373460041</v>
          </cell>
          <cell r="AM190">
            <v>140.66135137439511</v>
          </cell>
          <cell r="AN190">
            <v>141.55119190727632</v>
          </cell>
          <cell r="AO190">
            <v>142.43598868364219</v>
          </cell>
          <cell r="AP190">
            <v>141.78078313569742</v>
          </cell>
          <cell r="AQ190">
            <v>141.12859153327321</v>
          </cell>
          <cell r="AR190">
            <v>140.47940001222014</v>
          </cell>
          <cell r="AS190">
            <v>139.83319477216392</v>
          </cell>
          <cell r="AT190">
            <v>139.18996207621197</v>
          </cell>
          <cell r="AU190">
            <v>138.54968825066138</v>
          </cell>
          <cell r="AV190">
            <v>137.91235968470832</v>
          </cell>
          <cell r="AW190">
            <v>137.27796283015869</v>
          </cell>
          <cell r="AX190">
            <v>136.64648420113994</v>
          </cell>
          <cell r="AY190">
            <v>136.01791037381466</v>
          </cell>
          <cell r="AZ190">
            <v>135.39222798609512</v>
          </cell>
          <cell r="BA190">
            <v>134.76942373735909</v>
          </cell>
          <cell r="BB190">
            <v>134.14948438816722</v>
          </cell>
          <cell r="BC190">
            <v>133.53239675998165</v>
          </cell>
          <cell r="BD190">
            <v>132.91814773488571</v>
          </cell>
          <cell r="BE190">
            <v>132.30672425530526</v>
          </cell>
          <cell r="BF190">
            <v>131.69811332373084</v>
          </cell>
          <cell r="BG190">
            <v>131.09230200244167</v>
          </cell>
          <cell r="BH190">
            <v>130.48927741323044</v>
          </cell>
          <cell r="BI190">
            <v>129.88902673712957</v>
          </cell>
        </row>
        <row r="191">
          <cell r="AJ191">
            <v>211.99943822917234</v>
          </cell>
          <cell r="AK191">
            <v>212.27585868917237</v>
          </cell>
          <cell r="AL191">
            <v>212.66091767917237</v>
          </cell>
          <cell r="AM191">
            <v>213.04194740646687</v>
          </cell>
          <cell r="AN191">
            <v>213.39192568290599</v>
          </cell>
          <cell r="AO191">
            <v>213.73988358590566</v>
          </cell>
          <cell r="AP191">
            <v>212.75668012141045</v>
          </cell>
          <cell r="AQ191">
            <v>211.777999392852</v>
          </cell>
          <cell r="AR191">
            <v>210.80382059564485</v>
          </cell>
          <cell r="AS191">
            <v>209.83412302090488</v>
          </cell>
          <cell r="AT191">
            <v>208.86888605500869</v>
          </cell>
          <cell r="AU191">
            <v>207.90808917915564</v>
          </cell>
          <cell r="AV191">
            <v>206.95171196893151</v>
          </cell>
          <cell r="AW191">
            <v>205.99973409387439</v>
          </cell>
          <cell r="AX191">
            <v>205.0521353170426</v>
          </cell>
          <cell r="AY191">
            <v>204.10889549458417</v>
          </cell>
          <cell r="AZ191">
            <v>203.16999457530909</v>
          </cell>
          <cell r="BA191">
            <v>202.23541260026263</v>
          </cell>
          <cell r="BB191">
            <v>201.30512970230143</v>
          </cell>
          <cell r="BC191">
            <v>200.37912610567085</v>
          </cell>
          <cell r="BD191">
            <v>199.45738212558476</v>
          </cell>
          <cell r="BE191">
            <v>198.53987816780705</v>
          </cell>
          <cell r="BF191">
            <v>197.62659472823515</v>
          </cell>
          <cell r="BG191">
            <v>196.71751239248522</v>
          </cell>
          <cell r="BH191">
            <v>195.8126118354798</v>
          </cell>
          <cell r="BI191">
            <v>194.91187382103658</v>
          </cell>
        </row>
        <row r="192">
          <cell r="AJ192">
            <v>94.444471020920943</v>
          </cell>
          <cell r="AK192">
            <v>95.473810720920937</v>
          </cell>
          <cell r="AL192">
            <v>96.869222770920942</v>
          </cell>
          <cell r="AM192">
            <v>98.278900958099882</v>
          </cell>
          <cell r="AN192">
            <v>99.577247514372004</v>
          </cell>
          <cell r="AO192">
            <v>100.86806229512416</v>
          </cell>
          <cell r="AP192">
            <v>100.40406920856658</v>
          </cell>
          <cell r="AQ192">
            <v>99.942210490207174</v>
          </cell>
          <cell r="AR192">
            <v>99.48247632195222</v>
          </cell>
          <cell r="AS192">
            <v>99.024856930871238</v>
          </cell>
          <cell r="AT192">
            <v>98.56934258898923</v>
          </cell>
          <cell r="AU192">
            <v>98.115923613079872</v>
          </cell>
          <cell r="AV192">
            <v>97.664590364459684</v>
          </cell>
          <cell r="AW192">
            <v>97.215333248783182</v>
          </cell>
          <cell r="AX192">
            <v>96.768142715838778</v>
          </cell>
          <cell r="AY192">
            <v>96.323009259345909</v>
          </cell>
          <cell r="AZ192">
            <v>95.879923416752916</v>
          </cell>
          <cell r="BA192">
            <v>95.438875769035846</v>
          </cell>
          <cell r="BB192">
            <v>94.999856940498276</v>
          </cell>
          <cell r="BC192">
            <v>94.562857598571981</v>
          </cell>
          <cell r="BD192">
            <v>94.127868453618547</v>
          </cell>
          <cell r="BE192">
            <v>93.694880258731885</v>
          </cell>
          <cell r="BF192">
            <v>93.26388380954171</v>
          </cell>
          <cell r="BG192">
            <v>92.834869944017825</v>
          </cell>
          <cell r="BH192">
            <v>92.407829542275337</v>
          </cell>
          <cell r="BI192">
            <v>91.982753526380876</v>
          </cell>
        </row>
        <row r="193">
          <cell r="AJ193">
            <v>110.29303757016943</v>
          </cell>
          <cell r="AK193">
            <v>110.60235849016942</v>
          </cell>
          <cell r="AL193">
            <v>111.03838447016943</v>
          </cell>
          <cell r="AM193">
            <v>111.4682672279686</v>
          </cell>
          <cell r="AN193">
            <v>111.86704232900692</v>
          </cell>
          <cell r="AO193">
            <v>112.26344284870396</v>
          </cell>
          <cell r="AP193">
            <v>111.74703101159992</v>
          </cell>
          <cell r="AQ193">
            <v>111.23299466894655</v>
          </cell>
          <cell r="AR193">
            <v>110.72132289346939</v>
          </cell>
          <cell r="AS193">
            <v>110.21200480815943</v>
          </cell>
          <cell r="AT193">
            <v>109.70502958604189</v>
          </cell>
          <cell r="AU193">
            <v>109.20038644994609</v>
          </cell>
          <cell r="AV193">
            <v>108.69806467227633</v>
          </cell>
          <cell r="AW193">
            <v>108.19805357478386</v>
          </cell>
          <cell r="AX193">
            <v>107.70034252833985</v>
          </cell>
          <cell r="AY193">
            <v>107.20492095270947</v>
          </cell>
          <cell r="AZ193">
            <v>106.711778316327</v>
          </cell>
          <cell r="BA193">
            <v>106.22090413607189</v>
          </cell>
          <cell r="BB193">
            <v>105.73228797704596</v>
          </cell>
          <cell r="BC193">
            <v>105.24591945235153</v>
          </cell>
          <cell r="BD193">
            <v>104.76178822287072</v>
          </cell>
          <cell r="BE193">
            <v>104.2798839970455</v>
          </cell>
          <cell r="BF193">
            <v>103.80019653065909</v>
          </cell>
          <cell r="BG193">
            <v>103.32271562661805</v>
          </cell>
          <cell r="BH193">
            <v>102.84743113473559</v>
          </cell>
          <cell r="BI193">
            <v>102.37433295151581</v>
          </cell>
        </row>
        <row r="194">
          <cell r="AJ194">
            <v>257.27062361244151</v>
          </cell>
          <cell r="AK194">
            <v>265.20988961244149</v>
          </cell>
          <cell r="AL194">
            <v>270.92070161244152</v>
          </cell>
          <cell r="AM194">
            <v>271.50396736137327</v>
          </cell>
          <cell r="AN194">
            <v>272.11283090520141</v>
          </cell>
          <cell r="AO194">
            <v>272.68813868111096</v>
          </cell>
          <cell r="AP194">
            <v>272.11549358988066</v>
          </cell>
          <cell r="AQ194">
            <v>271.54405105334189</v>
          </cell>
          <cell r="AR194">
            <v>270.97380854612987</v>
          </cell>
          <cell r="AS194">
            <v>270.40476354818298</v>
          </cell>
          <cell r="AT194">
            <v>269.83691354473183</v>
          </cell>
          <cell r="AU194">
            <v>269.27025602628788</v>
          </cell>
          <cell r="AV194">
            <v>268.70478848863269</v>
          </cell>
          <cell r="AW194">
            <v>268.14050843280654</v>
          </cell>
          <cell r="AX194">
            <v>267.57741336509764</v>
          </cell>
          <cell r="AY194">
            <v>267.01550079703094</v>
          </cell>
          <cell r="AZ194">
            <v>266.45476824535717</v>
          </cell>
          <cell r="BA194">
            <v>265.8952132320419</v>
          </cell>
          <cell r="BB194">
            <v>265.33683328425462</v>
          </cell>
          <cell r="BC194">
            <v>264.77962593435768</v>
          </cell>
          <cell r="BD194">
            <v>264.22358871989559</v>
          </cell>
          <cell r="BE194">
            <v>263.66871918358379</v>
          </cell>
          <cell r="BF194">
            <v>263.11501487329826</v>
          </cell>
          <cell r="BG194">
            <v>262.56247334206432</v>
          </cell>
          <cell r="BH194">
            <v>262.01109214804598</v>
          </cell>
          <cell r="BI194">
            <v>261.46086885453508</v>
          </cell>
        </row>
        <row r="195">
          <cell r="AJ195">
            <v>126.52498525999998</v>
          </cell>
          <cell r="AK195">
            <v>129.93332625999997</v>
          </cell>
          <cell r="AL195">
            <v>132.84560825999998</v>
          </cell>
          <cell r="AM195">
            <v>133.14059088678181</v>
          </cell>
          <cell r="AN195">
            <v>133.42836298139514</v>
          </cell>
          <cell r="AO195">
            <v>133.71035476005824</v>
          </cell>
          <cell r="AP195">
            <v>133.38944990863411</v>
          </cell>
          <cell r="AQ195">
            <v>133.06931522885338</v>
          </cell>
          <cell r="AR195">
            <v>132.74994887230412</v>
          </cell>
          <cell r="AS195">
            <v>132.43134899501064</v>
          </cell>
          <cell r="AT195">
            <v>132.1135137574226</v>
          </cell>
          <cell r="AU195">
            <v>131.79644132440478</v>
          </cell>
          <cell r="AV195">
            <v>131.48012986522622</v>
          </cell>
          <cell r="AW195">
            <v>131.16457755354969</v>
          </cell>
          <cell r="AX195">
            <v>130.84978256742119</v>
          </cell>
          <cell r="AY195">
            <v>130.53574308925937</v>
          </cell>
          <cell r="AZ195">
            <v>130.22245730584515</v>
          </cell>
          <cell r="BA195">
            <v>129.90992340831113</v>
          </cell>
          <cell r="BB195">
            <v>129.59813959213119</v>
          </cell>
          <cell r="BC195">
            <v>129.28710405711007</v>
          </cell>
          <cell r="BD195">
            <v>128.97681500737301</v>
          </cell>
          <cell r="BE195">
            <v>128.6672706513553</v>
          </cell>
          <cell r="BF195">
            <v>128.35846920179208</v>
          </cell>
          <cell r="BG195">
            <v>128.05040887570777</v>
          </cell>
          <cell r="BH195">
            <v>127.74308789440607</v>
          </cell>
          <cell r="BI195">
            <v>127.4365044834595</v>
          </cell>
        </row>
        <row r="196">
          <cell r="AJ196">
            <v>450.95397944140859</v>
          </cell>
          <cell r="AK196">
            <v>466.11550044140859</v>
          </cell>
          <cell r="AL196">
            <v>481.74172144140857</v>
          </cell>
          <cell r="AM196">
            <v>485.23264928832867</v>
          </cell>
          <cell r="AN196">
            <v>488.87870996299512</v>
          </cell>
          <cell r="AO196">
            <v>492.27131113835708</v>
          </cell>
          <cell r="AP196">
            <v>489.94779054978409</v>
          </cell>
          <cell r="AQ196">
            <v>487.63523697838912</v>
          </cell>
          <cell r="AR196">
            <v>485.33359865985119</v>
          </cell>
          <cell r="AS196">
            <v>483.04282407417668</v>
          </cell>
          <cell r="AT196">
            <v>480.76286194454661</v>
          </cell>
          <cell r="AU196">
            <v>478.49366123616835</v>
          </cell>
          <cell r="AV196">
            <v>476.23517115513368</v>
          </cell>
          <cell r="AW196">
            <v>473.98734114728154</v>
          </cell>
          <cell r="AX196">
            <v>471.75012089706638</v>
          </cell>
          <cell r="AY196">
            <v>469.52346032643226</v>
          </cell>
          <cell r="AZ196">
            <v>467.30730959369151</v>
          </cell>
          <cell r="BA196">
            <v>465.10161909240929</v>
          </cell>
          <cell r="BB196">
            <v>462.90633945029316</v>
          </cell>
          <cell r="BC196">
            <v>460.72142152808783</v>
          </cell>
          <cell r="BD196">
            <v>458.54681641847526</v>
          </cell>
          <cell r="BE196">
            <v>456.38247544498006</v>
          </cell>
          <cell r="BF196">
            <v>454.22835016087981</v>
          </cell>
          <cell r="BG196">
            <v>452.08439234812045</v>
          </cell>
          <cell r="BH196">
            <v>449.95055401623733</v>
          </cell>
          <cell r="BI196">
            <v>447.82678740128074</v>
          </cell>
        </row>
        <row r="197">
          <cell r="AJ197">
            <v>50.841932722233658</v>
          </cell>
          <cell r="AK197">
            <v>51.052168835940087</v>
          </cell>
          <cell r="AL197">
            <v>51.30265477993786</v>
          </cell>
          <cell r="AM197">
            <v>51.62610240617542</v>
          </cell>
          <cell r="AN197">
            <v>51.944693184468221</v>
          </cell>
          <cell r="AO197">
            <v>52.259126207988203</v>
          </cell>
          <cell r="AP197">
            <v>52.012463132286499</v>
          </cell>
          <cell r="AQ197">
            <v>51.766964306302107</v>
          </cell>
          <cell r="AR197">
            <v>51.522624234776359</v>
          </cell>
          <cell r="AS197">
            <v>51.279437448388222</v>
          </cell>
          <cell r="AT197">
            <v>51.037398503631835</v>
          </cell>
          <cell r="AU197">
            <v>50.7965019826947</v>
          </cell>
          <cell r="AV197">
            <v>50.55674249333638</v>
          </cell>
          <cell r="AW197">
            <v>50.318114668767834</v>
          </cell>
          <cell r="AX197">
            <v>50.080613167531247</v>
          </cell>
          <cell r="AY197">
            <v>49.844232673380503</v>
          </cell>
          <cell r="AZ197">
            <v>49.608967895162152</v>
          </cell>
          <cell r="BA197">
            <v>49.374813566696993</v>
          </cell>
          <cell r="BB197">
            <v>49.141764446662179</v>
          </cell>
          <cell r="BC197">
            <v>48.909815318473946</v>
          </cell>
          <cell r="BD197">
            <v>48.678960990170744</v>
          </cell>
          <cell r="BE197">
            <v>48.449196294297138</v>
          </cell>
          <cell r="BF197">
            <v>48.220516087788056</v>
          </cell>
          <cell r="BG197">
            <v>47.992915251853702</v>
          </cell>
          <cell r="BH197">
            <v>47.766388691864961</v>
          </cell>
          <cell r="BI197">
            <v>47.540931337239357</v>
          </cell>
        </row>
        <row r="198">
          <cell r="AJ198">
            <v>23.334502685901921</v>
          </cell>
          <cell r="AK198">
            <v>23.434994303315193</v>
          </cell>
          <cell r="AL198">
            <v>23.554725101263525</v>
          </cell>
          <cell r="AM198">
            <v>23.589745916766049</v>
          </cell>
          <cell r="AN198">
            <v>23.624395817629718</v>
          </cell>
          <cell r="AO198">
            <v>23.658436526228126</v>
          </cell>
          <cell r="AP198">
            <v>23.60165627856518</v>
          </cell>
          <cell r="AQ198">
            <v>23.545012303496627</v>
          </cell>
          <cell r="AR198">
            <v>23.488504273968235</v>
          </cell>
          <cell r="AS198">
            <v>23.432131863710712</v>
          </cell>
          <cell r="AT198">
            <v>23.375894747237805</v>
          </cell>
          <cell r="AU198">
            <v>23.319792599844437</v>
          </cell>
          <cell r="AV198">
            <v>23.263825097604812</v>
          </cell>
          <cell r="AW198">
            <v>23.207991917370563</v>
          </cell>
          <cell r="AX198">
            <v>23.152292736768878</v>
          </cell>
          <cell r="AY198">
            <v>23.096727234200628</v>
          </cell>
          <cell r="AZ198">
            <v>23.041295088838545</v>
          </cell>
          <cell r="BA198">
            <v>22.985995980625336</v>
          </cell>
          <cell r="BB198">
            <v>22.930829590271834</v>
          </cell>
          <cell r="BC198">
            <v>22.875795599255184</v>
          </cell>
          <cell r="BD198">
            <v>22.82089368981697</v>
          </cell>
          <cell r="BE198">
            <v>22.76612354496141</v>
          </cell>
          <cell r="BF198">
            <v>22.711484848453502</v>
          </cell>
          <cell r="BG198">
            <v>22.656977284817216</v>
          </cell>
          <cell r="BH198">
            <v>22.602600539333658</v>
          </cell>
          <cell r="BI198">
            <v>22.548354298039257</v>
          </cell>
        </row>
        <row r="199">
          <cell r="AJ199">
            <v>49.912520116318802</v>
          </cell>
          <cell r="AK199">
            <v>50.005797385199088</v>
          </cell>
          <cell r="AL199">
            <v>50.116932643252994</v>
          </cell>
          <cell r="AM199">
            <v>50.760226202379151</v>
          </cell>
          <cell r="AN199">
            <v>51.590777590622032</v>
          </cell>
          <cell r="AO199">
            <v>52.315294677242463</v>
          </cell>
          <cell r="AP199">
            <v>51.844457025147285</v>
          </cell>
          <cell r="AQ199">
            <v>51.377856911920958</v>
          </cell>
          <cell r="AR199">
            <v>50.915456199713667</v>
          </cell>
          <cell r="AS199">
            <v>50.457217093916242</v>
          </cell>
          <cell r="AT199">
            <v>50.003102140070993</v>
          </cell>
          <cell r="AU199">
            <v>49.553074220810359</v>
          </cell>
          <cell r="AV199">
            <v>49.107096552823059</v>
          </cell>
          <cell r="AW199">
            <v>48.665132683847652</v>
          </cell>
          <cell r="AX199">
            <v>48.227146489693027</v>
          </cell>
          <cell r="AY199">
            <v>47.793102171285788</v>
          </cell>
          <cell r="AZ199">
            <v>47.362964251744209</v>
          </cell>
          <cell r="BA199">
            <v>46.936697573478511</v>
          </cell>
          <cell r="BB199">
            <v>46.514267295317204</v>
          </cell>
          <cell r="BC199">
            <v>46.095638889659348</v>
          </cell>
          <cell r="BD199">
            <v>45.680778139652418</v>
          </cell>
          <cell r="BE199">
            <v>45.269651136395545</v>
          </cell>
          <cell r="BF199">
            <v>44.862224276167979</v>
          </cell>
          <cell r="BG199">
            <v>44.458464257682465</v>
          </cell>
          <cell r="BH199">
            <v>44.058338079363324</v>
          </cell>
          <cell r="BI199">
            <v>43.66181303664905</v>
          </cell>
        </row>
        <row r="200">
          <cell r="AJ200">
            <v>176.08432845551511</v>
          </cell>
          <cell r="AK200">
            <v>179.1035454555151</v>
          </cell>
          <cell r="AL200">
            <v>182.7245054555151</v>
          </cell>
          <cell r="AM200">
            <v>183.39554272633177</v>
          </cell>
          <cell r="AN200">
            <v>184.23680333015889</v>
          </cell>
          <cell r="AO200">
            <v>185.31024285483278</v>
          </cell>
          <cell r="AP200">
            <v>184.6245949562699</v>
          </cell>
          <cell r="AQ200">
            <v>183.94148395493167</v>
          </cell>
          <cell r="AR200">
            <v>183.26090046429843</v>
          </cell>
          <cell r="AS200">
            <v>182.58283513258053</v>
          </cell>
          <cell r="AT200">
            <v>181.90727864258994</v>
          </cell>
          <cell r="AU200">
            <v>181.23422171161238</v>
          </cell>
          <cell r="AV200">
            <v>180.5636550912794</v>
          </cell>
          <cell r="AW200">
            <v>179.89556956744164</v>
          </cell>
          <cell r="AX200">
            <v>179.22995596004213</v>
          </cell>
          <cell r="AY200">
            <v>178.56680512298999</v>
          </cell>
          <cell r="AZ200">
            <v>177.90610794403491</v>
          </cell>
          <cell r="BA200">
            <v>177.24785534464198</v>
          </cell>
          <cell r="BB200">
            <v>176.59203827986678</v>
          </cell>
          <cell r="BC200">
            <v>175.93864773823128</v>
          </cell>
          <cell r="BD200">
            <v>175.2876747415998</v>
          </cell>
          <cell r="BE200">
            <v>174.63911034505588</v>
          </cell>
          <cell r="BF200">
            <v>173.99294563677915</v>
          </cell>
          <cell r="BG200">
            <v>173.34917173792309</v>
          </cell>
          <cell r="BH200">
            <v>172.70777980249278</v>
          </cell>
          <cell r="BI200">
            <v>172.06876101722352</v>
          </cell>
        </row>
        <row r="201">
          <cell r="AJ201">
            <v>101.41807522071713</v>
          </cell>
          <cell r="AK201">
            <v>102.85721022071712</v>
          </cell>
          <cell r="AL201">
            <v>103.99197822071713</v>
          </cell>
          <cell r="AM201">
            <v>107.65614377534955</v>
          </cell>
          <cell r="AN201">
            <v>110.89701878826222</v>
          </cell>
          <cell r="AO201">
            <v>113.96949456021028</v>
          </cell>
          <cell r="AP201">
            <v>113.50221963251342</v>
          </cell>
          <cell r="AQ201">
            <v>113.03686053202011</v>
          </cell>
          <cell r="AR201">
            <v>112.57340940383882</v>
          </cell>
          <cell r="AS201">
            <v>112.11185842528309</v>
          </cell>
          <cell r="AT201">
            <v>111.65219980573941</v>
          </cell>
          <cell r="AU201">
            <v>111.1944257865359</v>
          </cell>
          <cell r="AV201">
            <v>110.7385286408111</v>
          </cell>
          <cell r="AW201">
            <v>110.28450067338377</v>
          </cell>
          <cell r="AX201">
            <v>109.8323342206229</v>
          </cell>
          <cell r="AY201">
            <v>109.38202165031834</v>
          </cell>
          <cell r="AZ201">
            <v>108.93355536155204</v>
          </cell>
          <cell r="BA201">
            <v>108.48692778456969</v>
          </cell>
          <cell r="BB201">
            <v>108.04213138065295</v>
          </cell>
          <cell r="BC201">
            <v>107.59915864199226</v>
          </cell>
          <cell r="BD201">
            <v>107.15800209156011</v>
          </cell>
          <cell r="BE201">
            <v>106.71865428298472</v>
          </cell>
          <cell r="BF201">
            <v>106.28110780042448</v>
          </cell>
          <cell r="BG201">
            <v>105.84535525844274</v>
          </cell>
          <cell r="BH201">
            <v>105.41138930188312</v>
          </cell>
          <cell r="BI201">
            <v>104.9792026057454</v>
          </cell>
        </row>
        <row r="202">
          <cell r="AJ202">
            <v>128.89772438416014</v>
          </cell>
          <cell r="AK202">
            <v>131.25361338416016</v>
          </cell>
          <cell r="AL202">
            <v>133.62851738416015</v>
          </cell>
          <cell r="AM202">
            <v>135.09608716170118</v>
          </cell>
          <cell r="AN202">
            <v>137.33442462547924</v>
          </cell>
          <cell r="AO202">
            <v>139.9045227105708</v>
          </cell>
          <cell r="AP202">
            <v>139.33091416745748</v>
          </cell>
          <cell r="AQ202">
            <v>138.75965741937091</v>
          </cell>
          <cell r="AR202">
            <v>138.1907428239515</v>
          </cell>
          <cell r="AS202">
            <v>137.62416077837327</v>
          </cell>
          <cell r="AT202">
            <v>137.05990171918194</v>
          </cell>
          <cell r="AU202">
            <v>136.4979561221333</v>
          </cell>
          <cell r="AV202">
            <v>135.93831450203254</v>
          </cell>
          <cell r="AW202">
            <v>135.38096741257422</v>
          </cell>
          <cell r="AX202">
            <v>134.82590544618267</v>
          </cell>
          <cell r="AY202">
            <v>134.27311923385332</v>
          </cell>
          <cell r="AZ202">
            <v>133.7225994449945</v>
          </cell>
          <cell r="BA202">
            <v>133.17433678727002</v>
          </cell>
          <cell r="BB202">
            <v>132.62832200644223</v>
          </cell>
          <cell r="BC202">
            <v>132.08454588621584</v>
          </cell>
          <cell r="BD202">
            <v>131.54299924808231</v>
          </cell>
          <cell r="BE202">
            <v>131.00367295116519</v>
          </cell>
          <cell r="BF202">
            <v>130.4665578920654</v>
          </cell>
          <cell r="BG202">
            <v>129.93164500470795</v>
          </cell>
          <cell r="BH202">
            <v>129.39892526018866</v>
          </cell>
          <cell r="BI202">
            <v>128.86838966662188</v>
          </cell>
        </row>
        <row r="203">
          <cell r="AJ203">
            <v>363.0914188077565</v>
          </cell>
          <cell r="AK203">
            <v>365.58917580775653</v>
          </cell>
          <cell r="AL203">
            <v>367.80442080775651</v>
          </cell>
          <cell r="AM203">
            <v>370.99605168078642</v>
          </cell>
          <cell r="AN203">
            <v>373.65169430179469</v>
          </cell>
          <cell r="AO203">
            <v>375.76903062038861</v>
          </cell>
          <cell r="AP203">
            <v>374.0830802363385</v>
          </cell>
          <cell r="AQ203">
            <v>372.40469414967811</v>
          </cell>
          <cell r="AR203">
            <v>370.73383842192658</v>
          </cell>
          <cell r="AS203">
            <v>369.07047926687358</v>
          </cell>
          <cell r="AT203">
            <v>367.41458304989618</v>
          </cell>
          <cell r="AU203">
            <v>365.76611628727898</v>
          </cell>
          <cell r="AV203">
            <v>364.12504564553672</v>
          </cell>
          <cell r="AW203">
            <v>362.49133794074038</v>
          </cell>
          <cell r="AX203">
            <v>360.86496013784631</v>
          </cell>
          <cell r="AY203">
            <v>359.24587935002785</v>
          </cell>
          <cell r="AZ203">
            <v>357.63406283801066</v>
          </cell>
          <cell r="BA203">
            <v>356.02947800941081</v>
          </cell>
          <cell r="BB203">
            <v>354.43209241807529</v>
          </cell>
          <cell r="BC203">
            <v>352.84187376342618</v>
          </cell>
          <cell r="BD203">
            <v>351.25878988980764</v>
          </cell>
          <cell r="BE203">
            <v>349.68280878583539</v>
          </cell>
          <cell r="BF203">
            <v>348.11389858374957</v>
          </cell>
          <cell r="BG203">
            <v>346.55202755877053</v>
          </cell>
          <cell r="BH203">
            <v>344.99716412845686</v>
          </cell>
          <cell r="BI203">
            <v>343.44927685206721</v>
          </cell>
        </row>
        <row r="204">
          <cell r="AJ204">
            <v>329.02027590514081</v>
          </cell>
          <cell r="AK204">
            <v>341.7260589051408</v>
          </cell>
          <cell r="AL204">
            <v>352.81769690514079</v>
          </cell>
          <cell r="AM204">
            <v>360.11172081402447</v>
          </cell>
          <cell r="AN204">
            <v>366.61769903389188</v>
          </cell>
          <cell r="AO204">
            <v>371.99363487654216</v>
          </cell>
          <cell r="AP204">
            <v>368.64569216265329</v>
          </cell>
          <cell r="AQ204">
            <v>365.32788093318936</v>
          </cell>
          <cell r="AR204">
            <v>362.03993000479068</v>
          </cell>
          <cell r="AS204">
            <v>358.7815706347476</v>
          </cell>
          <cell r="AT204">
            <v>355.55253649903483</v>
          </cell>
          <cell r="AU204">
            <v>352.35256367054353</v>
          </cell>
          <cell r="AV204">
            <v>349.18139059750865</v>
          </cell>
          <cell r="AW204">
            <v>346.03875808213104</v>
          </cell>
          <cell r="AX204">
            <v>342.92440925939184</v>
          </cell>
          <cell r="AY204">
            <v>339.83808957605731</v>
          </cell>
          <cell r="AZ204">
            <v>336.77954676987281</v>
          </cell>
          <cell r="BA204">
            <v>333.74853084894391</v>
          </cell>
          <cell r="BB204">
            <v>330.74479407130343</v>
          </cell>
          <cell r="BC204">
            <v>327.76809092466175</v>
          </cell>
          <cell r="BD204">
            <v>324.81817810633981</v>
          </cell>
          <cell r="BE204">
            <v>321.89481450338269</v>
          </cell>
          <cell r="BF204">
            <v>318.99776117285228</v>
          </cell>
          <cell r="BG204">
            <v>316.12678132229661</v>
          </cell>
          <cell r="BH204">
            <v>313.2816402903959</v>
          </cell>
          <cell r="BI204">
            <v>310.46210552778234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4">
          <cell r="E14">
            <v>15923.065537125671</v>
          </cell>
          <cell r="F14">
            <v>15761.514233895034</v>
          </cell>
          <cell r="G14">
            <v>15366.319790936281</v>
          </cell>
          <cell r="H14">
            <v>15192.367086595121</v>
          </cell>
          <cell r="I14">
            <v>15342.317782144461</v>
          </cell>
          <cell r="J14">
            <v>14991.909530235114</v>
          </cell>
          <cell r="K14">
            <v>14318.18084556169</v>
          </cell>
          <cell r="L14">
            <v>13729.530662814577</v>
          </cell>
          <cell r="M14">
            <v>13436.778530247113</v>
          </cell>
          <cell r="N14">
            <v>13441.066441801591</v>
          </cell>
          <cell r="O14">
            <v>13382.031871170335</v>
          </cell>
          <cell r="P14">
            <v>12858.367101515532</v>
          </cell>
          <cell r="Q14">
            <v>12658.092194348033</v>
          </cell>
          <cell r="R14">
            <v>12638.736305544533</v>
          </cell>
          <cell r="S14">
            <v>12616.91030978374</v>
          </cell>
          <cell r="T14">
            <v>12333.83069193032</v>
          </cell>
          <cell r="U14">
            <v>12092.740499347299</v>
          </cell>
          <cell r="V14">
            <v>11798.721661085419</v>
          </cell>
          <cell r="W14">
            <v>11440.344174972148</v>
          </cell>
          <cell r="X14">
            <v>11203.022285587116</v>
          </cell>
          <cell r="Y14">
            <v>10956.520607899636</v>
          </cell>
          <cell r="Z14">
            <v>10620.80159377332</v>
          </cell>
          <cell r="AA14">
            <v>10523.500059387841</v>
          </cell>
          <cell r="AB14">
            <v>10474.901482612293</v>
          </cell>
          <cell r="AC14">
            <v>10478.698462505223</v>
          </cell>
          <cell r="AD14">
            <v>10435.581164966779</v>
          </cell>
          <cell r="AE14">
            <v>10336.26750344739</v>
          </cell>
          <cell r="AF14">
            <v>10220.799430835767</v>
          </cell>
          <cell r="AG14">
            <v>10107.168779182561</v>
          </cell>
          <cell r="AH14">
            <v>10177.213030162422</v>
          </cell>
        </row>
        <row r="15">
          <cell r="E15">
            <v>7240.812384363091</v>
          </cell>
          <cell r="F15">
            <v>7307.6866732296457</v>
          </cell>
          <cell r="G15">
            <v>7272.1248684348957</v>
          </cell>
          <cell r="H15">
            <v>7152.3195741428499</v>
          </cell>
          <cell r="I15">
            <v>7032.8593077250025</v>
          </cell>
          <cell r="J15">
            <v>6728.2734812135986</v>
          </cell>
          <cell r="K15">
            <v>6422.6176022678783</v>
          </cell>
          <cell r="L15">
            <v>6132.7242531271959</v>
          </cell>
          <cell r="M15">
            <v>5745.5905848879947</v>
          </cell>
          <cell r="N15">
            <v>5506.2466614394789</v>
          </cell>
          <cell r="O15">
            <v>5380.6971373600472</v>
          </cell>
          <cell r="P15">
            <v>5183.0405550433652</v>
          </cell>
          <cell r="Q15">
            <v>5065.8427038171285</v>
          </cell>
          <cell r="R15">
            <v>4832.6768802514343</v>
          </cell>
          <cell r="S15">
            <v>4758.4076710880927</v>
          </cell>
          <cell r="T15">
            <v>4572.614546892607</v>
          </cell>
          <cell r="U15">
            <v>4535.7006287591967</v>
          </cell>
          <cell r="V15">
            <v>4237.5705346844734</v>
          </cell>
          <cell r="W15">
            <v>4113.8878929064076</v>
          </cell>
          <cell r="X15">
            <v>4002.86457066802</v>
          </cell>
          <cell r="Y15">
            <v>3856.5388034567382</v>
          </cell>
          <cell r="Z15">
            <v>3553.8584073546008</v>
          </cell>
          <cell r="AA15">
            <v>3607.6722172916216</v>
          </cell>
          <cell r="AB15">
            <v>3579.6384694164326</v>
          </cell>
          <cell r="AC15">
            <v>3635.7097937078679</v>
          </cell>
          <cell r="AD15">
            <v>3678.8506150055746</v>
          </cell>
          <cell r="AE15">
            <v>3698.7039267057203</v>
          </cell>
          <cell r="AF15">
            <v>3656.7399965883792</v>
          </cell>
          <cell r="AG15">
            <v>3615.1122398217849</v>
          </cell>
          <cell r="AH15">
            <v>3573.8101481011909</v>
          </cell>
        </row>
        <row r="16">
          <cell r="E16">
            <v>1698.4621642333175</v>
          </cell>
          <cell r="F16">
            <v>1714.1487258192997</v>
          </cell>
          <cell r="G16">
            <v>1705.8070679044818</v>
          </cell>
          <cell r="H16">
            <v>1677.7045914656067</v>
          </cell>
          <cell r="I16">
            <v>1649.6830474910498</v>
          </cell>
          <cell r="J16">
            <v>1578.2369894204737</v>
          </cell>
          <cell r="K16">
            <v>1506.5399313961689</v>
          </cell>
          <cell r="L16">
            <v>1438.5402569063792</v>
          </cell>
          <cell r="M16">
            <v>1347.7311248502704</v>
          </cell>
          <cell r="N16">
            <v>1291.5887230537048</v>
          </cell>
          <cell r="O16">
            <v>1262.1388346893939</v>
          </cell>
          <cell r="P16">
            <v>1215.7749450101721</v>
          </cell>
          <cell r="Q16">
            <v>1188.2840910188327</v>
          </cell>
          <cell r="R16">
            <v>1133.5908731453981</v>
          </cell>
          <cell r="S16">
            <v>1116.169700625602</v>
          </cell>
          <cell r="T16">
            <v>1072.5885974192536</v>
          </cell>
          <cell r="U16">
            <v>1063.9297771163547</v>
          </cell>
          <cell r="V16">
            <v>993.99802665438267</v>
          </cell>
          <cell r="W16">
            <v>964.98604895335484</v>
          </cell>
          <cell r="X16">
            <v>938.94354126780706</v>
          </cell>
          <cell r="Y16">
            <v>904.62021315651873</v>
          </cell>
          <cell r="Z16">
            <v>833.62110789799272</v>
          </cell>
          <cell r="AA16">
            <v>846.24410035235564</v>
          </cell>
          <cell r="AB16">
            <v>839.66828294953348</v>
          </cell>
          <cell r="AC16">
            <v>852.82081580801832</v>
          </cell>
          <cell r="AD16">
            <v>862.94026771735696</v>
          </cell>
          <cell r="AE16">
            <v>867.59721737541588</v>
          </cell>
          <cell r="AF16">
            <v>857.7538263602371</v>
          </cell>
          <cell r="AG16">
            <v>847.98929082239397</v>
          </cell>
          <cell r="AH16">
            <v>838.30114585089655</v>
          </cell>
        </row>
        <row r="17">
          <cell r="E17">
            <v>1716.9776545503391</v>
          </cell>
          <cell r="F17">
            <v>1755.858241513844</v>
          </cell>
          <cell r="G17">
            <v>1786.5472787962167</v>
          </cell>
          <cell r="H17">
            <v>1827.041404323166</v>
          </cell>
          <cell r="I17">
            <v>1881.3592696652386</v>
          </cell>
          <cell r="J17">
            <v>1904.7682905406875</v>
          </cell>
          <cell r="K17">
            <v>1903.8779195558132</v>
          </cell>
          <cell r="L17">
            <v>1936.7142377468745</v>
          </cell>
          <cell r="M17">
            <v>1984.1740145920294</v>
          </cell>
          <cell r="N17">
            <v>2051.5055779848235</v>
          </cell>
          <cell r="O17">
            <v>2123.4936521935306</v>
          </cell>
          <cell r="P17">
            <v>2132.9692449043691</v>
          </cell>
          <cell r="Q17">
            <v>2186.4020691815999</v>
          </cell>
          <cell r="R17">
            <v>2255.0303480866141</v>
          </cell>
          <cell r="S17">
            <v>2321.1781689431446</v>
          </cell>
          <cell r="T17">
            <v>2338.4854344477981</v>
          </cell>
          <cell r="U17">
            <v>2384.1426452947185</v>
          </cell>
          <cell r="V17">
            <v>2420.59643420985</v>
          </cell>
          <cell r="W17">
            <v>2439.6202997240225</v>
          </cell>
          <cell r="X17">
            <v>2478.9976022366513</v>
          </cell>
          <cell r="Y17">
            <v>2509.5291917162886</v>
          </cell>
          <cell r="Z17">
            <v>2523.8610386373252</v>
          </cell>
          <cell r="AA17">
            <v>2582.7024025085902</v>
          </cell>
          <cell r="AB17">
            <v>2660.1007680151092</v>
          </cell>
          <cell r="AC17">
            <v>2747.0699652429603</v>
          </cell>
          <cell r="AD17">
            <v>2823.1977756825804</v>
          </cell>
          <cell r="AE17">
            <v>2885.0431719208605</v>
          </cell>
          <cell r="AF17">
            <v>2945.3371867660949</v>
          </cell>
          <cell r="AG17">
            <v>3006.2604050512896</v>
          </cell>
          <cell r="AH17">
            <v>3067.8313727603113</v>
          </cell>
        </row>
        <row r="18">
          <cell r="E18">
            <v>1339222.1770298574</v>
          </cell>
          <cell r="F18">
            <v>1336181.0963513025</v>
          </cell>
          <cell r="G18">
            <v>1333146.9213018895</v>
          </cell>
          <cell r="H18">
            <v>1330119.6362004452</v>
          </cell>
          <cell r="I18">
            <v>1327099.2254014045</v>
          </cell>
          <cell r="J18">
            <v>1324085.67329473</v>
          </cell>
          <cell r="K18">
            <v>1321078.9643058314</v>
          </cell>
          <cell r="L18">
            <v>1318079.0828954845</v>
          </cell>
          <cell r="M18">
            <v>1315086.0135597519</v>
          </cell>
          <cell r="N18">
            <v>1312099.740829902</v>
          </cell>
          <cell r="O18">
            <v>1309120.249272329</v>
          </cell>
          <cell r="P18">
            <v>1306147.5234884738</v>
          </cell>
          <cell r="Q18">
            <v>1303181.548114744</v>
          </cell>
          <cell r="R18">
            <v>1300222.3078224345</v>
          </cell>
          <cell r="S18">
            <v>1297269.7873176483</v>
          </cell>
          <cell r="T18">
            <v>1294323.9713412176</v>
          </cell>
          <cell r="U18">
            <v>1291384.8446686247</v>
          </cell>
          <cell r="V18">
            <v>1288452.3921099235</v>
          </cell>
          <cell r="W18">
            <v>1285526.5985096612</v>
          </cell>
          <cell r="X18">
            <v>1282607.448746799</v>
          </cell>
          <cell r="Y18">
            <v>1279694.9277346355</v>
          </cell>
          <cell r="Z18">
            <v>1276789.0204207278</v>
          </cell>
          <cell r="AA18">
            <v>1273889.7117868131</v>
          </cell>
          <cell r="AB18">
            <v>1270996.9868487325</v>
          </cell>
          <cell r="AC18">
            <v>1268110.8306563525</v>
          </cell>
          <cell r="AD18">
            <v>1265231.2282934883</v>
          </cell>
          <cell r="AE18">
            <v>1262358.1648778261</v>
          </cell>
          <cell r="AF18">
            <v>1259491.6255608473</v>
          </cell>
          <cell r="AG18">
            <v>1256631.5955277504</v>
          </cell>
          <cell r="AH18">
            <v>1253778.0599973751</v>
          </cell>
        </row>
        <row r="19">
          <cell r="E19">
            <v>311200.62611127843</v>
          </cell>
          <cell r="F19">
            <v>310493.94618677528</v>
          </cell>
          <cell r="G19">
            <v>309788.87100363121</v>
          </cell>
          <cell r="H19">
            <v>309085.39691777102</v>
          </cell>
          <cell r="I19">
            <v>308383.52029339439</v>
          </cell>
          <cell r="J19">
            <v>307683.2375029574</v>
          </cell>
          <cell r="K19">
            <v>306984.5449271535</v>
          </cell>
          <cell r="L19">
            <v>306287.43895489501</v>
          </cell>
          <cell r="M19">
            <v>305591.91598329437</v>
          </cell>
          <cell r="N19">
            <v>304897.97241764545</v>
          </cell>
          <cell r="O19">
            <v>304205.60467140505</v>
          </cell>
          <cell r="P19">
            <v>303514.80916617444</v>
          </cell>
          <cell r="Q19">
            <v>302825.58233168075</v>
          </cell>
          <cell r="R19">
            <v>302137.9206057585</v>
          </cell>
          <cell r="S19">
            <v>301451.82043433125</v>
          </cell>
          <cell r="T19">
            <v>300767.27827139327</v>
          </cell>
          <cell r="U19">
            <v>300084.29057899112</v>
          </cell>
          <cell r="V19">
            <v>299402.85382720543</v>
          </cell>
          <cell r="W19">
            <v>298722.96449413261</v>
          </cell>
          <cell r="X19">
            <v>298044.61906586675</v>
          </cell>
          <cell r="Y19">
            <v>297367.81403648126</v>
          </cell>
          <cell r="Z19">
            <v>296692.54590801091</v>
          </cell>
          <cell r="AA19">
            <v>296018.81119043374</v>
          </cell>
          <cell r="AB19">
            <v>295346.60640165303</v>
          </cell>
          <cell r="AC19">
            <v>294675.92806747917</v>
          </cell>
          <cell r="AD19">
            <v>294006.77272161184</v>
          </cell>
          <cell r="AE19">
            <v>293339.13690562209</v>
          </cell>
          <cell r="AF19">
            <v>292673.0171689344</v>
          </cell>
          <cell r="AG19">
            <v>292008.41006880894</v>
          </cell>
          <cell r="AH19">
            <v>291345.31217032362</v>
          </cell>
        </row>
        <row r="20">
          <cell r="E20">
            <v>72997.677729806033</v>
          </cell>
          <cell r="F20">
            <v>72831.913303070731</v>
          </cell>
          <cell r="G20">
            <v>72666.525297148051</v>
          </cell>
          <cell r="H20">
            <v>72501.512857254915</v>
          </cell>
          <cell r="I20">
            <v>72336.875130549291</v>
          </cell>
          <cell r="J20">
            <v>72172.611266125794</v>
          </cell>
          <cell r="K20">
            <v>72008.720415011296</v>
          </cell>
          <cell r="L20">
            <v>71845.201730160537</v>
          </cell>
          <cell r="M20">
            <v>71682.054366451732</v>
          </cell>
          <cell r="N20">
            <v>71519.277480682227</v>
          </cell>
          <cell r="O20">
            <v>71356.870231564113</v>
          </cell>
          <cell r="P20">
            <v>71194.831779719898</v>
          </cell>
          <cell r="Q20">
            <v>71033.161287678158</v>
          </cell>
          <cell r="R20">
            <v>70871.857919869231</v>
          </cell>
          <cell r="S20">
            <v>70710.920842620864</v>
          </cell>
          <cell r="T20">
            <v>70550.349224153935</v>
          </cell>
          <cell r="U20">
            <v>70390.142234578132</v>
          </cell>
          <cell r="V20">
            <v>70230.299045887659</v>
          </cell>
          <cell r="W20">
            <v>70070.818831957004</v>
          </cell>
          <cell r="X20">
            <v>69911.700768536612</v>
          </cell>
          <cell r="Y20">
            <v>69752.944033248656</v>
          </cell>
          <cell r="Z20">
            <v>69594.54780558277</v>
          </cell>
          <cell r="AA20">
            <v>69436.51126689183</v>
          </cell>
          <cell r="AB20">
            <v>69278.833600387705</v>
          </cell>
          <cell r="AC20">
            <v>69121.51399113705</v>
          </cell>
          <cell r="AD20">
            <v>68964.551626057058</v>
          </cell>
          <cell r="AE20">
            <v>68807.945693911315</v>
          </cell>
          <cell r="AF20">
            <v>68651.69538530556</v>
          </cell>
          <cell r="AG20">
            <v>68495.799892683543</v>
          </cell>
          <cell r="AH20">
            <v>68340.258410322785</v>
          </cell>
        </row>
        <row r="21">
          <cell r="E21">
            <v>211803.64728502274</v>
          </cell>
          <cell r="F21">
            <v>209540.1045706197</v>
          </cell>
          <cell r="G21">
            <v>207300.75230659655</v>
          </cell>
          <cell r="H21">
            <v>205085.33196993719</v>
          </cell>
          <cell r="I21">
            <v>202893.58780045749</v>
          </cell>
          <cell r="J21">
            <v>200725.26677127898</v>
          </cell>
          <cell r="K21">
            <v>198580.11855961801</v>
          </cell>
          <cell r="L21">
            <v>196457.89551788714</v>
          </cell>
          <cell r="M21">
            <v>194358.3526451053</v>
          </cell>
          <cell r="N21">
            <v>192281.24755861363</v>
          </cell>
          <cell r="O21">
            <v>190226.34046609348</v>
          </cell>
          <cell r="P21">
            <v>188193.39413788344</v>
          </cell>
          <cell r="Q21">
            <v>186182.1738795923</v>
          </cell>
          <cell r="R21">
            <v>184192.44750500465</v>
          </cell>
          <cell r="S21">
            <v>182223.98530927597</v>
          </cell>
          <cell r="T21">
            <v>180276.56004241435</v>
          </cell>
          <cell r="U21">
            <v>178349.94688304546</v>
          </cell>
          <cell r="V21">
            <v>176443.92341245795</v>
          </cell>
          <cell r="W21">
            <v>174558.26958892628</v>
          </cell>
          <cell r="X21">
            <v>172692.76772230776</v>
          </cell>
          <cell r="Y21">
            <v>170847.20244891141</v>
          </cell>
          <cell r="Z21">
            <v>169021.36070663505</v>
          </cell>
          <cell r="AA21">
            <v>167215.03171036829</v>
          </cell>
          <cell r="AB21">
            <v>165428.0069276584</v>
          </cell>
          <cell r="AC21">
            <v>163660.08005463614</v>
          </cell>
          <cell r="AD21">
            <v>161911.04699219894</v>
          </cell>
          <cell r="AE21">
            <v>160180.70582244857</v>
          </cell>
          <cell r="AF21">
            <v>158468.85678538063</v>
          </cell>
          <cell r="AG21">
            <v>156775.30225582322</v>
          </cell>
          <cell r="AH21">
            <v>155099.84672062198</v>
          </cell>
        </row>
        <row r="24">
          <cell r="E24">
            <v>25348.478831339915</v>
          </cell>
          <cell r="F24">
            <v>24270.927532988528</v>
          </cell>
          <cell r="G24">
            <v>23431.327736185329</v>
          </cell>
          <cell r="H24">
            <v>22599.921511157769</v>
          </cell>
          <cell r="I24">
            <v>21976.531553312721</v>
          </cell>
          <cell r="J24">
            <v>21269.488006539159</v>
          </cell>
          <cell r="K24">
            <v>20332.384437510969</v>
          </cell>
          <cell r="L24">
            <v>19884.27229651947</v>
          </cell>
          <cell r="M24">
            <v>19667.869071505986</v>
          </cell>
          <cell r="N24">
            <v>19607.236061131433</v>
          </cell>
          <cell r="O24">
            <v>19545.367838208022</v>
          </cell>
          <cell r="P24">
            <v>18848.227293670174</v>
          </cell>
          <cell r="Q24">
            <v>18614.118087608298</v>
          </cell>
          <cell r="R24">
            <v>18547.56825330721</v>
          </cell>
          <cell r="S24">
            <v>18438.151191780704</v>
          </cell>
          <cell r="T24">
            <v>17963.911576858747</v>
          </cell>
          <cell r="U24">
            <v>17787.152042922753</v>
          </cell>
          <cell r="V24">
            <v>17550.540837405882</v>
          </cell>
          <cell r="W24">
            <v>17172.698180919528</v>
          </cell>
          <cell r="X24">
            <v>16987.260732723931</v>
          </cell>
          <cell r="Y24">
            <v>16744.174504969145</v>
          </cell>
          <cell r="Z24">
            <v>16371.591235668327</v>
          </cell>
          <cell r="AA24">
            <v>16308.205802434073</v>
          </cell>
          <cell r="AB24">
            <v>16324.284425825292</v>
          </cell>
          <cell r="AC24">
            <v>16397.677809461849</v>
          </cell>
          <cell r="AD24">
            <v>16397.501970582005</v>
          </cell>
          <cell r="AE24">
            <v>16310.149238156759</v>
          </cell>
          <cell r="AF24">
            <v>16220.018756835352</v>
          </cell>
          <cell r="AG24">
            <v>16131.260175954023</v>
          </cell>
          <cell r="AH24">
            <v>16335.782212146261</v>
          </cell>
        </row>
        <row r="25">
          <cell r="E25">
            <v>11853.078778630215</v>
          </cell>
          <cell r="F25">
            <v>11597.411768686716</v>
          </cell>
          <cell r="G25">
            <v>11319.568931086351</v>
          </cell>
          <cell r="H25">
            <v>11350.627331434122</v>
          </cell>
          <cell r="I25">
            <v>11542.062815350706</v>
          </cell>
          <cell r="J25">
            <v>11620.92344036676</v>
          </cell>
          <cell r="K25">
            <v>11473.456198789489</v>
          </cell>
          <cell r="L25">
            <v>11604.315899107187</v>
          </cell>
          <cell r="M25">
            <v>11935.032153306143</v>
          </cell>
          <cell r="N25">
            <v>12293.792267180859</v>
          </cell>
          <cell r="O25">
            <v>12594.437485644665</v>
          </cell>
          <cell r="P25">
            <v>12418.267014549829</v>
          </cell>
          <cell r="Q25">
            <v>12521.17805485214</v>
          </cell>
          <cell r="R25">
            <v>12828.503598202911</v>
          </cell>
          <cell r="S25">
            <v>13012.393262250416</v>
          </cell>
          <cell r="T25">
            <v>12924.266268456209</v>
          </cell>
          <cell r="U25">
            <v>12959.666912120545</v>
          </cell>
          <cell r="V25">
            <v>13071.519387398936</v>
          </cell>
          <cell r="W25">
            <v>12940.019957419392</v>
          </cell>
          <cell r="X25">
            <v>12892.561611592118</v>
          </cell>
          <cell r="Y25">
            <v>12853.108174989102</v>
          </cell>
          <cell r="Z25">
            <v>12813.920138115685</v>
          </cell>
          <cell r="AA25">
            <v>12853.502988086762</v>
          </cell>
          <cell r="AB25">
            <v>13074.652700586868</v>
          </cell>
          <cell r="AC25">
            <v>13303.993684709369</v>
          </cell>
          <cell r="AD25">
            <v>13476.198796070415</v>
          </cell>
          <cell r="AE25">
            <v>13578.5589945756</v>
          </cell>
          <cell r="AF25">
            <v>13677.842440072458</v>
          </cell>
          <cell r="AG25">
            <v>13777.31853996698</v>
          </cell>
          <cell r="AH25">
            <v>13876.942581822022</v>
          </cell>
        </row>
        <row r="26">
          <cell r="E26">
            <v>4384.0154386714494</v>
          </cell>
          <cell r="F26">
            <v>4289.4536678704299</v>
          </cell>
          <cell r="G26">
            <v>4186.6898786209795</v>
          </cell>
          <cell r="H26">
            <v>4198.1772321742646</v>
          </cell>
          <cell r="I26">
            <v>4268.9821371845082</v>
          </cell>
          <cell r="J26">
            <v>4298.1497656151032</v>
          </cell>
          <cell r="K26">
            <v>4243.6070872235105</v>
          </cell>
          <cell r="L26">
            <v>4292.0072503547135</v>
          </cell>
          <cell r="M26">
            <v>4414.3269608118617</v>
          </cell>
          <cell r="N26">
            <v>4547.0190577244275</v>
          </cell>
          <cell r="O26">
            <v>4658.2166042795343</v>
          </cell>
          <cell r="P26">
            <v>4593.0576629156903</v>
          </cell>
          <cell r="Q26">
            <v>4631.1206504247648</v>
          </cell>
          <cell r="R26">
            <v>4744.7890020750492</v>
          </cell>
          <cell r="S26">
            <v>4812.8029874076883</v>
          </cell>
          <cell r="T26">
            <v>4780.2080718947627</v>
          </cell>
          <cell r="U26">
            <v>4793.3014606473253</v>
          </cell>
          <cell r="V26">
            <v>4834.6715542434422</v>
          </cell>
          <cell r="W26">
            <v>4786.0347787715564</v>
          </cell>
          <cell r="X26">
            <v>4768.4816919587292</v>
          </cell>
          <cell r="Y26">
            <v>4753.8893249959692</v>
          </cell>
          <cell r="Z26">
            <v>4739.3951195770351</v>
          </cell>
          <cell r="AA26">
            <v>4754.0353517581179</v>
          </cell>
          <cell r="AB26">
            <v>4835.8304509019927</v>
          </cell>
          <cell r="AC26">
            <v>4920.6551984541502</v>
          </cell>
          <cell r="AD26">
            <v>4984.3474999164555</v>
          </cell>
          <cell r="AE26">
            <v>5022.2067514183727</v>
          </cell>
          <cell r="AF26">
            <v>5058.9280257802247</v>
          </cell>
          <cell r="AG26">
            <v>5095.7205558781989</v>
          </cell>
          <cell r="AH26">
            <v>5132.567804235543</v>
          </cell>
        </row>
        <row r="27">
          <cell r="E27">
            <v>1639.1194792843332</v>
          </cell>
          <cell r="F27">
            <v>1676.2369847387531</v>
          </cell>
          <cell r="G27">
            <v>1705.5343950321878</v>
          </cell>
          <cell r="H27">
            <v>1744.1922714302302</v>
          </cell>
          <cell r="I27">
            <v>1796.0470354799415</v>
          </cell>
          <cell r="J27">
            <v>1818.3945494421839</v>
          </cell>
          <cell r="K27">
            <v>1817.5445532752392</v>
          </cell>
          <cell r="L27">
            <v>1848.8918737440329</v>
          </cell>
          <cell r="M27">
            <v>1894.1995366033691</v>
          </cell>
          <cell r="N27">
            <v>1958.4778787444618</v>
          </cell>
          <cell r="O27">
            <v>2027.2015772730604</v>
          </cell>
          <cell r="P27">
            <v>2036.2474891688487</v>
          </cell>
          <cell r="Q27">
            <v>2087.2573452807637</v>
          </cell>
          <cell r="R27">
            <v>2152.7736019919944</v>
          </cell>
          <cell r="S27">
            <v>2215.9218796593268</v>
          </cell>
          <cell r="T27">
            <v>2232.4443288284469</v>
          </cell>
          <cell r="U27">
            <v>2276.031164959159</v>
          </cell>
          <cell r="V27">
            <v>2310.8319181000961</v>
          </cell>
          <cell r="W27">
            <v>2328.9931262281843</v>
          </cell>
          <cell r="X27">
            <v>2366.5848231376153</v>
          </cell>
          <cell r="Y27">
            <v>2395.7319252661468</v>
          </cell>
          <cell r="Z27">
            <v>2409.4138793673756</v>
          </cell>
          <cell r="AA27">
            <v>2465.5870191012796</v>
          </cell>
          <cell r="AB27">
            <v>2539.475673522777</v>
          </cell>
          <cell r="AC27">
            <v>2622.5011601364777</v>
          </cell>
          <cell r="AD27">
            <v>2695.1768741599813</v>
          </cell>
          <cell r="AE27">
            <v>2754.2178252227782</v>
          </cell>
          <cell r="AF27">
            <v>2811.7777439294459</v>
          </cell>
          <cell r="AG27">
            <v>2869.9383341778421</v>
          </cell>
          <cell r="AH27">
            <v>2928.7173009644976</v>
          </cell>
        </row>
        <row r="28">
          <cell r="E28">
            <v>2284242.2862706552</v>
          </cell>
          <cell r="F28">
            <v>2279055.2715982115</v>
          </cell>
          <cell r="G28">
            <v>2273880.035501698</v>
          </cell>
          <cell r="H28">
            <v>2268716.5512345447</v>
          </cell>
          <cell r="I28">
            <v>2263564.7921109176</v>
          </cell>
          <cell r="J28">
            <v>2258424.7315055798</v>
          </cell>
          <cell r="K28">
            <v>2253296.3428537548</v>
          </cell>
          <cell r="L28">
            <v>2248179.5996509884</v>
          </cell>
          <cell r="M28">
            <v>2243074.4754530131</v>
          </cell>
          <cell r="N28">
            <v>2237980.9438756099</v>
          </cell>
          <cell r="O28">
            <v>2232898.9785944731</v>
          </cell>
          <cell r="P28">
            <v>2227828.553345073</v>
          </cell>
          <cell r="Q28">
            <v>2222769.6419225214</v>
          </cell>
          <cell r="R28">
            <v>2217722.2181814355</v>
          </cell>
          <cell r="S28">
            <v>2212686.2560358029</v>
          </cell>
          <cell r="T28">
            <v>2207661.7294588475</v>
          </cell>
          <cell r="U28">
            <v>2202648.6124828933</v>
          </cell>
          <cell r="V28">
            <v>2197646.879199232</v>
          </cell>
          <cell r="W28">
            <v>2192656.5037579876</v>
          </cell>
          <cell r="X28">
            <v>2187677.4603679841</v>
          </cell>
          <cell r="Y28">
            <v>2182709.7232966116</v>
          </cell>
          <cell r="Z28">
            <v>2177753.2668696931</v>
          </cell>
          <cell r="AA28">
            <v>2172808.0654713521</v>
          </cell>
          <cell r="AB28">
            <v>2167874.0935438802</v>
          </cell>
          <cell r="AC28">
            <v>2162951.3255876047</v>
          </cell>
          <cell r="AD28">
            <v>2158039.736160757</v>
          </cell>
          <cell r="AE28">
            <v>2153139.2998793423</v>
          </cell>
          <cell r="AF28">
            <v>2148249.9914170061</v>
          </cell>
          <cell r="AG28">
            <v>2143371.7855049046</v>
          </cell>
          <cell r="AH28">
            <v>2138504.6569315749</v>
          </cell>
        </row>
        <row r="29">
          <cell r="E29">
            <v>575470.91807832522</v>
          </cell>
          <cell r="F29">
            <v>574164.12846796005</v>
          </cell>
          <cell r="G29">
            <v>572860.30633871711</v>
          </cell>
          <cell r="H29">
            <v>571559.44495198736</v>
          </cell>
          <cell r="I29">
            <v>570261.53758446395</v>
          </cell>
          <cell r="J29">
            <v>568966.57752810745</v>
          </cell>
          <cell r="K29">
            <v>567674.55809011124</v>
          </cell>
          <cell r="L29">
            <v>566385.47259286675</v>
          </cell>
          <cell r="M29">
            <v>565099.31437392894</v>
          </cell>
          <cell r="N29">
            <v>563816.07678598224</v>
          </cell>
          <cell r="O29">
            <v>562535.75319680572</v>
          </cell>
          <cell r="P29">
            <v>561258.33698923909</v>
          </cell>
          <cell r="Q29">
            <v>559983.82156114839</v>
          </cell>
          <cell r="R29">
            <v>558712.20032539195</v>
          </cell>
          <cell r="S29">
            <v>557443.46670978621</v>
          </cell>
          <cell r="T29">
            <v>556177.61415707192</v>
          </cell>
          <cell r="U29">
            <v>554914.63612488017</v>
          </cell>
          <cell r="V29">
            <v>553654.52608569863</v>
          </cell>
          <cell r="W29">
            <v>552397.27752683754</v>
          </cell>
          <cell r="X29">
            <v>551142.88395039656</v>
          </cell>
          <cell r="Y29">
            <v>549891.33887323074</v>
          </cell>
          <cell r="Z29">
            <v>548642.63582691713</v>
          </cell>
          <cell r="AA29">
            <v>547396.76835772151</v>
          </cell>
          <cell r="AB29">
            <v>546153.73002656479</v>
          </cell>
          <cell r="AC29">
            <v>544913.51440898993</v>
          </cell>
          <cell r="AD29">
            <v>543676.11509512865</v>
          </cell>
          <cell r="AE29">
            <v>542441.52568966837</v>
          </cell>
          <cell r="AF29">
            <v>541209.73981181905</v>
          </cell>
          <cell r="AG29">
            <v>539980.75109528017</v>
          </cell>
          <cell r="AH29">
            <v>538754.55318820814</v>
          </cell>
        </row>
        <row r="30">
          <cell r="E30">
            <v>212845.4080563669</v>
          </cell>
          <cell r="F30">
            <v>212362.07491280721</v>
          </cell>
          <cell r="G30">
            <v>211879.83933075843</v>
          </cell>
          <cell r="H30">
            <v>211398.69881785839</v>
          </cell>
          <cell r="I30">
            <v>210918.65088740451</v>
          </cell>
          <cell r="J30">
            <v>210439.69305834116</v>
          </cell>
          <cell r="K30">
            <v>209961.82285524666</v>
          </cell>
          <cell r="L30">
            <v>209485.0378083206</v>
          </cell>
          <cell r="M30">
            <v>209009.33545337102</v>
          </cell>
          <cell r="N30">
            <v>208534.7133318017</v>
          </cell>
          <cell r="O30">
            <v>208061.16899059943</v>
          </cell>
          <cell r="P30">
            <v>207588.69998232136</v>
          </cell>
          <cell r="Q30">
            <v>207117.30386508233</v>
          </cell>
          <cell r="R30">
            <v>206646.97820254226</v>
          </cell>
          <cell r="S30">
            <v>206177.72056389356</v>
          </cell>
          <cell r="T30">
            <v>205709.52852384857</v>
          </cell>
          <cell r="U30">
            <v>205242.39966262697</v>
          </cell>
          <cell r="V30">
            <v>204776.33156594337</v>
          </cell>
          <cell r="W30">
            <v>204311.32182499475</v>
          </cell>
          <cell r="X30">
            <v>203847.36803644808</v>
          </cell>
          <cell r="Y30">
            <v>203384.46780242783</v>
          </cell>
          <cell r="Z30">
            <v>202922.6187305036</v>
          </cell>
          <cell r="AA30">
            <v>202461.81843367781</v>
          </cell>
          <cell r="AB30">
            <v>202002.06453037326</v>
          </cell>
          <cell r="AC30">
            <v>201543.35464442091</v>
          </cell>
          <cell r="AD30">
            <v>201085.68640504757</v>
          </cell>
          <cell r="AE30">
            <v>200629.05744686365</v>
          </cell>
          <cell r="AF30">
            <v>200173.46540985088</v>
          </cell>
          <cell r="AG30">
            <v>199718.9079393502</v>
          </cell>
          <cell r="AH30">
            <v>199265.38268604959</v>
          </cell>
        </row>
        <row r="31">
          <cell r="E31">
            <v>251928.51061775905</v>
          </cell>
          <cell r="F31">
            <v>249236.15403151076</v>
          </cell>
          <cell r="G31">
            <v>246572.5706236921</v>
          </cell>
          <cell r="H31">
            <v>243937.45289573428</v>
          </cell>
          <cell r="I31">
            <v>241330.49663530156</v>
          </cell>
          <cell r="J31">
            <v>238751.40088117128</v>
          </cell>
          <cell r="K31">
            <v>236199.86788848939</v>
          </cell>
          <cell r="L31">
            <v>233675.60309439697</v>
          </cell>
          <cell r="M31">
            <v>231178.31508402442</v>
          </cell>
          <cell r="N31">
            <v>228707.71555684894</v>
          </cell>
          <cell r="O31">
            <v>226263.51929341152</v>
          </cell>
          <cell r="P31">
            <v>223845.4441223896</v>
          </cell>
          <cell r="Q31">
            <v>221453.21088802177</v>
          </cell>
          <cell r="R31">
            <v>219086.54341788049</v>
          </cell>
          <cell r="S31">
            <v>216745.16849098913</v>
          </cell>
          <cell r="T31">
            <v>214428.81580628004</v>
          </cell>
          <cell r="U31">
            <v>212137.21795138935</v>
          </cell>
          <cell r="V31">
            <v>209870.11037178559</v>
          </cell>
          <cell r="W31">
            <v>207627.23134022788</v>
          </cell>
          <cell r="X31">
            <v>205408.32192655094</v>
          </cell>
          <cell r="Y31">
            <v>203213.12596777256</v>
          </cell>
          <cell r="Z31">
            <v>201041.39003852094</v>
          </cell>
          <cell r="AA31">
            <v>198892.86342177776</v>
          </cell>
          <cell r="AB31">
            <v>196767.29807993409</v>
          </cell>
          <cell r="AC31">
            <v>194664.44862615556</v>
          </cell>
          <cell r="AD31">
            <v>192584.07229605361</v>
          </cell>
          <cell r="AE31">
            <v>190525.9289196594</v>
          </cell>
          <cell r="AF31">
            <v>188489.78089369732</v>
          </cell>
          <cell r="AG31">
            <v>186475.39315415471</v>
          </cell>
          <cell r="AH31">
            <v>184482.53314914487</v>
          </cell>
        </row>
        <row r="34">
          <cell r="E34">
            <v>10247.65310802045</v>
          </cell>
          <cell r="F34">
            <v>10366.588432608711</v>
          </cell>
          <cell r="G34">
            <v>10328.754037900784</v>
          </cell>
          <cell r="H34">
            <v>10381.622465360768</v>
          </cell>
          <cell r="I34">
            <v>10307.057554644909</v>
          </cell>
          <cell r="J34">
            <v>10078.579076296935</v>
          </cell>
          <cell r="K34">
            <v>9864.0629471246029</v>
          </cell>
          <cell r="L34">
            <v>9946.6470993251878</v>
          </cell>
          <cell r="M34">
            <v>9872.6369614750984</v>
          </cell>
          <cell r="N34">
            <v>9808.7629363807591</v>
          </cell>
          <cell r="O34">
            <v>9862.1859073383494</v>
          </cell>
          <cell r="P34">
            <v>9763.8570441548381</v>
          </cell>
          <cell r="Q34">
            <v>9790.3456596440556</v>
          </cell>
          <cell r="R34">
            <v>9765.3841766406513</v>
          </cell>
          <cell r="S34">
            <v>9727.6623876612321</v>
          </cell>
          <cell r="T34">
            <v>9472.0235577652493</v>
          </cell>
          <cell r="U34">
            <v>9375.1832332351241</v>
          </cell>
          <cell r="V34">
            <v>9243.6383262470044</v>
          </cell>
          <cell r="W34">
            <v>9062.5859653063671</v>
          </cell>
          <cell r="X34">
            <v>8917.9929561201207</v>
          </cell>
          <cell r="Y34">
            <v>8692.5569885560399</v>
          </cell>
          <cell r="Z34">
            <v>8475.7635816256679</v>
          </cell>
          <cell r="AA34">
            <v>8400.9151051931622</v>
          </cell>
          <cell r="AB34">
            <v>8425.0516253344285</v>
          </cell>
          <cell r="AC34">
            <v>8452.6182602128629</v>
          </cell>
          <cell r="AD34">
            <v>8441.8995483336203</v>
          </cell>
          <cell r="AE34">
            <v>8386.3979084099738</v>
          </cell>
          <cell r="AF34">
            <v>8315.3286458369275</v>
          </cell>
          <cell r="AG34">
            <v>8245.3083002811127</v>
          </cell>
          <cell r="AH34">
            <v>8325.0926349609217</v>
          </cell>
        </row>
        <row r="35">
          <cell r="E35">
            <v>1811.6096253029643</v>
          </cell>
          <cell r="F35">
            <v>1806.7994885669962</v>
          </cell>
          <cell r="G35">
            <v>1860.007119007551</v>
          </cell>
          <cell r="H35">
            <v>1849.1493326559496</v>
          </cell>
          <cell r="I35">
            <v>1843.108613986587</v>
          </cell>
          <cell r="J35">
            <v>1808.469522861657</v>
          </cell>
          <cell r="K35">
            <v>1791.139849828417</v>
          </cell>
          <cell r="L35">
            <v>1823.1016613035465</v>
          </cell>
          <cell r="M35">
            <v>1876.7887668515848</v>
          </cell>
          <cell r="N35">
            <v>1948.0335751336215</v>
          </cell>
          <cell r="O35">
            <v>2012.7754530712396</v>
          </cell>
          <cell r="P35">
            <v>2062.7497384403669</v>
          </cell>
          <cell r="Q35">
            <v>2153.1145843613999</v>
          </cell>
          <cell r="R35">
            <v>2287.6974839352833</v>
          </cell>
          <cell r="S35">
            <v>2389.5398215757887</v>
          </cell>
          <cell r="T35">
            <v>2454.1197575408864</v>
          </cell>
          <cell r="U35">
            <v>2505.7008574954107</v>
          </cell>
          <cell r="V35">
            <v>2627.7460600354175</v>
          </cell>
          <cell r="W35">
            <v>2715.8205240031325</v>
          </cell>
          <cell r="X35">
            <v>2857.3755542553417</v>
          </cell>
          <cell r="Y35">
            <v>2984.7626006339256</v>
          </cell>
          <cell r="Z35">
            <v>3102.5238421212412</v>
          </cell>
          <cell r="AA35">
            <v>3190.481784641277</v>
          </cell>
          <cell r="AB35">
            <v>3305.6522164378352</v>
          </cell>
          <cell r="AC35">
            <v>3404.1612404937268</v>
          </cell>
          <cell r="AD35">
            <v>3489.2802129440952</v>
          </cell>
          <cell r="AE35">
            <v>3558.6834022709318</v>
          </cell>
          <cell r="AF35">
            <v>3671.5914165868667</v>
          </cell>
          <cell r="AG35">
            <v>3787.9350951567408</v>
          </cell>
          <cell r="AH35">
            <v>3907.8033472810839</v>
          </cell>
        </row>
        <row r="36">
          <cell r="E36">
            <v>136.35771373248119</v>
          </cell>
          <cell r="F36">
            <v>135.99566042977392</v>
          </cell>
          <cell r="G36">
            <v>140.00053583927806</v>
          </cell>
          <cell r="H36">
            <v>139.18328310313601</v>
          </cell>
          <cell r="I36">
            <v>138.72860535382915</v>
          </cell>
          <cell r="J36">
            <v>136.12136193582367</v>
          </cell>
          <cell r="K36">
            <v>134.81697794407441</v>
          </cell>
          <cell r="L36">
            <v>137.22270568951427</v>
          </cell>
          <cell r="M36">
            <v>141.26367062323757</v>
          </cell>
          <cell r="N36">
            <v>146.6261830745737</v>
          </cell>
          <cell r="O36">
            <v>151.49922765052344</v>
          </cell>
          <cell r="P36">
            <v>155.26073300088788</v>
          </cell>
          <cell r="Q36">
            <v>162.06238807021293</v>
          </cell>
          <cell r="R36">
            <v>172.19228373706434</v>
          </cell>
          <cell r="S36">
            <v>179.85783603258628</v>
          </cell>
          <cell r="T36">
            <v>184.71869142780866</v>
          </cell>
          <cell r="U36">
            <v>188.60113981148257</v>
          </cell>
          <cell r="V36">
            <v>197.78733785212825</v>
          </cell>
          <cell r="W36">
            <v>204.41659858088099</v>
          </cell>
          <cell r="X36">
            <v>215.07127827728382</v>
          </cell>
          <cell r="Y36">
            <v>224.65955058534925</v>
          </cell>
          <cell r="Z36">
            <v>233.52329994460959</v>
          </cell>
          <cell r="AA36">
            <v>240.14379024181662</v>
          </cell>
          <cell r="AB36">
            <v>248.81253242005215</v>
          </cell>
          <cell r="AC36">
            <v>256.22719014468913</v>
          </cell>
          <cell r="AD36">
            <v>262.6339945226739</v>
          </cell>
          <cell r="AE36">
            <v>267.85789049351104</v>
          </cell>
          <cell r="AF36">
            <v>276.35634318395773</v>
          </cell>
          <cell r="AG36">
            <v>285.11339425910955</v>
          </cell>
          <cell r="AH36">
            <v>294.13573581685586</v>
          </cell>
        </row>
        <row r="37">
          <cell r="E37">
            <v>479.44244769066745</v>
          </cell>
          <cell r="F37">
            <v>490.2993180360852</v>
          </cell>
          <cell r="G37">
            <v>498.8688105469148</v>
          </cell>
          <cell r="H37">
            <v>510.1762393933422</v>
          </cell>
          <cell r="I37">
            <v>525.34375787788269</v>
          </cell>
          <cell r="J37">
            <v>531.88040571183865</v>
          </cell>
          <cell r="K37">
            <v>531.63178183300738</v>
          </cell>
          <cell r="L37">
            <v>540.80087307012946</v>
          </cell>
          <cell r="M37">
            <v>554.05336445648538</v>
          </cell>
          <cell r="N37">
            <v>572.85477953275483</v>
          </cell>
          <cell r="O37">
            <v>592.95646135236996</v>
          </cell>
          <cell r="P37">
            <v>595.60239058188802</v>
          </cell>
          <cell r="Q37">
            <v>610.52277349462315</v>
          </cell>
          <cell r="R37">
            <v>629.68627858265813</v>
          </cell>
          <cell r="S37">
            <v>648.15714980035273</v>
          </cell>
          <cell r="T37">
            <v>652.98996618232036</v>
          </cell>
          <cell r="U37">
            <v>665.73911575055354</v>
          </cell>
          <cell r="V37">
            <v>675.91833604427757</v>
          </cell>
          <cell r="W37">
            <v>681.23048942174341</v>
          </cell>
          <cell r="X37">
            <v>692.22606076775196</v>
          </cell>
          <cell r="Y37">
            <v>700.75158814034751</v>
          </cell>
          <cell r="Z37">
            <v>704.75355971495685</v>
          </cell>
          <cell r="AA37">
            <v>721.18420308712382</v>
          </cell>
          <cell r="AB37">
            <v>742.79663450541193</v>
          </cell>
          <cell r="AC37">
            <v>767.08158933991922</v>
          </cell>
          <cell r="AD37">
            <v>788.3392356917941</v>
          </cell>
          <cell r="AE37">
            <v>805.60871387766224</v>
          </cell>
          <cell r="AF37">
            <v>822.44499009936249</v>
          </cell>
          <cell r="AG37">
            <v>839.45696274701834</v>
          </cell>
          <cell r="AH37">
            <v>856.64981053211511</v>
          </cell>
        </row>
        <row r="38">
          <cell r="E38">
            <v>610284.4353407661</v>
          </cell>
          <cell r="F38">
            <v>608898.61285621487</v>
          </cell>
          <cell r="G38">
            <v>607515.93727144913</v>
          </cell>
          <cell r="H38">
            <v>606136.40144054778</v>
          </cell>
          <cell r="I38">
            <v>604759.99823381635</v>
          </cell>
          <cell r="J38">
            <v>603386.72053775052</v>
          </cell>
          <cell r="K38">
            <v>602016.56125499913</v>
          </cell>
          <cell r="L38">
            <v>600649.5133043275</v>
          </cell>
          <cell r="M38">
            <v>599285.56962058088</v>
          </cell>
          <cell r="N38">
            <v>597924.72315464797</v>
          </cell>
          <cell r="O38">
            <v>596566.96687342459</v>
          </cell>
          <cell r="P38">
            <v>595212.29375977698</v>
          </cell>
          <cell r="Q38">
            <v>593860.69681250595</v>
          </cell>
          <cell r="R38">
            <v>592512.16904631036</v>
          </cell>
          <cell r="S38">
            <v>591166.7034917511</v>
          </cell>
          <cell r="T38">
            <v>589824.2931952154</v>
          </cell>
          <cell r="U38">
            <v>588484.93121888046</v>
          </cell>
          <cell r="V38">
            <v>587148.61064067774</v>
          </cell>
          <cell r="W38">
            <v>585815.32455425721</v>
          </cell>
          <cell r="X38">
            <v>584485.06606895162</v>
          </cell>
          <cell r="Y38">
            <v>583157.82830974099</v>
          </cell>
          <cell r="Z38">
            <v>581833.60441721708</v>
          </cell>
          <cell r="AA38">
            <v>580512.3875475477</v>
          </cell>
          <cell r="AB38">
            <v>579194.17087244161</v>
          </cell>
          <cell r="AC38">
            <v>577878.94757911307</v>
          </cell>
          <cell r="AD38">
            <v>576566.71087024664</v>
          </cell>
          <cell r="AE38">
            <v>575257.45396396227</v>
          </cell>
          <cell r="AF38">
            <v>573951.17009377992</v>
          </cell>
          <cell r="AG38">
            <v>572647.85250858485</v>
          </cell>
          <cell r="AH38">
            <v>571347.49447259249</v>
          </cell>
        </row>
        <row r="39">
          <cell r="E39">
            <v>80735.300787244094</v>
          </cell>
          <cell r="F39">
            <v>80551.965628256759</v>
          </cell>
          <cell r="G39">
            <v>80369.046790013803</v>
          </cell>
          <cell r="H39">
            <v>80186.543327126652</v>
          </cell>
          <cell r="I39">
            <v>80004.454296353564</v>
          </cell>
          <cell r="J39">
            <v>79822.778756594707</v>
          </cell>
          <cell r="K39">
            <v>79641.515768887315</v>
          </cell>
          <cell r="L39">
            <v>79460.664396400854</v>
          </cell>
          <cell r="M39">
            <v>79280.223704432137</v>
          </cell>
          <cell r="N39">
            <v>79100.192760400532</v>
          </cell>
          <cell r="O39">
            <v>78920.570633843134</v>
          </cell>
          <cell r="P39">
            <v>78741.35639640993</v>
          </cell>
          <cell r="Q39">
            <v>78562.549121859032</v>
          </cell>
          <cell r="R39">
            <v>78384.147886051884</v>
          </cell>
          <cell r="S39">
            <v>78206.151766948475</v>
          </cell>
          <cell r="T39">
            <v>78028.559844602583</v>
          </cell>
          <cell r="U39">
            <v>77851.371201157002</v>
          </cell>
          <cell r="V39">
            <v>77674.584920838824</v>
          </cell>
          <cell r="W39">
            <v>77498.200089954698</v>
          </cell>
          <cell r="X39">
            <v>77322.215796886099</v>
          </cell>
          <cell r="Y39">
            <v>77146.631132084614</v>
          </cell>
          <cell r="Z39">
            <v>76971.445188067271</v>
          </cell>
          <cell r="AA39">
            <v>76796.657059411795</v>
          </cell>
          <cell r="AB39">
            <v>76622.265842751993</v>
          </cell>
          <cell r="AC39">
            <v>76448.270636773028</v>
          </cell>
          <cell r="AD39">
            <v>76274.67054220679</v>
          </cell>
          <cell r="AE39">
            <v>76101.464661827253</v>
          </cell>
          <cell r="AF39">
            <v>75928.652100445805</v>
          </cell>
          <cell r="AG39">
            <v>75756.231964906678</v>
          </cell>
          <cell r="AH39">
            <v>75584.203364082277</v>
          </cell>
        </row>
        <row r="40">
          <cell r="E40">
            <v>6076.8505968893414</v>
          </cell>
          <cell r="F40">
            <v>6063.0511763204022</v>
          </cell>
          <cell r="G40">
            <v>6049.2830917214696</v>
          </cell>
          <cell r="H40">
            <v>6035.546271934265</v>
          </cell>
          <cell r="I40">
            <v>6021.8406459620965</v>
          </cell>
          <cell r="J40">
            <v>6008.1661429694941</v>
          </cell>
          <cell r="K40">
            <v>5994.522692281841</v>
          </cell>
          <cell r="L40">
            <v>5980.9102233850099</v>
          </cell>
          <cell r="M40">
            <v>5967.3286659249989</v>
          </cell>
          <cell r="N40">
            <v>5953.7779497075662</v>
          </cell>
          <cell r="O40">
            <v>5940.2580046978692</v>
          </cell>
          <cell r="P40">
            <v>5926.768761020101</v>
          </cell>
          <cell r="Q40">
            <v>5913.3101489571309</v>
          </cell>
          <cell r="R40">
            <v>5899.8820989501419</v>
          </cell>
          <cell r="S40">
            <v>5886.4845415982727</v>
          </cell>
          <cell r="T40">
            <v>5873.1174076582593</v>
          </cell>
          <cell r="U40">
            <v>5859.7806280440755</v>
          </cell>
          <cell r="V40">
            <v>5846.4741338265785</v>
          </cell>
          <cell r="W40">
            <v>5833.1978562331497</v>
          </cell>
          <cell r="X40">
            <v>5819.9517266473413</v>
          </cell>
          <cell r="Y40">
            <v>5806.7356766085204</v>
          </cell>
          <cell r="Z40">
            <v>5793.5496378115158</v>
          </cell>
          <cell r="AA40">
            <v>5780.3935421062652</v>
          </cell>
          <cell r="AB40">
            <v>5767.2673214974629</v>
          </cell>
          <cell r="AC40">
            <v>5754.1709081442077</v>
          </cell>
          <cell r="AD40">
            <v>5741.1042343596519</v>
          </cell>
          <cell r="AE40">
            <v>5728.0672326106542</v>
          </cell>
          <cell r="AF40">
            <v>5715.059835517427</v>
          </cell>
          <cell r="AG40">
            <v>5702.0819758531916</v>
          </cell>
          <cell r="AH40">
            <v>5689.1335865438277</v>
          </cell>
        </row>
        <row r="41">
          <cell r="E41">
            <v>87206.734623873199</v>
          </cell>
          <cell r="F41">
            <v>86274.757430208003</v>
          </cell>
          <cell r="G41">
            <v>85352.740264208769</v>
          </cell>
          <cell r="H41">
            <v>84440.576683194522</v>
          </cell>
          <cell r="I41">
            <v>83538.16138203576</v>
          </cell>
          <cell r="J41">
            <v>82645.390180997507</v>
          </cell>
          <cell r="K41">
            <v>81762.160013712171</v>
          </cell>
          <cell r="L41">
            <v>80888.368915281069</v>
          </cell>
          <cell r="M41">
            <v>80023.916010502988</v>
          </cell>
          <cell r="N41">
            <v>79168.701502228636</v>
          </cell>
          <cell r="O41">
            <v>78322.626659839501</v>
          </cell>
          <cell r="P41">
            <v>77485.593807849858</v>
          </cell>
          <cell r="Q41">
            <v>76657.506314630591</v>
          </cell>
          <cell r="R41">
            <v>75838.268581253476</v>
          </cell>
          <cell r="S41">
            <v>75027.78603045475</v>
          </cell>
          <cell r="T41">
            <v>74225.965095716601</v>
          </cell>
          <cell r="U41">
            <v>73432.713210465314</v>
          </cell>
          <cell r="V41">
            <v>72647.938797384893</v>
          </cell>
          <cell r="W41">
            <v>71871.551257844883</v>
          </cell>
          <cell r="X41">
            <v>71103.460961441175</v>
          </cell>
          <cell r="Y41">
            <v>70343.579235648562</v>
          </cell>
          <cell r="Z41">
            <v>69591.818355583935</v>
          </cell>
          <cell r="AA41">
            <v>68848.091533878818</v>
          </cell>
          <cell r="AB41">
            <v>68112.312910660155</v>
          </cell>
          <cell r="AC41">
            <v>67384.397543638202</v>
          </cell>
          <cell r="AD41">
            <v>66664.261398300325</v>
          </cell>
          <cell r="AE41">
            <v>65951.821338209571</v>
          </cell>
          <cell r="AF41">
            <v>65246.995115406971</v>
          </cell>
          <cell r="AG41">
            <v>64549.701360916399</v>
          </cell>
          <cell r="AH41">
            <v>63859.859575350856</v>
          </cell>
        </row>
        <row r="44">
          <cell r="E44">
            <v>1634.1752008029632</v>
          </cell>
          <cell r="F44">
            <v>1578.8580042042388</v>
          </cell>
          <cell r="G44">
            <v>1515.3512572871966</v>
          </cell>
          <cell r="H44">
            <v>1471.964285642759</v>
          </cell>
          <cell r="I44">
            <v>1438.074790966306</v>
          </cell>
          <cell r="J44">
            <v>1384.2505101724103</v>
          </cell>
          <cell r="K44">
            <v>1341.2314890320042</v>
          </cell>
          <cell r="L44">
            <v>1323.0069138945425</v>
          </cell>
          <cell r="M44">
            <v>1310.0859066990934</v>
          </cell>
          <cell r="N44">
            <v>1293.0305917013134</v>
          </cell>
          <cell r="O44">
            <v>1294.3590899232997</v>
          </cell>
          <cell r="P44">
            <v>1268.0503901761065</v>
          </cell>
          <cell r="Q44">
            <v>1257.5043959938225</v>
          </cell>
          <cell r="R44">
            <v>1246.5660983456035</v>
          </cell>
          <cell r="S44">
            <v>1234.7022890866567</v>
          </cell>
          <cell r="T44">
            <v>1199.7896506502648</v>
          </cell>
          <cell r="U44">
            <v>1187.4541674960492</v>
          </cell>
          <cell r="V44">
            <v>1178.1270249796946</v>
          </cell>
          <cell r="W44">
            <v>1164.457403797591</v>
          </cell>
          <cell r="X44">
            <v>1155.4954323332083</v>
          </cell>
          <cell r="Y44">
            <v>1162.1709449011669</v>
          </cell>
          <cell r="Z44">
            <v>1164.0379698857912</v>
          </cell>
          <cell r="AA44">
            <v>1158.8197829502358</v>
          </cell>
          <cell r="AB44">
            <v>1169.9370437481298</v>
          </cell>
          <cell r="AC44">
            <v>1180.1259360105498</v>
          </cell>
          <cell r="AD44">
            <v>1184.7898665374526</v>
          </cell>
          <cell r="AE44">
            <v>1183.1081976090481</v>
          </cell>
          <cell r="AF44">
            <v>1187.4263653628707</v>
          </cell>
          <cell r="AG44">
            <v>1191.8248553588296</v>
          </cell>
          <cell r="AH44">
            <v>1218.0717870220888</v>
          </cell>
        </row>
        <row r="45">
          <cell r="E45">
            <v>606.11880944349252</v>
          </cell>
          <cell r="F45">
            <v>640.81234534880946</v>
          </cell>
          <cell r="G45">
            <v>671.11534491307714</v>
          </cell>
          <cell r="H45">
            <v>664.36109831148747</v>
          </cell>
          <cell r="I45">
            <v>656.04759654465909</v>
          </cell>
          <cell r="J45">
            <v>635.00829456682584</v>
          </cell>
          <cell r="K45">
            <v>602.82897127632361</v>
          </cell>
          <cell r="L45">
            <v>595.75084847939183</v>
          </cell>
          <cell r="M45">
            <v>606.67140831465326</v>
          </cell>
          <cell r="N45">
            <v>631.79393414718629</v>
          </cell>
          <cell r="O45">
            <v>657.59114190224057</v>
          </cell>
          <cell r="P45">
            <v>664.03957805536049</v>
          </cell>
          <cell r="Q45">
            <v>692.46943245429554</v>
          </cell>
          <cell r="R45">
            <v>722.08843465047096</v>
          </cell>
          <cell r="S45">
            <v>738.37787807364452</v>
          </cell>
          <cell r="T45">
            <v>741.30955358821632</v>
          </cell>
          <cell r="U45">
            <v>746.36029189269129</v>
          </cell>
          <cell r="V45">
            <v>772.59810593536793</v>
          </cell>
          <cell r="W45">
            <v>782.08596673943305</v>
          </cell>
          <cell r="X45">
            <v>816.16992365289468</v>
          </cell>
          <cell r="Y45">
            <v>828.54044541806252</v>
          </cell>
          <cell r="Z45">
            <v>859.97554060064465</v>
          </cell>
          <cell r="AA45">
            <v>873.69760346775843</v>
          </cell>
          <cell r="AB45">
            <v>894.76320426803693</v>
          </cell>
          <cell r="AC45">
            <v>913.05325276213443</v>
          </cell>
          <cell r="AD45">
            <v>926.39049684305928</v>
          </cell>
          <cell r="AE45">
            <v>936.26599755315431</v>
          </cell>
          <cell r="AF45">
            <v>954.69305665802221</v>
          </cell>
          <cell r="AG45">
            <v>973.44510719983907</v>
          </cell>
          <cell r="AH45">
            <v>992.52432134633909</v>
          </cell>
        </row>
        <row r="46">
          <cell r="E46">
            <v>74.913560717735038</v>
          </cell>
          <cell r="F46">
            <v>79.201525829628139</v>
          </cell>
          <cell r="G46">
            <v>82.946840382515134</v>
          </cell>
          <cell r="H46">
            <v>82.112045858723178</v>
          </cell>
          <cell r="I46">
            <v>81.084534404396067</v>
          </cell>
          <cell r="J46">
            <v>78.48417123859646</v>
          </cell>
          <cell r="K46">
            <v>74.506951506062478</v>
          </cell>
          <cell r="L46">
            <v>73.632127340149552</v>
          </cell>
          <cell r="M46">
            <v>74.981859454620064</v>
          </cell>
          <cell r="N46">
            <v>78.086890737292677</v>
          </cell>
          <cell r="O46">
            <v>81.27530967331063</v>
          </cell>
          <cell r="P46">
            <v>82.07230740010074</v>
          </cell>
          <cell r="Q46">
            <v>85.586109629182587</v>
          </cell>
          <cell r="R46">
            <v>89.246885181518877</v>
          </cell>
          <cell r="S46">
            <v>91.260187177641455</v>
          </cell>
          <cell r="T46">
            <v>91.622529095172794</v>
          </cell>
          <cell r="U46">
            <v>92.246777649658469</v>
          </cell>
          <cell r="V46">
            <v>95.489653542573564</v>
          </cell>
          <cell r="W46">
            <v>96.662310495884981</v>
          </cell>
          <cell r="X46">
            <v>100.87493438406563</v>
          </cell>
          <cell r="Y46">
            <v>102.40387527638975</v>
          </cell>
          <cell r="Z46">
            <v>106.28911175963023</v>
          </cell>
          <cell r="AA46">
            <v>107.98509705781284</v>
          </cell>
          <cell r="AB46">
            <v>110.58871063986973</v>
          </cell>
          <cell r="AC46">
            <v>112.84927843127504</v>
          </cell>
          <cell r="AD46">
            <v>114.49770185700733</v>
          </cell>
          <cell r="AE46">
            <v>115.71826936050222</v>
          </cell>
          <cell r="AF46">
            <v>117.99577104762072</v>
          </cell>
          <cell r="AG46">
            <v>120.31344021571044</v>
          </cell>
          <cell r="AH46">
            <v>122.67154533494079</v>
          </cell>
        </row>
        <row r="47">
          <cell r="E47">
            <v>172.84514909053291</v>
          </cell>
          <cell r="F47">
            <v>176.75919004070147</v>
          </cell>
          <cell r="G47">
            <v>179.84860195614417</v>
          </cell>
          <cell r="H47">
            <v>183.92507502231774</v>
          </cell>
          <cell r="I47">
            <v>189.3931598913598</v>
          </cell>
          <cell r="J47">
            <v>191.74970523867825</v>
          </cell>
          <cell r="K47">
            <v>191.6600731428739</v>
          </cell>
          <cell r="L47">
            <v>194.96564808630819</v>
          </cell>
          <cell r="M47">
            <v>199.74334113482522</v>
          </cell>
          <cell r="N47">
            <v>206.52149231360337</v>
          </cell>
          <cell r="O47">
            <v>213.76840632344414</v>
          </cell>
          <cell r="P47">
            <v>214.72229773285497</v>
          </cell>
          <cell r="Q47">
            <v>220.10128705985642</v>
          </cell>
          <cell r="R47">
            <v>227.00997633005568</v>
          </cell>
          <cell r="S47">
            <v>233.66896221007588</v>
          </cell>
          <cell r="T47">
            <v>235.41125447495958</v>
          </cell>
          <cell r="U47">
            <v>240.00748634494312</v>
          </cell>
          <cell r="V47">
            <v>243.67722576365495</v>
          </cell>
          <cell r="W47">
            <v>245.5923251607619</v>
          </cell>
          <cell r="X47">
            <v>249.5563695998614</v>
          </cell>
          <cell r="Y47">
            <v>252.62993151931505</v>
          </cell>
          <cell r="Z47">
            <v>254.07269357928965</v>
          </cell>
          <cell r="AA47">
            <v>259.9961511642299</v>
          </cell>
          <cell r="AB47">
            <v>267.78770977297683</v>
          </cell>
          <cell r="AC47">
            <v>276.54274733639147</v>
          </cell>
          <cell r="AD47">
            <v>284.20640138016995</v>
          </cell>
          <cell r="AE47">
            <v>290.43226966974191</v>
          </cell>
          <cell r="AF47">
            <v>296.50196309736003</v>
          </cell>
          <cell r="AG47">
            <v>302.63499733905343</v>
          </cell>
          <cell r="AH47">
            <v>308.83323938670623</v>
          </cell>
        </row>
        <row r="48">
          <cell r="E48">
            <v>194440.90633724176</v>
          </cell>
          <cell r="F48">
            <v>193999.37356282613</v>
          </cell>
          <cell r="G48">
            <v>193558.84341277881</v>
          </cell>
          <cell r="H48">
            <v>193119.31361035907</v>
          </cell>
          <cell r="I48">
            <v>192680.78188399624</v>
          </cell>
          <cell r="J48">
            <v>192243.24596727791</v>
          </cell>
          <cell r="K48">
            <v>191806.70359893813</v>
          </cell>
          <cell r="L48">
            <v>191371.1525228458</v>
          </cell>
          <cell r="M48">
            <v>190936.59048799306</v>
          </cell>
          <cell r="N48">
            <v>190503.01524848351</v>
          </cell>
          <cell r="O48">
            <v>190070.42456352076</v>
          </cell>
          <cell r="P48">
            <v>189638.81619739678</v>
          </cell>
          <cell r="Q48">
            <v>189208.18791948029</v>
          </cell>
          <cell r="R48">
            <v>188778.53750420531</v>
          </cell>
          <cell r="S48">
            <v>188349.86273105963</v>
          </cell>
          <cell r="T48">
            <v>187922.16138457338</v>
          </cell>
          <cell r="U48">
            <v>187495.43125430748</v>
          </cell>
          <cell r="V48">
            <v>187069.67013484231</v>
          </cell>
          <cell r="W48">
            <v>186644.87582576624</v>
          </cell>
          <cell r="X48">
            <v>186221.04613166433</v>
          </cell>
          <cell r="Y48">
            <v>185798.17886210696</v>
          </cell>
          <cell r="Z48">
            <v>185376.27183163844</v>
          </cell>
          <cell r="AA48">
            <v>184955.32285976579</v>
          </cell>
          <cell r="AB48">
            <v>184535.32977094749</v>
          </cell>
          <cell r="AC48">
            <v>184116.29039458215</v>
          </cell>
          <cell r="AD48">
            <v>183698.20256499739</v>
          </cell>
          <cell r="AE48">
            <v>183281.06412143857</v>
          </cell>
          <cell r="AF48">
            <v>182864.87290805764</v>
          </cell>
          <cell r="AG48">
            <v>182449.62677390204</v>
          </cell>
          <cell r="AH48">
            <v>182035.32357290352</v>
          </cell>
        </row>
        <row r="49">
          <cell r="E49">
            <v>32802.655904598643</v>
          </cell>
          <cell r="F49">
            <v>32728.167049329197</v>
          </cell>
          <cell r="G49">
            <v>32653.847344679001</v>
          </cell>
          <cell r="H49">
            <v>32579.69640653782</v>
          </cell>
          <cell r="I49">
            <v>32505.713851667653</v>
          </cell>
          <cell r="J49">
            <v>32431.899297700777</v>
          </cell>
          <cell r="K49">
            <v>32358.252363137741</v>
          </cell>
          <cell r="L49">
            <v>32284.772667345424</v>
          </cell>
          <cell r="M49">
            <v>32211.459830555043</v>
          </cell>
          <cell r="N49">
            <v>32138.313473860206</v>
          </cell>
          <cell r="O49">
            <v>32065.333219214946</v>
          </cell>
          <cell r="P49">
            <v>31992.51868943177</v>
          </cell>
          <cell r="Q49">
            <v>31919.869508179709</v>
          </cell>
          <cell r="R49">
            <v>31847.385299982376</v>
          </cell>
          <cell r="S49">
            <v>31775.065690216019</v>
          </cell>
          <cell r="T49">
            <v>31702.910305107587</v>
          </cell>
          <cell r="U49">
            <v>31630.918771732806</v>
          </cell>
          <cell r="V49">
            <v>31559.090718014239</v>
          </cell>
          <cell r="W49">
            <v>31487.425772719369</v>
          </cell>
          <cell r="X49">
            <v>31415.923565458685</v>
          </cell>
          <cell r="Y49">
            <v>31344.583726683759</v>
          </cell>
          <cell r="Z49">
            <v>31273.405887685341</v>
          </cell>
          <cell r="AA49">
            <v>31202.389680591456</v>
          </cell>
          <cell r="AB49">
            <v>31131.534738365492</v>
          </cell>
          <cell r="AC49">
            <v>31060.840694804319</v>
          </cell>
          <cell r="AD49">
            <v>30990.307184536381</v>
          </cell>
          <cell r="AE49">
            <v>30919.933843019819</v>
          </cell>
          <cell r="AF49">
            <v>30849.720306540577</v>
          </cell>
          <cell r="AG49">
            <v>30779.66621221053</v>
          </cell>
          <cell r="AH49">
            <v>30709.771197965609</v>
          </cell>
        </row>
        <row r="50">
          <cell r="E50">
            <v>4054.2608421414056</v>
          </cell>
          <cell r="F50">
            <v>4045.0543544114739</v>
          </cell>
          <cell r="G50">
            <v>4035.8687729378544</v>
          </cell>
          <cell r="H50">
            <v>4026.7040502462473</v>
          </cell>
          <cell r="I50">
            <v>4017.5601389701596</v>
          </cell>
          <cell r="J50">
            <v>4008.4369918506577</v>
          </cell>
          <cell r="K50">
            <v>3999.3345617361256</v>
          </cell>
          <cell r="L50">
            <v>3990.2528015820189</v>
          </cell>
          <cell r="M50">
            <v>3981.1916644506236</v>
          </cell>
          <cell r="N50">
            <v>3972.1511035108124</v>
          </cell>
          <cell r="O50">
            <v>3963.1310720378028</v>
          </cell>
          <cell r="P50">
            <v>3954.1315234129161</v>
          </cell>
          <cell r="Q50">
            <v>3945.1524111233357</v>
          </cell>
          <cell r="R50">
            <v>3936.1936887618676</v>
          </cell>
          <cell r="S50">
            <v>3927.2553100266996</v>
          </cell>
          <cell r="T50">
            <v>3918.3372287211632</v>
          </cell>
          <cell r="U50">
            <v>3909.4393987534936</v>
          </cell>
          <cell r="V50">
            <v>3900.5617741365918</v>
          </cell>
          <cell r="W50">
            <v>3891.7043089877875</v>
          </cell>
          <cell r="X50">
            <v>3882.8669575286017</v>
          </cell>
          <cell r="Y50">
            <v>3874.0496740845097</v>
          </cell>
          <cell r="Z50">
            <v>3865.2524130847055</v>
          </cell>
          <cell r="AA50">
            <v>3856.4751290618656</v>
          </cell>
          <cell r="AB50">
            <v>3847.7177766519153</v>
          </cell>
          <cell r="AC50">
            <v>3838.9803105937926</v>
          </cell>
          <cell r="AD50">
            <v>3830.2626857292162</v>
          </cell>
          <cell r="AE50">
            <v>3821.56485700245</v>
          </cell>
          <cell r="AF50">
            <v>3812.8867794600719</v>
          </cell>
          <cell r="AG50">
            <v>3804.2284082507404</v>
          </cell>
          <cell r="AH50">
            <v>3795.5896986249631</v>
          </cell>
        </row>
        <row r="51">
          <cell r="E51">
            <v>41595.549340500133</v>
          </cell>
          <cell r="F51">
            <v>41151.018267177395</v>
          </cell>
          <cell r="G51">
            <v>40711.237891424047</v>
          </cell>
          <cell r="H51">
            <v>40276.157442599411</v>
          </cell>
          <cell r="I51">
            <v>39845.726692647957</v>
          </cell>
          <cell r="J51">
            <v>39419.895950300699</v>
          </cell>
          <cell r="K51">
            <v>38998.616055338571</v>
          </cell>
          <cell r="L51">
            <v>38581.838372917111</v>
          </cell>
          <cell r="M51">
            <v>38169.514787951783</v>
          </cell>
          <cell r="N51">
            <v>37761.597699563303</v>
          </cell>
          <cell r="O51">
            <v>37358.040015582337</v>
          </cell>
          <cell r="P51">
            <v>36958.795147112935</v>
          </cell>
          <cell r="Q51">
            <v>36563.817003154043</v>
          </cell>
          <cell r="R51">
            <v>36173.059985278516</v>
          </cell>
          <cell r="S51">
            <v>35786.478982368979</v>
          </cell>
          <cell r="T51">
            <v>35404.029365409966</v>
          </cell>
          <cell r="U51">
            <v>35025.666982335686</v>
          </cell>
          <cell r="V51">
            <v>34651.348152932886</v>
          </cell>
          <cell r="W51">
            <v>34281.029663798159</v>
          </cell>
          <cell r="X51">
            <v>33914.668763349153</v>
          </cell>
          <cell r="Y51">
            <v>33552.2231568891</v>
          </cell>
          <cell r="Z51">
            <v>33193.651001724087</v>
          </cell>
          <cell r="AA51">
            <v>32838.9109023325</v>
          </cell>
          <cell r="AB51">
            <v>32487.961905586108</v>
          </cell>
          <cell r="AC51">
            <v>32140.763496022206</v>
          </cell>
          <cell r="AD51">
            <v>31797.275591166297</v>
          </cell>
          <cell r="AE51">
            <v>31457.458536904738</v>
          </cell>
          <cell r="AF51">
            <v>31121.273102906871</v>
          </cell>
          <cell r="AG51">
            <v>30788.680478096045</v>
          </cell>
          <cell r="AH51">
            <v>30459.642266169059</v>
          </cell>
        </row>
      </sheetData>
      <sheetData sheetId="18">
        <row r="14">
          <cell r="E14">
            <v>12303.717723583866</v>
          </cell>
          <cell r="F14">
            <v>12425.694067188015</v>
          </cell>
          <cell r="G14">
            <v>12334.530756027707</v>
          </cell>
          <cell r="H14">
            <v>11972.185263440431</v>
          </cell>
          <cell r="I14">
            <v>11725.529887011007</v>
          </cell>
          <cell r="J14">
            <v>11502.55085680567</v>
          </cell>
          <cell r="K14">
            <v>11323.656899317531</v>
          </cell>
          <cell r="L14">
            <v>11280.899320225899</v>
          </cell>
          <cell r="M14">
            <v>10990.446088310813</v>
          </cell>
          <cell r="N14">
            <v>11049.708314838914</v>
          </cell>
          <cell r="O14">
            <v>11017.808454900216</v>
          </cell>
          <cell r="P14">
            <v>10917.793161177666</v>
          </cell>
          <cell r="Q14">
            <v>10828.378388720605</v>
          </cell>
          <cell r="R14">
            <v>10548.621656898627</v>
          </cell>
          <cell r="S14">
            <v>10437.083384335296</v>
          </cell>
          <cell r="T14">
            <v>10170.559873888424</v>
          </cell>
          <cell r="U14">
            <v>9913.3716128389224</v>
          </cell>
          <cell r="V14">
            <v>9772.6462631566283</v>
          </cell>
          <cell r="W14">
            <v>9444.6463610822229</v>
          </cell>
          <cell r="X14">
            <v>9229.1914609624018</v>
          </cell>
          <cell r="Y14">
            <v>9087.0894563375314</v>
          </cell>
          <cell r="Z14">
            <v>8861.8641491290709</v>
          </cell>
          <cell r="AA14">
            <v>8782.0714854881116</v>
          </cell>
          <cell r="AB14">
            <v>8567.7774229237766</v>
          </cell>
          <cell r="AC14">
            <v>8418.3301465423938</v>
          </cell>
          <cell r="AD14">
            <v>8345.7486293553447</v>
          </cell>
          <cell r="AE14">
            <v>8264.0990541340961</v>
          </cell>
          <cell r="AF14">
            <v>8162.906602431226</v>
          </cell>
          <cell r="AG14">
            <v>8056.3264018256577</v>
          </cell>
          <cell r="AH14">
            <v>8094.1224331415015</v>
          </cell>
        </row>
        <row r="15">
          <cell r="E15">
            <v>4947.4221548877395</v>
          </cell>
          <cell r="F15">
            <v>5082.9146015968008</v>
          </cell>
          <cell r="G15">
            <v>5094.993245732574</v>
          </cell>
          <cell r="H15">
            <v>5041.2494369919132</v>
          </cell>
          <cell r="I15">
            <v>4989.9433583468663</v>
          </cell>
          <cell r="J15">
            <v>4812.1617566518498</v>
          </cell>
          <cell r="K15">
            <v>4644.2829627232322</v>
          </cell>
          <cell r="L15">
            <v>4484.101626490411</v>
          </cell>
          <cell r="M15">
            <v>4197.410027929508</v>
          </cell>
          <cell r="N15">
            <v>4022.2900640385756</v>
          </cell>
          <cell r="O15">
            <v>3916.4914813583646</v>
          </cell>
          <cell r="P15">
            <v>3812.8793884975771</v>
          </cell>
          <cell r="Q15">
            <v>3751.3623248442304</v>
          </cell>
          <cell r="R15">
            <v>3545.5550919901011</v>
          </cell>
          <cell r="S15">
            <v>3471.982693843006</v>
          </cell>
          <cell r="T15">
            <v>3312.0739904486732</v>
          </cell>
          <cell r="U15">
            <v>3265.2037109571393</v>
          </cell>
          <cell r="V15">
            <v>3055.1497868789302</v>
          </cell>
          <cell r="W15">
            <v>2967.2950444113035</v>
          </cell>
          <cell r="X15">
            <v>2895.0191860128475</v>
          </cell>
          <cell r="Y15">
            <v>2780.5616183871912</v>
          </cell>
          <cell r="Z15">
            <v>2564.1199703708216</v>
          </cell>
          <cell r="AA15">
            <v>2598.4834034136707</v>
          </cell>
          <cell r="AB15">
            <v>2554.4644516219882</v>
          </cell>
          <cell r="AC15">
            <v>2580.1656847082522</v>
          </cell>
          <cell r="AD15">
            <v>2603.425399181614</v>
          </cell>
          <cell r="AE15">
            <v>2638.2015889616928</v>
          </cell>
          <cell r="AF15">
            <v>2619.0849979898926</v>
          </cell>
          <cell r="AG15">
            <v>2597.0961862789177</v>
          </cell>
          <cell r="AH15">
            <v>2575.2601331686415</v>
          </cell>
        </row>
        <row r="16">
          <cell r="E16">
            <v>1738.2834598254221</v>
          </cell>
          <cell r="F16">
            <v>1785.8889140745516</v>
          </cell>
          <cell r="G16">
            <v>1790.1327620141476</v>
          </cell>
          <cell r="H16">
            <v>1771.249802186348</v>
          </cell>
          <cell r="I16">
            <v>1753.2233421218721</v>
          </cell>
          <cell r="J16">
            <v>1690.7595361209205</v>
          </cell>
          <cell r="K16">
            <v>1631.775095010865</v>
          </cell>
          <cell r="L16">
            <v>1575.4951660641984</v>
          </cell>
          <cell r="M16">
            <v>1474.7656854887462</v>
          </cell>
          <cell r="N16">
            <v>1413.2370495270673</v>
          </cell>
          <cell r="O16">
            <v>1376.0645745313175</v>
          </cell>
          <cell r="P16">
            <v>1339.6603256883382</v>
          </cell>
          <cell r="Q16">
            <v>1318.0462222425674</v>
          </cell>
          <cell r="R16">
            <v>1245.7355728613868</v>
          </cell>
          <cell r="S16">
            <v>1219.8858113502454</v>
          </cell>
          <cell r="T16">
            <v>1163.7016723198042</v>
          </cell>
          <cell r="U16">
            <v>1147.2337362822382</v>
          </cell>
          <cell r="V16">
            <v>1073.4310062007053</v>
          </cell>
          <cell r="W16">
            <v>1042.5631237120797</v>
          </cell>
          <cell r="X16">
            <v>1017.1689031937033</v>
          </cell>
          <cell r="Y16">
            <v>976.95408213604026</v>
          </cell>
          <cell r="Z16">
            <v>900.90701661677519</v>
          </cell>
          <cell r="AA16">
            <v>912.98065525345191</v>
          </cell>
          <cell r="AB16">
            <v>897.51453705637425</v>
          </cell>
          <cell r="AC16">
            <v>906.54470003262941</v>
          </cell>
          <cell r="AD16">
            <v>914.7170321448915</v>
          </cell>
          <cell r="AE16">
            <v>926.93569341897319</v>
          </cell>
          <cell r="AF16">
            <v>920.21905334780013</v>
          </cell>
          <cell r="AG16">
            <v>912.4932546385387</v>
          </cell>
          <cell r="AH16">
            <v>904.82112787006326</v>
          </cell>
        </row>
        <row r="17">
          <cell r="E17">
            <v>1751.9929558747617</v>
          </cell>
          <cell r="F17">
            <v>1802.6649202948477</v>
          </cell>
          <cell r="G17">
            <v>1844.9482472984664</v>
          </cell>
          <cell r="H17">
            <v>1901.1664382440467</v>
          </cell>
          <cell r="I17">
            <v>1991.7692980032166</v>
          </cell>
          <cell r="J17">
            <v>2043.5561100215034</v>
          </cell>
          <cell r="K17">
            <v>2037.1456636002447</v>
          </cell>
          <cell r="L17">
            <v>2075.0713911296025</v>
          </cell>
          <cell r="M17">
            <v>2127.5645958554264</v>
          </cell>
          <cell r="N17">
            <v>2192.5486445574197</v>
          </cell>
          <cell r="O17">
            <v>2266.3754599947943</v>
          </cell>
          <cell r="P17">
            <v>2279.5807246383483</v>
          </cell>
          <cell r="Q17">
            <v>2339.0666589396305</v>
          </cell>
          <cell r="R17">
            <v>2406.3954359584445</v>
          </cell>
          <cell r="S17">
            <v>2470.321494143071</v>
          </cell>
          <cell r="T17">
            <v>2475.2030979428105</v>
          </cell>
          <cell r="U17">
            <v>2519.6849307225802</v>
          </cell>
          <cell r="V17">
            <v>2550.9800770455377</v>
          </cell>
          <cell r="W17">
            <v>2575.1520077234682</v>
          </cell>
          <cell r="X17">
            <v>2618.5555250005605</v>
          </cell>
          <cell r="Y17">
            <v>2650.4280081026072</v>
          </cell>
          <cell r="Z17">
            <v>2674.2159093402165</v>
          </cell>
          <cell r="AA17">
            <v>2743.7851955979299</v>
          </cell>
          <cell r="AB17">
            <v>2835.6327281787608</v>
          </cell>
          <cell r="AC17">
            <v>2929.0236716229856</v>
          </cell>
          <cell r="AD17">
            <v>3016.1725119391394</v>
          </cell>
          <cell r="AE17">
            <v>3092.9390487805026</v>
          </cell>
          <cell r="AF17">
            <v>3196.3637404955621</v>
          </cell>
          <cell r="AG17">
            <v>3281.4884013803958</v>
          </cell>
          <cell r="AH17">
            <v>3368.2653905578377</v>
          </cell>
        </row>
        <row r="18">
          <cell r="E18">
            <v>1338302.3917697961</v>
          </cell>
          <cell r="F18">
            <v>1335263.3997224113</v>
          </cell>
          <cell r="G18">
            <v>1332231.3085613439</v>
          </cell>
          <cell r="H18">
            <v>1329206.1026161904</v>
          </cell>
          <cell r="I18">
            <v>1326187.7662521314</v>
          </cell>
          <cell r="J18">
            <v>1323176.2838698504</v>
          </cell>
          <cell r="K18">
            <v>1320171.6399054539</v>
          </cell>
          <cell r="L18">
            <v>1317173.8188303902</v>
          </cell>
          <cell r="M18">
            <v>1314182.8051513699</v>
          </cell>
          <cell r="N18">
            <v>1311198.5834102854</v>
          </cell>
          <cell r="O18">
            <v>1308221.1381841309</v>
          </cell>
          <cell r="P18">
            <v>1305250.454084923</v>
          </cell>
          <cell r="Q18">
            <v>1302286.5157596213</v>
          </cell>
          <cell r="R18">
            <v>1299329.3078900483</v>
          </cell>
          <cell r="S18">
            <v>1296378.815192811</v>
          </cell>
          <cell r="T18">
            <v>1293435.0224192217</v>
          </cell>
          <cell r="U18">
            <v>1290497.9143552191</v>
          </cell>
          <cell r="V18">
            <v>1287567.4758212897</v>
          </cell>
          <cell r="W18">
            <v>1284643.6916723892</v>
          </cell>
          <cell r="X18">
            <v>1281726.5467978644</v>
          </cell>
          <cell r="Y18">
            <v>1278816.0261213754</v>
          </cell>
          <cell r="Z18">
            <v>1275912.114600817</v>
          </cell>
          <cell r="AA18">
            <v>1273014.7972282416</v>
          </cell>
          <cell r="AB18">
            <v>1270124.0590297813</v>
          </cell>
          <cell r="AC18">
            <v>1267239.8850655705</v>
          </cell>
          <cell r="AD18">
            <v>1264362.2604296687</v>
          </cell>
          <cell r="AE18">
            <v>1261491.1702499837</v>
          </cell>
          <cell r="AF18">
            <v>1258626.5996881945</v>
          </cell>
          <cell r="AG18">
            <v>1255768.5339396747</v>
          </cell>
          <cell r="AH18">
            <v>1252916.9582334158</v>
          </cell>
        </row>
        <row r="19">
          <cell r="E19">
            <v>310775.8329294679</v>
          </cell>
          <cell r="F19">
            <v>310070.11763288791</v>
          </cell>
          <cell r="G19">
            <v>309366.00488717278</v>
          </cell>
          <cell r="H19">
            <v>308663.4910532214</v>
          </cell>
          <cell r="I19">
            <v>307962.57250019646</v>
          </cell>
          <cell r="J19">
            <v>307263.24560550565</v>
          </cell>
          <cell r="K19">
            <v>306565.50675478287</v>
          </cell>
          <cell r="L19">
            <v>305869.35234186961</v>
          </cell>
          <cell r="M19">
            <v>305174.77876879624</v>
          </cell>
          <cell r="N19">
            <v>304481.78244576353</v>
          </cell>
          <cell r="O19">
            <v>303790.35979112395</v>
          </cell>
          <cell r="P19">
            <v>303100.50723136333</v>
          </cell>
          <cell r="Q19">
            <v>302412.22120108223</v>
          </cell>
          <cell r="R19">
            <v>301725.49814297759</v>
          </cell>
          <cell r="S19">
            <v>301040.33450782439</v>
          </cell>
          <cell r="T19">
            <v>300356.72675445722</v>
          </cell>
          <cell r="U19">
            <v>299674.671349752</v>
          </cell>
          <cell r="V19">
            <v>298994.1647686077</v>
          </cell>
          <cell r="W19">
            <v>298315.20349392825</v>
          </cell>
          <cell r="X19">
            <v>297637.78401660419</v>
          </cell>
          <cell r="Y19">
            <v>296961.90283549461</v>
          </cell>
          <cell r="Z19">
            <v>296287.55645740905</v>
          </cell>
          <cell r="AA19">
            <v>295614.7413970895</v>
          </cell>
          <cell r="AB19">
            <v>294943.4541771923</v>
          </cell>
          <cell r="AC19">
            <v>294273.69132827019</v>
          </cell>
          <cell r="AD19">
            <v>293605.44938875444</v>
          </cell>
          <cell r="AE19">
            <v>292938.72490493685</v>
          </cell>
          <cell r="AF19">
            <v>292273.51443095203</v>
          </cell>
          <cell r="AG19">
            <v>291609.81452875945</v>
          </cell>
          <cell r="AH19">
            <v>290947.6217681258</v>
          </cell>
        </row>
        <row r="20">
          <cell r="E20">
            <v>72898.034884689987</v>
          </cell>
          <cell r="F20">
            <v>72732.496728702085</v>
          </cell>
          <cell r="G20">
            <v>72567.334479707177</v>
          </cell>
          <cell r="H20">
            <v>72402.547284088956</v>
          </cell>
          <cell r="I20">
            <v>72238.134290169532</v>
          </cell>
          <cell r="J20">
            <v>72074.09464820502</v>
          </cell>
          <cell r="K20">
            <v>71910.427510381167</v>
          </cell>
          <cell r="L20">
            <v>71747.13203080892</v>
          </cell>
          <cell r="M20">
            <v>71584.207365520109</v>
          </cell>
          <cell r="N20">
            <v>71421.652672463053</v>
          </cell>
          <cell r="O20">
            <v>71259.467111498219</v>
          </cell>
          <cell r="P20">
            <v>71097.649844393876</v>
          </cell>
          <cell r="Q20">
            <v>70936.20003482177</v>
          </cell>
          <cell r="R20">
            <v>70775.116848352787</v>
          </cell>
          <cell r="S20">
            <v>70614.399452452664</v>
          </cell>
          <cell r="T20">
            <v>70454.047016477649</v>
          </cell>
          <cell r="U20">
            <v>70294.058711670252</v>
          </cell>
          <cell r="V20">
            <v>70134.433711154925</v>
          </cell>
          <cell r="W20">
            <v>69975.171189933812</v>
          </cell>
          <cell r="X20">
            <v>69816.270324882484</v>
          </cell>
          <cell r="Y20">
            <v>69657.730294745663</v>
          </cell>
          <cell r="Z20">
            <v>69499.550280133</v>
          </cell>
          <cell r="AA20">
            <v>69341.729463514828</v>
          </cell>
          <cell r="AB20">
            <v>69184.267029217954</v>
          </cell>
          <cell r="AC20">
            <v>69027.16216342141</v>
          </cell>
          <cell r="AD20">
            <v>68870.414054152279</v>
          </cell>
          <cell r="AE20">
            <v>68714.021891281489</v>
          </cell>
          <cell r="AF20">
            <v>68557.984866519604</v>
          </cell>
          <cell r="AG20">
            <v>68402.302173412696</v>
          </cell>
          <cell r="AH20">
            <v>68246.973007338122</v>
          </cell>
        </row>
        <row r="21">
          <cell r="E21">
            <v>211669.79468426274</v>
          </cell>
          <cell r="F21">
            <v>209407.68245079397</v>
          </cell>
          <cell r="G21">
            <v>207169.74538017469</v>
          </cell>
          <cell r="H21">
            <v>204955.72511276643</v>
          </cell>
          <cell r="I21">
            <v>202765.36605001672</v>
          </cell>
          <cell r="J21">
            <v>200598.41532495129</v>
          </cell>
          <cell r="K21">
            <v>198454.62277298188</v>
          </cell>
          <cell r="L21">
            <v>196333.74090302575</v>
          </cell>
          <cell r="M21">
            <v>194235.52486893404</v>
          </cell>
          <cell r="N21">
            <v>192159.73244122538</v>
          </cell>
          <cell r="O21">
            <v>190106.12397912156</v>
          </cell>
          <cell r="P21">
            <v>188074.46240288217</v>
          </cell>
          <cell r="Q21">
            <v>186064.51316643474</v>
          </cell>
          <cell r="R21">
            <v>184076.04423029753</v>
          </cell>
          <cell r="S21">
            <v>182108.82603479156</v>
          </cell>
          <cell r="T21">
            <v>180162.63147353911</v>
          </cell>
          <cell r="U21">
            <v>178237.23586724518</v>
          </cell>
          <cell r="V21">
            <v>176332.41693775941</v>
          </cell>
          <cell r="W21">
            <v>174447.95478241498</v>
          </cell>
          <cell r="X21">
            <v>172583.6318486419</v>
          </cell>
          <cell r="Y21">
            <v>170739.23290885161</v>
          </cell>
          <cell r="Z21">
            <v>168914.54503558984</v>
          </cell>
          <cell r="AA21">
            <v>167109.35757695511</v>
          </cell>
          <cell r="AB21">
            <v>165323.46213228002</v>
          </cell>
          <cell r="AC21">
            <v>163556.65252807227</v>
          </cell>
          <cell r="AD21">
            <v>161808.72479421285</v>
          </cell>
          <cell r="AE21">
            <v>160079.47714040868</v>
          </cell>
          <cell r="AF21">
            <v>158368.70993289683</v>
          </cell>
          <cell r="AG21">
            <v>156676.22567139767</v>
          </cell>
          <cell r="AH21">
            <v>155001.82896631441</v>
          </cell>
        </row>
        <row r="24">
          <cell r="E24">
            <v>19586.713848277355</v>
          </cell>
          <cell r="F24">
            <v>19134.14636286996</v>
          </cell>
          <cell r="G24">
            <v>18808.305212222393</v>
          </cell>
          <cell r="H24">
            <v>17809.630699980215</v>
          </cell>
          <cell r="I24">
            <v>16795.798470626571</v>
          </cell>
          <cell r="J24">
            <v>16319.026405544089</v>
          </cell>
          <cell r="K24">
            <v>16080.041717503917</v>
          </cell>
          <cell r="L24">
            <v>16337.956434339518</v>
          </cell>
          <cell r="M24">
            <v>16087.089194463853</v>
          </cell>
          <cell r="N24">
            <v>16118.828091043486</v>
          </cell>
          <cell r="O24">
            <v>16092.258716396984</v>
          </cell>
          <cell r="P24">
            <v>16003.668694674332</v>
          </cell>
          <cell r="Q24">
            <v>15923.467054138684</v>
          </cell>
          <cell r="R24">
            <v>15480.288173574039</v>
          </cell>
          <cell r="S24">
            <v>15252.58694217467</v>
          </cell>
          <cell r="T24">
            <v>14813.162497942896</v>
          </cell>
          <cell r="U24">
            <v>14581.529153385673</v>
          </cell>
          <cell r="V24">
            <v>14536.763579799028</v>
          </cell>
          <cell r="W24">
            <v>14177.02639918871</v>
          </cell>
          <cell r="X24">
            <v>13994.320255998788</v>
          </cell>
          <cell r="Y24">
            <v>13887.238206760338</v>
          </cell>
          <cell r="Z24">
            <v>13660.251173567056</v>
          </cell>
          <cell r="AA24">
            <v>13609.524240869272</v>
          </cell>
          <cell r="AB24">
            <v>13352.186250260784</v>
          </cell>
          <cell r="AC24">
            <v>13173.49343819933</v>
          </cell>
          <cell r="AD24">
            <v>13113.733431086008</v>
          </cell>
          <cell r="AE24">
            <v>13040.363830259033</v>
          </cell>
          <cell r="AF24">
            <v>12954.221350071333</v>
          </cell>
          <cell r="AG24">
            <v>12858.071344166065</v>
          </cell>
          <cell r="AH24">
            <v>12992.144398900997</v>
          </cell>
        </row>
        <row r="25">
          <cell r="E25">
            <v>8986.3846585057709</v>
          </cell>
          <cell r="F25">
            <v>8950.6820651585385</v>
          </cell>
          <cell r="G25">
            <v>8799.8310147863431</v>
          </cell>
          <cell r="H25">
            <v>8877.1447033505065</v>
          </cell>
          <cell r="I25">
            <v>9086.7646274169674</v>
          </cell>
          <cell r="J25">
            <v>9222.3028615913463</v>
          </cell>
          <cell r="K25">
            <v>9205.8316325999858</v>
          </cell>
          <cell r="L25">
            <v>9414.6398392576011</v>
          </cell>
          <cell r="M25">
            <v>9674.5878311998622</v>
          </cell>
          <cell r="N25">
            <v>9964.7349827029011</v>
          </cell>
          <cell r="O25">
            <v>10171.841222381423</v>
          </cell>
          <cell r="P25">
            <v>10136.583752603243</v>
          </cell>
          <cell r="Q25">
            <v>10288.32469475668</v>
          </cell>
          <cell r="R25">
            <v>10443.225084303938</v>
          </cell>
          <cell r="S25">
            <v>10535.01707053258</v>
          </cell>
          <cell r="T25">
            <v>10387.319548690984</v>
          </cell>
          <cell r="U25">
            <v>10351.94361228609</v>
          </cell>
          <cell r="V25">
            <v>10456.920290302345</v>
          </cell>
          <cell r="W25">
            <v>10356.318148034727</v>
          </cell>
          <cell r="X25">
            <v>10346.225116530259</v>
          </cell>
          <cell r="Y25">
            <v>10282.652037596185</v>
          </cell>
          <cell r="Z25">
            <v>10258.465262799871</v>
          </cell>
          <cell r="AA25">
            <v>10272.509155551241</v>
          </cell>
          <cell r="AB25">
            <v>10352.685406451761</v>
          </cell>
          <cell r="AC25">
            <v>10476.170879731788</v>
          </cell>
          <cell r="AD25">
            <v>10581.873175307133</v>
          </cell>
          <cell r="AE25">
            <v>10746.678372405124</v>
          </cell>
          <cell r="AF25">
            <v>10870.14322368548</v>
          </cell>
          <cell r="AG25">
            <v>10982.295052615096</v>
          </cell>
          <cell r="AH25">
            <v>11095.466770154619</v>
          </cell>
        </row>
        <row r="26">
          <cell r="E26">
            <v>3157.3783935290548</v>
          </cell>
          <cell r="F26">
            <v>3144.8342391097572</v>
          </cell>
          <cell r="G26">
            <v>3091.8325187087153</v>
          </cell>
          <cell r="H26">
            <v>3118.9967876636915</v>
          </cell>
          <cell r="I26">
            <v>3192.6470312546103</v>
          </cell>
          <cell r="J26">
            <v>3240.2685729915538</v>
          </cell>
          <cell r="K26">
            <v>3234.4813844270225</v>
          </cell>
          <cell r="L26">
            <v>3307.8464300094279</v>
          </cell>
          <cell r="M26">
            <v>3399.1795082594113</v>
          </cell>
          <cell r="N26">
            <v>3501.1231020307496</v>
          </cell>
          <cell r="O26">
            <v>3573.8901592150946</v>
          </cell>
          <cell r="P26">
            <v>3561.5023995633019</v>
          </cell>
          <cell r="Q26">
            <v>3614.8167846442389</v>
          </cell>
          <cell r="R26">
            <v>3669.2412458365184</v>
          </cell>
          <cell r="S26">
            <v>3701.492484241177</v>
          </cell>
          <cell r="T26">
            <v>3649.5987603508866</v>
          </cell>
          <cell r="U26">
            <v>3637.169377289707</v>
          </cell>
          <cell r="V26">
            <v>3674.0530749710947</v>
          </cell>
          <cell r="W26">
            <v>3638.7063763365263</v>
          </cell>
          <cell r="X26">
            <v>3635.1601760781996</v>
          </cell>
          <cell r="Y26">
            <v>3612.8236888851457</v>
          </cell>
          <cell r="Z26">
            <v>3604.3256328756306</v>
          </cell>
          <cell r="AA26">
            <v>3609.2599735720578</v>
          </cell>
          <cell r="AB26">
            <v>3637.4300076722407</v>
          </cell>
          <cell r="AC26">
            <v>3680.8167955814392</v>
          </cell>
          <cell r="AD26">
            <v>3717.9554399727772</v>
          </cell>
          <cell r="AE26">
            <v>3775.8599686828816</v>
          </cell>
          <cell r="AF26">
            <v>3819.2395110246284</v>
          </cell>
          <cell r="AG26">
            <v>3858.6442076755748</v>
          </cell>
          <cell r="AH26">
            <v>3898.4072435678386</v>
          </cell>
        </row>
        <row r="27">
          <cell r="E27">
            <v>1672.5469745821117</v>
          </cell>
          <cell r="F27">
            <v>1720.9211649592821</v>
          </cell>
          <cell r="G27">
            <v>1761.2871095928078</v>
          </cell>
          <cell r="H27">
            <v>1814.9560269632902</v>
          </cell>
          <cell r="I27">
            <v>1901.450403821686</v>
          </cell>
          <cell r="J27">
            <v>1950.88888784869</v>
          </cell>
          <cell r="K27">
            <v>1944.7691299286341</v>
          </cell>
          <cell r="L27">
            <v>1980.9750750640594</v>
          </cell>
          <cell r="M27">
            <v>2031.0879196710514</v>
          </cell>
          <cell r="N27">
            <v>2093.1251976681806</v>
          </cell>
          <cell r="O27">
            <v>2163.6042577515932</v>
          </cell>
          <cell r="P27">
            <v>2176.2107156452007</v>
          </cell>
          <cell r="Q27">
            <v>2232.9991970784054</v>
          </cell>
          <cell r="R27">
            <v>2297.2748791966055</v>
          </cell>
          <cell r="S27">
            <v>2358.3021423800196</v>
          </cell>
          <cell r="T27">
            <v>2362.9623846709401</v>
          </cell>
          <cell r="U27">
            <v>2405.4271415012695</v>
          </cell>
          <cell r="V27">
            <v>2435.3031761771235</v>
          </cell>
          <cell r="W27">
            <v>2458.3790049866043</v>
          </cell>
          <cell r="X27">
            <v>2499.8143436759528</v>
          </cell>
          <cell r="Y27">
            <v>2530.2415351814866</v>
          </cell>
          <cell r="Z27">
            <v>2552.9507487734759</v>
          </cell>
          <cell r="AA27">
            <v>2619.3653418595991</v>
          </cell>
          <cell r="AB27">
            <v>2707.0479505286503</v>
          </cell>
          <cell r="AC27">
            <v>2796.2039824563108</v>
          </cell>
          <cell r="AD27">
            <v>2879.4009660516849</v>
          </cell>
          <cell r="AE27">
            <v>2952.6864427498836</v>
          </cell>
          <cell r="AF27">
            <v>3051.4212319766707</v>
          </cell>
          <cell r="AG27">
            <v>3132.6858247068208</v>
          </cell>
          <cell r="AH27">
            <v>3215.5278191482939</v>
          </cell>
        </row>
        <row r="28">
          <cell r="E28">
            <v>2282743.913243331</v>
          </cell>
          <cell r="F28">
            <v>2277560.3010483407</v>
          </cell>
          <cell r="G28">
            <v>2272388.4597029984</v>
          </cell>
          <cell r="H28">
            <v>2267228.362478279</v>
          </cell>
          <cell r="I28">
            <v>2262079.9827058529</v>
          </cell>
          <cell r="J28">
            <v>2256943.2937779487</v>
          </cell>
          <cell r="K28">
            <v>2251818.2691472154</v>
          </cell>
          <cell r="L28">
            <v>2246704.8823265848</v>
          </cell>
          <cell r="M28">
            <v>2241603.1068891352</v>
          </cell>
          <cell r="N28">
            <v>2236512.9164679549</v>
          </cell>
          <cell r="O28">
            <v>2231434.2847560057</v>
          </cell>
          <cell r="P28">
            <v>2226367.1855059867</v>
          </cell>
          <cell r="Q28">
            <v>2221311.5925301989</v>
          </cell>
          <cell r="R28">
            <v>2216267.4797004103</v>
          </cell>
          <cell r="S28">
            <v>2211234.8209477197</v>
          </cell>
          <cell r="T28">
            <v>2206213.5902624228</v>
          </cell>
          <cell r="U28">
            <v>2201203.7616938781</v>
          </cell>
          <cell r="V28">
            <v>2196205.3093503723</v>
          </cell>
          <cell r="W28">
            <v>2191218.207398986</v>
          </cell>
          <cell r="X28">
            <v>2186242.430065461</v>
          </cell>
          <cell r="Y28">
            <v>2181277.9516340671</v>
          </cell>
          <cell r="Z28">
            <v>2176324.7464474682</v>
          </cell>
          <cell r="AA28">
            <v>2171382.788906591</v>
          </cell>
          <cell r="AB28">
            <v>2166452.0534704919</v>
          </cell>
          <cell r="AC28">
            <v>2161532.5146562252</v>
          </cell>
          <cell r="AD28">
            <v>2156624.1470387117</v>
          </cell>
          <cell r="AE28">
            <v>2151726.9252506061</v>
          </cell>
          <cell r="AF28">
            <v>2146840.823982168</v>
          </cell>
          <cell r="AG28">
            <v>2141965.8179811286</v>
          </cell>
          <cell r="AH28">
            <v>2137101.8820525627</v>
          </cell>
        </row>
        <row r="29">
          <cell r="E29">
            <v>574750.56222000078</v>
          </cell>
          <cell r="F29">
            <v>573445.40840654878</v>
          </cell>
          <cell r="G29">
            <v>572143.21835962229</v>
          </cell>
          <cell r="H29">
            <v>570843.98534904735</v>
          </cell>
          <cell r="I29">
            <v>569547.70265993325</v>
          </cell>
          <cell r="J29">
            <v>568254.36359263735</v>
          </cell>
          <cell r="K29">
            <v>566963.96146273089</v>
          </cell>
          <cell r="L29">
            <v>565676.48960096412</v>
          </cell>
          <cell r="M29">
            <v>564391.9413532319</v>
          </cell>
          <cell r="N29">
            <v>563110.31008053944</v>
          </cell>
          <cell r="O29">
            <v>561831.58915896795</v>
          </cell>
          <cell r="P29">
            <v>560555.77197964012</v>
          </cell>
          <cell r="Q29">
            <v>559282.85194868641</v>
          </cell>
          <cell r="R29">
            <v>558012.82248721074</v>
          </cell>
          <cell r="S29">
            <v>556745.67703125637</v>
          </cell>
          <cell r="T29">
            <v>555481.40903177229</v>
          </cell>
          <cell r="U29">
            <v>554220.01195457904</v>
          </cell>
          <cell r="V29">
            <v>552961.47928033513</v>
          </cell>
          <cell r="W29">
            <v>551705.80450450338</v>
          </cell>
          <cell r="X29">
            <v>550452.98113731714</v>
          </cell>
          <cell r="Y29">
            <v>549203.0027037469</v>
          </cell>
          <cell r="Z29">
            <v>547955.86274346674</v>
          </cell>
          <cell r="AA29">
            <v>546711.55481082096</v>
          </cell>
          <cell r="AB29">
            <v>545470.07247479074</v>
          </cell>
          <cell r="AC29">
            <v>544231.40931896097</v>
          </cell>
          <cell r="AD29">
            <v>542995.55894148699</v>
          </cell>
          <cell r="AE29">
            <v>541762.5149550616</v>
          </cell>
          <cell r="AF29">
            <v>540532.27098688215</v>
          </cell>
          <cell r="AG29">
            <v>539304.82067861722</v>
          </cell>
          <cell r="AH29">
            <v>538080.15768637415</v>
          </cell>
        </row>
        <row r="30">
          <cell r="E30">
            <v>212578.97506767153</v>
          </cell>
          <cell r="F30">
            <v>212096.24694488794</v>
          </cell>
          <cell r="G30">
            <v>211614.61500972335</v>
          </cell>
          <cell r="H30">
            <v>211134.07677293537</v>
          </cell>
          <cell r="I30">
            <v>210654.62975093425</v>
          </cell>
          <cell r="J30">
            <v>210176.27146577003</v>
          </cell>
          <cell r="K30">
            <v>209698.9994451197</v>
          </cell>
          <cell r="L30">
            <v>209222.81122227444</v>
          </cell>
          <cell r="M30">
            <v>208747.70433612692</v>
          </cell>
          <cell r="N30">
            <v>208273.67633115849</v>
          </cell>
          <cell r="O30">
            <v>207800.72475742656</v>
          </cell>
          <cell r="P30">
            <v>207328.84717055189</v>
          </cell>
          <cell r="Q30">
            <v>206858.04113170601</v>
          </cell>
          <cell r="R30">
            <v>206388.30420759856</v>
          </cell>
          <cell r="S30">
            <v>205919.63397046475</v>
          </cell>
          <cell r="T30">
            <v>205452.02799805283</v>
          </cell>
          <cell r="U30">
            <v>204985.48387361149</v>
          </cell>
          <cell r="V30">
            <v>204519.99918587747</v>
          </cell>
          <cell r="W30">
            <v>204055.57152906299</v>
          </cell>
          <cell r="X30">
            <v>203592.19850284344</v>
          </cell>
          <cell r="Y30">
            <v>203129.87771234487</v>
          </cell>
          <cell r="Z30">
            <v>202668.60676813166</v>
          </cell>
          <cell r="AA30">
            <v>202208.38328619418</v>
          </cell>
          <cell r="AB30">
            <v>201749.20488793642</v>
          </cell>
          <cell r="AC30">
            <v>201291.06920016374</v>
          </cell>
          <cell r="AD30">
            <v>200833.97385507062</v>
          </cell>
          <cell r="AE30">
            <v>200377.91649022838</v>
          </cell>
          <cell r="AF30">
            <v>199922.89474857296</v>
          </cell>
          <cell r="AG30">
            <v>199468.90627839279</v>
          </cell>
          <cell r="AH30">
            <v>199015.94873331662</v>
          </cell>
        </row>
        <row r="31">
          <cell r="E31">
            <v>251796.99248516074</v>
          </cell>
          <cell r="F31">
            <v>249106.04143141705</v>
          </cell>
          <cell r="G31">
            <v>246443.84853519613</v>
          </cell>
          <cell r="H31">
            <v>243810.10645845739</v>
          </cell>
          <cell r="I31">
            <v>241204.51114767778</v>
          </cell>
          <cell r="J31">
            <v>238626.76179875011</v>
          </cell>
          <cell r="K31">
            <v>236076.56082225661</v>
          </cell>
          <cell r="L31">
            <v>233553.61380911359</v>
          </cell>
          <cell r="M31">
            <v>231057.62949658328</v>
          </cell>
          <cell r="N31">
            <v>228588.3197346488</v>
          </cell>
          <cell r="O31">
            <v>226145.39945274868</v>
          </cell>
          <cell r="P31">
            <v>223728.58662686666</v>
          </cell>
          <cell r="Q31">
            <v>221337.60224697329</v>
          </cell>
          <cell r="R31">
            <v>218972.17028481554</v>
          </cell>
          <cell r="S31">
            <v>216632.01766205064</v>
          </cell>
          <cell r="T31">
            <v>214316.87421872033</v>
          </cell>
          <cell r="U31">
            <v>212026.47268206216</v>
          </cell>
          <cell r="V31">
            <v>209760.54863565412</v>
          </cell>
          <cell r="W31">
            <v>207518.84048888891</v>
          </cell>
          <cell r="X31">
            <v>205301.08944677448</v>
          </cell>
          <cell r="Y31">
            <v>203107.03948005743</v>
          </cell>
          <cell r="Z31">
            <v>200936.43729566547</v>
          </cell>
          <cell r="AA31">
            <v>198789.03230746594</v>
          </cell>
          <cell r="AB31">
            <v>196664.57660733684</v>
          </cell>
          <cell r="AC31">
            <v>194562.82493654691</v>
          </cell>
          <cell r="AD31">
            <v>192483.5346574416</v>
          </cell>
          <cell r="AE31">
            <v>190426.46572543171</v>
          </cell>
          <cell r="AF31">
            <v>188391.38066128135</v>
          </cell>
          <cell r="AG31">
            <v>186378.04452369196</v>
          </cell>
          <cell r="AH31">
            <v>184386.22488217949</v>
          </cell>
        </row>
        <row r="34">
          <cell r="E34">
            <v>7918.3390206061031</v>
          </cell>
          <cell r="F34">
            <v>8172.5686042928855</v>
          </cell>
          <cell r="G34">
            <v>8290.8813616568641</v>
          </cell>
          <cell r="H34">
            <v>8181.1285089379744</v>
          </cell>
          <cell r="I34">
            <v>7877.2785911646642</v>
          </cell>
          <cell r="J34">
            <v>7732.7953557644569</v>
          </cell>
          <cell r="K34">
            <v>7801.0793166600861</v>
          </cell>
          <cell r="L34">
            <v>8172.6846501176587</v>
          </cell>
          <cell r="M34">
            <v>8075.2007655931257</v>
          </cell>
          <cell r="N34">
            <v>8063.6435989436914</v>
          </cell>
          <cell r="O34">
            <v>8119.8188974397735</v>
          </cell>
          <cell r="P34">
            <v>8290.303957088443</v>
          </cell>
          <cell r="Q34">
            <v>8375.1615750065703</v>
          </cell>
          <cell r="R34">
            <v>8150.4464151575303</v>
          </cell>
          <cell r="S34">
            <v>8047.0115885624218</v>
          </cell>
          <cell r="T34">
            <v>7810.6944328466343</v>
          </cell>
          <cell r="U34">
            <v>7685.5759316536132</v>
          </cell>
          <cell r="V34">
            <v>7656.3216034591042</v>
          </cell>
          <cell r="W34">
            <v>7481.6734750407104</v>
          </cell>
          <cell r="X34">
            <v>7346.7553970176969</v>
          </cell>
          <cell r="Y34">
            <v>7209.4094271468821</v>
          </cell>
          <cell r="Z34">
            <v>7072.0712327907377</v>
          </cell>
          <cell r="AA34">
            <v>7010.7318459610397</v>
          </cell>
          <cell r="AB34">
            <v>6891.1356562473302</v>
          </cell>
          <cell r="AC34">
            <v>6790.6268485325445</v>
          </cell>
          <cell r="AD34">
            <v>6751.3222762505438</v>
          </cell>
          <cell r="AE34">
            <v>6705.130551175057</v>
          </cell>
          <cell r="AF34">
            <v>6641.0902164565186</v>
          </cell>
          <cell r="AG34">
            <v>6572.255435920345</v>
          </cell>
          <cell r="AH34">
            <v>6621.0974315767926</v>
          </cell>
        </row>
        <row r="35">
          <cell r="E35">
            <v>1078.0983085092616</v>
          </cell>
          <cell r="F35">
            <v>1094.5734868747563</v>
          </cell>
          <cell r="G35">
            <v>1135.008102658091</v>
          </cell>
          <cell r="H35">
            <v>1135.1815682213869</v>
          </cell>
          <cell r="I35">
            <v>1138.9815408192444</v>
          </cell>
          <cell r="J35">
            <v>1126.5483768711736</v>
          </cell>
          <cell r="K35">
            <v>1128.075516747987</v>
          </cell>
          <cell r="L35">
            <v>1161.007341750287</v>
          </cell>
          <cell r="M35">
            <v>1194.1645796658729</v>
          </cell>
          <cell r="N35">
            <v>1239.4135274592893</v>
          </cell>
          <cell r="O35">
            <v>1276.0157538183594</v>
          </cell>
          <cell r="P35">
            <v>1321.651860404382</v>
          </cell>
          <cell r="Q35">
            <v>1388.6938903922053</v>
          </cell>
          <cell r="R35">
            <v>1461.8309221102998</v>
          </cell>
          <cell r="S35">
            <v>1518.5610191758674</v>
          </cell>
          <cell r="T35">
            <v>1548.2220866810856</v>
          </cell>
          <cell r="U35">
            <v>1571.0759893750778</v>
          </cell>
          <cell r="V35">
            <v>1650.06491975826</v>
          </cell>
          <cell r="W35">
            <v>1706.1272324424883</v>
          </cell>
          <cell r="X35">
            <v>1799.9064971185308</v>
          </cell>
          <cell r="Y35">
            <v>1874.3327033907503</v>
          </cell>
          <cell r="Z35">
            <v>1949.6444528874536</v>
          </cell>
          <cell r="AA35">
            <v>2001.4798177384116</v>
          </cell>
          <cell r="AB35">
            <v>2054.5651963715623</v>
          </cell>
          <cell r="AC35">
            <v>2104.1203554262875</v>
          </cell>
          <cell r="AD35">
            <v>2150.6557645413336</v>
          </cell>
          <cell r="AE35">
            <v>2210.8019160944127</v>
          </cell>
          <cell r="AF35">
            <v>2290.4031229153507</v>
          </cell>
          <cell r="AG35">
            <v>2370.1228004248937</v>
          </cell>
          <cell r="AH35">
            <v>2452.5868641478628</v>
          </cell>
        </row>
        <row r="36">
          <cell r="E36">
            <v>378.79129758433515</v>
          </cell>
          <cell r="F36">
            <v>384.57987376680626</v>
          </cell>
          <cell r="G36">
            <v>398.78663066365368</v>
          </cell>
          <cell r="H36">
            <v>398.84757802373053</v>
          </cell>
          <cell r="I36">
            <v>400.18270353108585</v>
          </cell>
          <cell r="J36">
            <v>395.81429457635824</v>
          </cell>
          <cell r="K36">
            <v>396.35085723577924</v>
          </cell>
          <cell r="L36">
            <v>407.92149845280358</v>
          </cell>
          <cell r="M36">
            <v>419.57133880152293</v>
          </cell>
          <cell r="N36">
            <v>435.46961775596645</v>
          </cell>
          <cell r="O36">
            <v>448.3298594496938</v>
          </cell>
          <cell r="P36">
            <v>464.36416716910719</v>
          </cell>
          <cell r="Q36">
            <v>487.91947500266667</v>
          </cell>
          <cell r="R36">
            <v>513.6162699306459</v>
          </cell>
          <cell r="S36">
            <v>533.54846619692637</v>
          </cell>
          <cell r="T36">
            <v>543.96992234740844</v>
          </cell>
          <cell r="U36">
            <v>551.99967194259489</v>
          </cell>
          <cell r="V36">
            <v>579.75253937452374</v>
          </cell>
          <cell r="W36">
            <v>599.45010869600935</v>
          </cell>
          <cell r="X36">
            <v>632.399580068673</v>
          </cell>
          <cell r="Y36">
            <v>658.54932821837167</v>
          </cell>
          <cell r="Z36">
            <v>685.01021317667301</v>
          </cell>
          <cell r="AA36">
            <v>703.2226386648473</v>
          </cell>
          <cell r="AB36">
            <v>721.87425818460304</v>
          </cell>
          <cell r="AC36">
            <v>739.28553028491194</v>
          </cell>
          <cell r="AD36">
            <v>755.6358091631713</v>
          </cell>
          <cell r="AE36">
            <v>776.76824078992877</v>
          </cell>
          <cell r="AF36">
            <v>804.7362323756638</v>
          </cell>
          <cell r="AG36">
            <v>832.74584879793565</v>
          </cell>
          <cell r="AH36">
            <v>861.7197090249249</v>
          </cell>
        </row>
        <row r="37">
          <cell r="E37">
            <v>489.21999006526767</v>
          </cell>
          <cell r="F37">
            <v>503.36944075059</v>
          </cell>
          <cell r="G37">
            <v>515.17647955589632</v>
          </cell>
          <cell r="H37">
            <v>530.87463788676234</v>
          </cell>
          <cell r="I37">
            <v>556.17424311784328</v>
          </cell>
          <cell r="J37">
            <v>570.63499969574207</v>
          </cell>
          <cell r="K37">
            <v>568.84497050412574</v>
          </cell>
          <cell r="L37">
            <v>579.43520945623754</v>
          </cell>
          <cell r="M37">
            <v>594.09321650378263</v>
          </cell>
          <cell r="N37">
            <v>612.23912031794305</v>
          </cell>
          <cell r="O37">
            <v>632.85424539234123</v>
          </cell>
          <cell r="P37">
            <v>636.54163432622147</v>
          </cell>
          <cell r="Q37">
            <v>653.15226514543383</v>
          </cell>
          <cell r="R37">
            <v>671.95290216500734</v>
          </cell>
          <cell r="S37">
            <v>689.80337664615615</v>
          </cell>
          <cell r="T37">
            <v>691.16649751625027</v>
          </cell>
          <cell r="U37">
            <v>703.58743888912147</v>
          </cell>
          <cell r="V37">
            <v>712.32617903180892</v>
          </cell>
          <cell r="W37">
            <v>719.07585895858188</v>
          </cell>
          <cell r="X37">
            <v>731.19569552521637</v>
          </cell>
          <cell r="Y37">
            <v>740.09564904058493</v>
          </cell>
          <cell r="Z37">
            <v>746.7380940162418</v>
          </cell>
          <cell r="AA37">
            <v>766.1643624939328</v>
          </cell>
          <cell r="AB37">
            <v>791.8115255296301</v>
          </cell>
          <cell r="AC37">
            <v>817.88966486847096</v>
          </cell>
          <cell r="AD37">
            <v>842.22478257011755</v>
          </cell>
          <cell r="AE37">
            <v>863.66078450434065</v>
          </cell>
          <cell r="AF37">
            <v>892.54071035317588</v>
          </cell>
          <cell r="AG37">
            <v>916.31060372674494</v>
          </cell>
          <cell r="AH37">
            <v>940.54188710087567</v>
          </cell>
        </row>
        <row r="38">
          <cell r="E38">
            <v>609690.64528697764</v>
          </cell>
          <cell r="F38">
            <v>608306.17116977775</v>
          </cell>
          <cell r="G38">
            <v>606924.84089051594</v>
          </cell>
          <cell r="H38">
            <v>605546.6473102239</v>
          </cell>
          <cell r="I38">
            <v>604171.58330614422</v>
          </cell>
          <cell r="J38">
            <v>602799.64177169383</v>
          </cell>
          <cell r="K38">
            <v>601430.81561642699</v>
          </cell>
          <cell r="L38">
            <v>600065.09776599903</v>
          </cell>
          <cell r="M38">
            <v>598702.48116212932</v>
          </cell>
          <cell r="N38">
            <v>597342.95876256516</v>
          </cell>
          <cell r="O38">
            <v>595986.52354104538</v>
          </cell>
          <cell r="P38">
            <v>594633.16848726373</v>
          </cell>
          <cell r="Q38">
            <v>593282.88660683285</v>
          </cell>
          <cell r="R38">
            <v>591935.67092124827</v>
          </cell>
          <cell r="S38">
            <v>590591.51446785196</v>
          </cell>
          <cell r="T38">
            <v>589250.41029979673</v>
          </cell>
          <cell r="U38">
            <v>587912.35148601013</v>
          </cell>
          <cell r="V38">
            <v>586577.33111115859</v>
          </cell>
          <cell r="W38">
            <v>585245.34227561171</v>
          </cell>
          <cell r="X38">
            <v>583916.37809540681</v>
          </cell>
          <cell r="Y38">
            <v>582590.43170221313</v>
          </cell>
          <cell r="Z38">
            <v>581267.49624329631</v>
          </cell>
          <cell r="AA38">
            <v>579947.56488148309</v>
          </cell>
          <cell r="AB38">
            <v>578630.63079512585</v>
          </cell>
          <cell r="AC38">
            <v>577316.68717806763</v>
          </cell>
          <cell r="AD38">
            <v>576005.72723960667</v>
          </cell>
          <cell r="AE38">
            <v>574697.74420446134</v>
          </cell>
          <cell r="AF38">
            <v>573392.73131273536</v>
          </cell>
          <cell r="AG38">
            <v>572090.68181988248</v>
          </cell>
          <cell r="AH38">
            <v>570791.58899667196</v>
          </cell>
        </row>
        <row r="39">
          <cell r="E39">
            <v>80626.734867474472</v>
          </cell>
          <cell r="F39">
            <v>80443.646241911396</v>
          </cell>
          <cell r="G39">
            <v>80260.973377260205</v>
          </cell>
          <cell r="H39">
            <v>80078.715329403611</v>
          </cell>
          <cell r="I39">
            <v>79896.871156368259</v>
          </cell>
          <cell r="J39">
            <v>79715.439918319811</v>
          </cell>
          <cell r="K39">
            <v>79534.42067755817</v>
          </cell>
          <cell r="L39">
            <v>79353.812498512547</v>
          </cell>
          <cell r="M39">
            <v>79173.614447736676</v>
          </cell>
          <cell r="N39">
            <v>78993.825593903966</v>
          </cell>
          <cell r="O39">
            <v>78814.445007802729</v>
          </cell>
          <cell r="P39">
            <v>78635.471762331319</v>
          </cell>
          <cell r="Q39">
            <v>78456.904932493373</v>
          </cell>
          <cell r="R39">
            <v>78278.74359539304</v>
          </cell>
          <cell r="S39">
            <v>78100.986830230191</v>
          </cell>
          <cell r="T39">
            <v>77923.633718295663</v>
          </cell>
          <cell r="U39">
            <v>77746.683342966513</v>
          </cell>
          <cell r="V39">
            <v>77570.134789701289</v>
          </cell>
          <cell r="W39">
            <v>77393.987146035288</v>
          </cell>
          <cell r="X39">
            <v>77218.239501575852</v>
          </cell>
          <cell r="Y39">
            <v>77042.890947997672</v>
          </cell>
          <cell r="Z39">
            <v>76867.940579038041</v>
          </cell>
          <cell r="AA39">
            <v>76693.387490492256</v>
          </cell>
          <cell r="AB39">
            <v>76519.230780208862</v>
          </cell>
          <cell r="AC39">
            <v>76345.46954808505</v>
          </cell>
          <cell r="AD39">
            <v>76172.102896061973</v>
          </cell>
          <cell r="AE39">
            <v>75999.129928120106</v>
          </cell>
          <cell r="AF39">
            <v>75826.549750274629</v>
          </cell>
          <cell r="AG39">
            <v>75654.361470570788</v>
          </cell>
          <cell r="AH39">
            <v>75482.564199079308</v>
          </cell>
        </row>
        <row r="40">
          <cell r="E40">
            <v>6068.6789685195845</v>
          </cell>
          <cell r="F40">
            <v>6054.898104229891</v>
          </cell>
          <cell r="G40">
            <v>6041.1485337722743</v>
          </cell>
          <cell r="H40">
            <v>6027.4301860841433</v>
          </cell>
          <cell r="I40">
            <v>6013.742990264278</v>
          </cell>
          <cell r="J40">
            <v>6000.0868755724596</v>
          </cell>
          <cell r="K40">
            <v>5986.4617714291098</v>
          </cell>
          <cell r="L40">
            <v>5972.8676074149225</v>
          </cell>
          <cell r="M40">
            <v>5959.3043132705016</v>
          </cell>
          <cell r="N40">
            <v>5945.7718188959971</v>
          </cell>
          <cell r="O40">
            <v>5932.2700543507426</v>
          </cell>
          <cell r="P40">
            <v>5918.7989498528941</v>
          </cell>
          <cell r="Q40">
            <v>5905.3584357790705</v>
          </cell>
          <cell r="R40">
            <v>5891.948442663992</v>
          </cell>
          <cell r="S40">
            <v>5878.5689012001221</v>
          </cell>
          <cell r="T40">
            <v>5865.2197422373083</v>
          </cell>
          <cell r="U40">
            <v>5851.9008967824266</v>
          </cell>
          <cell r="V40">
            <v>5838.6122959990225</v>
          </cell>
          <cell r="W40">
            <v>5825.3538712069585</v>
          </cell>
          <cell r="X40">
            <v>5812.1255538820551</v>
          </cell>
          <cell r="Y40">
            <v>5798.9272756557402</v>
          </cell>
          <cell r="Z40">
            <v>5785.7589683146934</v>
          </cell>
          <cell r="AA40">
            <v>5772.620563800494</v>
          </cell>
          <cell r="AB40">
            <v>5759.5119942092715</v>
          </cell>
          <cell r="AC40">
            <v>5746.4331917913505</v>
          </cell>
          <cell r="AD40">
            <v>5733.3840889509038</v>
          </cell>
          <cell r="AE40">
            <v>5720.3646182456023</v>
          </cell>
          <cell r="AF40">
            <v>5707.3747123862649</v>
          </cell>
          <cell r="AG40">
            <v>5694.414304236514</v>
          </cell>
          <cell r="AH40">
            <v>5681.4833268124248</v>
          </cell>
        </row>
        <row r="41">
          <cell r="E41">
            <v>87169.562083413257</v>
          </cell>
          <cell r="F41">
            <v>86237.982152185286</v>
          </cell>
          <cell r="G41">
            <v>85316.358003084984</v>
          </cell>
          <cell r="H41">
            <v>84404.583238803374</v>
          </cell>
          <cell r="I41">
            <v>83502.552599098097</v>
          </cell>
          <cell r="J41">
            <v>82610.161948641573</v>
          </cell>
          <cell r="K41">
            <v>81727.308264999054</v>
          </cell>
          <cell r="L41">
            <v>80853.889626735152</v>
          </cell>
          <cell r="M41">
            <v>79989.805201647512</v>
          </cell>
          <cell r="N41">
            <v>79134.955235126123</v>
          </cell>
          <cell r="O41">
            <v>78289.241038637178</v>
          </cell>
          <cell r="P41">
            <v>77452.564978329872</v>
          </cell>
          <cell r="Q41">
            <v>76624.830463765044</v>
          </cell>
          <cell r="R41">
            <v>75805.941936764269</v>
          </cell>
          <cell r="S41">
            <v>74995.804860378063</v>
          </cell>
          <cell r="T41">
            <v>74194.32570797205</v>
          </cell>
          <cell r="U41">
            <v>73401.411952429742</v>
          </cell>
          <cell r="V41">
            <v>72616.972055470673</v>
          </cell>
          <cell r="W41">
            <v>71840.915457082752</v>
          </cell>
          <cell r="X41">
            <v>71073.152565067518</v>
          </cell>
          <cell r="Y41">
            <v>70313.594744697111</v>
          </cell>
          <cell r="Z41">
            <v>69562.154308481811</v>
          </cell>
          <cell r="AA41">
            <v>68818.744506046933</v>
          </cell>
          <cell r="AB41">
            <v>68083.279514117865</v>
          </cell>
          <cell r="AC41">
            <v>67355.674426612153</v>
          </cell>
          <cell r="AD41">
            <v>66635.845244837517</v>
          </cell>
          <cell r="AE41">
            <v>65923.708867794558</v>
          </cell>
          <cell r="AF41">
            <v>65219.183082583135</v>
          </cell>
          <cell r="AG41">
            <v>64522.186554911255</v>
          </cell>
          <cell r="AH41">
            <v>63832.638819705418</v>
          </cell>
        </row>
        <row r="44">
          <cell r="E44">
            <v>971.32583376182663</v>
          </cell>
          <cell r="F44">
            <v>957.46396739859415</v>
          </cell>
          <cell r="G44">
            <v>935.67004599335712</v>
          </cell>
          <cell r="H44">
            <v>892.28153081161759</v>
          </cell>
          <cell r="I44">
            <v>845.43383564082751</v>
          </cell>
          <cell r="J44">
            <v>816.97459038493287</v>
          </cell>
          <cell r="K44">
            <v>815.94192232699868</v>
          </cell>
          <cell r="L44">
            <v>836.19351164373904</v>
          </cell>
          <cell r="M44">
            <v>824.28345662331094</v>
          </cell>
          <cell r="N44">
            <v>817.67841529807981</v>
          </cell>
          <cell r="O44">
            <v>819.7559615141713</v>
          </cell>
          <cell r="P44">
            <v>828.21330198664236</v>
          </cell>
          <cell r="Q44">
            <v>827.48728373390145</v>
          </cell>
          <cell r="R44">
            <v>800.32064938908536</v>
          </cell>
          <cell r="S44">
            <v>785.67880661865252</v>
          </cell>
          <cell r="T44">
            <v>761.04202166197967</v>
          </cell>
          <cell r="U44">
            <v>748.80745036425151</v>
          </cell>
          <cell r="V44">
            <v>750.63012358528761</v>
          </cell>
          <cell r="W44">
            <v>739.48073678197875</v>
          </cell>
          <cell r="X44">
            <v>732.23980962231406</v>
          </cell>
          <cell r="Y44">
            <v>741.4447676909773</v>
          </cell>
          <cell r="Z44">
            <v>747.12210622911323</v>
          </cell>
          <cell r="AA44">
            <v>743.89100695770867</v>
          </cell>
          <cell r="AB44">
            <v>736.10093365381363</v>
          </cell>
          <cell r="AC44">
            <v>729.29563352389334</v>
          </cell>
          <cell r="AD44">
            <v>728.86423185764045</v>
          </cell>
          <cell r="AE44">
            <v>727.63383386465034</v>
          </cell>
          <cell r="AF44">
            <v>729.49664165125603</v>
          </cell>
          <cell r="AG44">
            <v>730.76311997752805</v>
          </cell>
          <cell r="AH44">
            <v>745.1958641701475</v>
          </cell>
        </row>
        <row r="45">
          <cell r="E45">
            <v>376.91589155413078</v>
          </cell>
          <cell r="F45">
            <v>405.65681563542154</v>
          </cell>
          <cell r="G45">
            <v>427.93170723344588</v>
          </cell>
          <cell r="H45">
            <v>426.17746533860691</v>
          </cell>
          <cell r="I45">
            <v>423.63715955195943</v>
          </cell>
          <cell r="J45">
            <v>413.34338525741862</v>
          </cell>
          <cell r="K45">
            <v>396.73063284000801</v>
          </cell>
          <cell r="L45">
            <v>396.44385513670113</v>
          </cell>
          <cell r="M45">
            <v>403.36225802047261</v>
          </cell>
          <cell r="N45">
            <v>420.03761890112759</v>
          </cell>
          <cell r="O45">
            <v>435.62180003134233</v>
          </cell>
          <cell r="P45">
            <v>444.58769432286209</v>
          </cell>
          <cell r="Q45">
            <v>466.69476698461625</v>
          </cell>
          <cell r="R45">
            <v>482.14967772841698</v>
          </cell>
          <cell r="S45">
            <v>490.33127362923506</v>
          </cell>
          <cell r="T45">
            <v>488.68616705948159</v>
          </cell>
          <cell r="U45">
            <v>489.00065129859701</v>
          </cell>
          <cell r="V45">
            <v>506.94893936026494</v>
          </cell>
          <cell r="W45">
            <v>513.40226951380555</v>
          </cell>
          <cell r="X45">
            <v>537.22491815074807</v>
          </cell>
          <cell r="Y45">
            <v>543.68023373011317</v>
          </cell>
          <cell r="Z45">
            <v>564.70200787655654</v>
          </cell>
          <cell r="AA45">
            <v>572.72881275941268</v>
          </cell>
          <cell r="AB45">
            <v>581.11732719785459</v>
          </cell>
          <cell r="AC45">
            <v>589.72495391449888</v>
          </cell>
          <cell r="AD45">
            <v>596.65335639132422</v>
          </cell>
          <cell r="AE45">
            <v>607.78877191043989</v>
          </cell>
          <cell r="AF45">
            <v>622.3207576171252</v>
          </cell>
          <cell r="AG45">
            <v>636.4623642771794</v>
          </cell>
          <cell r="AH45">
            <v>650.91727402149684</v>
          </cell>
        </row>
        <row r="46">
          <cell r="E46">
            <v>132.42990784334324</v>
          </cell>
          <cell r="F46">
            <v>142.52807035839135</v>
          </cell>
          <cell r="G46">
            <v>150.35438362256207</v>
          </cell>
          <cell r="H46">
            <v>149.73802836221327</v>
          </cell>
          <cell r="I46">
            <v>148.84548849122902</v>
          </cell>
          <cell r="J46">
            <v>145.22875698233631</v>
          </cell>
          <cell r="K46">
            <v>139.39184397081362</v>
          </cell>
          <cell r="L46">
            <v>139.29108423721934</v>
          </cell>
          <cell r="M46">
            <v>141.72187443962551</v>
          </cell>
          <cell r="N46">
            <v>147.5807850193151</v>
          </cell>
          <cell r="O46">
            <v>153.05630811912027</v>
          </cell>
          <cell r="P46">
            <v>156.20648719451907</v>
          </cell>
          <cell r="Q46">
            <v>163.97383704864896</v>
          </cell>
          <cell r="R46">
            <v>169.40394082349786</v>
          </cell>
          <cell r="S46">
            <v>172.27855559946099</v>
          </cell>
          <cell r="T46">
            <v>171.70054518306108</v>
          </cell>
          <cell r="U46">
            <v>171.81103964545301</v>
          </cell>
          <cell r="V46">
            <v>178.11719491036339</v>
          </cell>
          <cell r="W46">
            <v>180.38458118052625</v>
          </cell>
          <cell r="X46">
            <v>188.75470097188449</v>
          </cell>
          <cell r="Y46">
            <v>191.02278482409386</v>
          </cell>
          <cell r="Z46">
            <v>198.40881357824958</v>
          </cell>
          <cell r="AA46">
            <v>201.22904232087473</v>
          </cell>
          <cell r="AB46">
            <v>204.17635820465165</v>
          </cell>
          <cell r="AC46">
            <v>207.20065948347258</v>
          </cell>
          <cell r="AD46">
            <v>209.63496305641121</v>
          </cell>
          <cell r="AE46">
            <v>213.54740634691137</v>
          </cell>
          <cell r="AF46">
            <v>218.65323916277373</v>
          </cell>
          <cell r="AG46">
            <v>223.62191177306306</v>
          </cell>
          <cell r="AH46">
            <v>228.70066384539078</v>
          </cell>
        </row>
        <row r="47">
          <cell r="E47">
            <v>176.37007846968365</v>
          </cell>
          <cell r="F47">
            <v>181.47113684495625</v>
          </cell>
          <cell r="G47">
            <v>185.7277257065615</v>
          </cell>
          <cell r="H47">
            <v>191.38711304327887</v>
          </cell>
          <cell r="I47">
            <v>200.50794508299671</v>
          </cell>
          <cell r="J47">
            <v>205.72123322364433</v>
          </cell>
          <cell r="K47">
            <v>205.07590475097442</v>
          </cell>
          <cell r="L47">
            <v>208.89382166550502</v>
          </cell>
          <cell r="M47">
            <v>214.17822112931231</v>
          </cell>
          <cell r="N47">
            <v>220.72005209410958</v>
          </cell>
          <cell r="O47">
            <v>228.15206897990547</v>
          </cell>
          <cell r="P47">
            <v>229.4814199647864</v>
          </cell>
          <cell r="Q47">
            <v>235.46976533191781</v>
          </cell>
          <cell r="R47">
            <v>242.24763601128203</v>
          </cell>
          <cell r="S47">
            <v>248.68296091397301</v>
          </cell>
          <cell r="T47">
            <v>249.17438346355058</v>
          </cell>
          <cell r="U47">
            <v>253.65229207130881</v>
          </cell>
          <cell r="V47">
            <v>256.80271992787766</v>
          </cell>
          <cell r="W47">
            <v>259.23606607583736</v>
          </cell>
          <cell r="X47">
            <v>263.60542254062904</v>
          </cell>
          <cell r="Y47">
            <v>266.81396988488763</v>
          </cell>
          <cell r="Z47">
            <v>269.20865645816292</v>
          </cell>
          <cell r="AA47">
            <v>276.21207529909458</v>
          </cell>
          <cell r="AB47">
            <v>285.45820638324602</v>
          </cell>
          <cell r="AC47">
            <v>294.85970995001793</v>
          </cell>
          <cell r="AD47">
            <v>303.63283187015003</v>
          </cell>
          <cell r="AE47">
            <v>311.36078538797506</v>
          </cell>
          <cell r="AF47">
            <v>321.77236891193974</v>
          </cell>
          <cell r="AG47">
            <v>330.34172021533413</v>
          </cell>
          <cell r="AH47">
            <v>339.07740852918744</v>
          </cell>
        </row>
        <row r="48">
          <cell r="E48">
            <v>193283.58529010697</v>
          </cell>
          <cell r="F48">
            <v>192844.68053868538</v>
          </cell>
          <cell r="G48">
            <v>192406.77244396659</v>
          </cell>
          <cell r="H48">
            <v>191969.85874276119</v>
          </cell>
          <cell r="I48">
            <v>191533.93717701899</v>
          </cell>
          <cell r="J48">
            <v>191099.00549381733</v>
          </cell>
          <cell r="K48">
            <v>190665.06144534942</v>
          </cell>
          <cell r="L48">
            <v>190232.1027889128</v>
          </cell>
          <cell r="M48">
            <v>189800.12728689768</v>
          </cell>
          <cell r="N48">
            <v>189369.13270677536</v>
          </cell>
          <cell r="O48">
            <v>188939.11682108676</v>
          </cell>
          <cell r="P48">
            <v>188510.07740743086</v>
          </cell>
          <cell r="Q48">
            <v>188082.01224845322</v>
          </cell>
          <cell r="R48">
            <v>187654.91913183455</v>
          </cell>
          <cell r="S48">
            <v>187228.79585027922</v>
          </cell>
          <cell r="T48">
            <v>186803.64020150391</v>
          </cell>
          <cell r="U48">
            <v>186379.4499882262</v>
          </cell>
          <cell r="V48">
            <v>185956.22301815319</v>
          </cell>
          <cell r="W48">
            <v>185533.95710397026</v>
          </cell>
          <cell r="X48">
            <v>185112.65006332964</v>
          </cell>
          <cell r="Y48">
            <v>184692.29971883923</v>
          </cell>
          <cell r="Z48">
            <v>184272.9038980513</v>
          </cell>
          <cell r="AA48">
            <v>183854.46043345126</v>
          </cell>
          <cell r="AB48">
            <v>183436.96716244647</v>
          </cell>
          <cell r="AC48">
            <v>183020.42192735511</v>
          </cell>
          <cell r="AD48">
            <v>182604.82257539497</v>
          </cell>
          <cell r="AE48">
            <v>182190.16695867229</v>
          </cell>
          <cell r="AF48">
            <v>181776.45293417075</v>
          </cell>
          <cell r="AG48">
            <v>181363.67836374036</v>
          </cell>
          <cell r="AH48">
            <v>180951.84111408633</v>
          </cell>
        </row>
        <row r="49">
          <cell r="E49">
            <v>57410.428466501944</v>
          </cell>
          <cell r="F49">
            <v>57280.059843015006</v>
          </cell>
          <cell r="G49">
            <v>57149.987262920251</v>
          </cell>
          <cell r="H49">
            <v>57020.210053957075</v>
          </cell>
          <cell r="I49">
            <v>56890.727545391441</v>
          </cell>
          <cell r="J49">
            <v>56761.539068012447</v>
          </cell>
          <cell r="K49">
            <v>56632.643954128835</v>
          </cell>
          <cell r="L49">
            <v>56504.04153756555</v>
          </cell>
          <cell r="M49">
            <v>56375.731153660308</v>
          </cell>
          <cell r="N49">
            <v>56247.712139260148</v>
          </cell>
          <cell r="O49">
            <v>56119.983832718011</v>
          </cell>
          <cell r="P49">
            <v>55992.545573889314</v>
          </cell>
          <cell r="Q49">
            <v>55865.396704128536</v>
          </cell>
          <cell r="R49">
            <v>55738.536566285838</v>
          </cell>
          <cell r="S49">
            <v>55611.964504703632</v>
          </cell>
          <cell r="T49">
            <v>55485.679865213213</v>
          </cell>
          <cell r="U49">
            <v>55359.681995131381</v>
          </cell>
          <cell r="V49">
            <v>55233.970243257048</v>
          </cell>
          <cell r="W49">
            <v>55108.5439598679</v>
          </cell>
          <cell r="X49">
            <v>54983.402496717012</v>
          </cell>
          <cell r="Y49">
            <v>54858.545207029514</v>
          </cell>
          <cell r="Z49">
            <v>54733.97144549925</v>
          </cell>
          <cell r="AA49">
            <v>54609.680568285425</v>
          </cell>
          <cell r="AB49">
            <v>54485.671933009296</v>
          </cell>
          <cell r="AC49">
            <v>54361.944898750844</v>
          </cell>
          <cell r="AD49">
            <v>54238.498826045463</v>
          </cell>
          <cell r="AE49">
            <v>54115.333076880655</v>
          </cell>
          <cell r="AF49">
            <v>53992.447014692727</v>
          </cell>
          <cell r="AG49">
            <v>53869.840004363512</v>
          </cell>
          <cell r="AH49">
            <v>53747.511412217085</v>
          </cell>
        </row>
        <row r="50">
          <cell r="E50">
            <v>4044.5324324153617</v>
          </cell>
          <cell r="F50">
            <v>4035.3480361315064</v>
          </cell>
          <cell r="G50">
            <v>4026.1844959383143</v>
          </cell>
          <cell r="H50">
            <v>4017.0417644754025</v>
          </cell>
          <cell r="I50">
            <v>4007.9197944899361</v>
          </cell>
          <cell r="J50">
            <v>3998.8185388363822</v>
          </cell>
          <cell r="K50">
            <v>3989.7379504762671</v>
          </cell>
          <cell r="L50">
            <v>3980.6779824779323</v>
          </cell>
          <cell r="M50">
            <v>3971.6385880162934</v>
          </cell>
          <cell r="N50">
            <v>3962.6197203725969</v>
          </cell>
          <cell r="O50">
            <v>3953.621332934179</v>
          </cell>
          <cell r="P50">
            <v>3944.6433791942245</v>
          </cell>
          <cell r="Q50">
            <v>3935.685812751527</v>
          </cell>
          <cell r="R50">
            <v>3926.7485873102491</v>
          </cell>
          <cell r="S50">
            <v>3917.8316566796825</v>
          </cell>
          <cell r="T50">
            <v>3908.9349747740093</v>
          </cell>
          <cell r="U50">
            <v>3900.0584956120642</v>
          </cell>
          <cell r="V50">
            <v>3891.2021733170973</v>
          </cell>
          <cell r="W50">
            <v>3882.3659621165361</v>
          </cell>
          <cell r="X50">
            <v>3873.5498163417492</v>
          </cell>
          <cell r="Y50">
            <v>3864.7536904278099</v>
          </cell>
          <cell r="Z50">
            <v>3855.9775389132619</v>
          </cell>
          <cell r="AA50">
            <v>3847.2213164398836</v>
          </cell>
          <cell r="AB50">
            <v>3838.4849777524528</v>
          </cell>
          <cell r="AC50">
            <v>3829.7684776985147</v>
          </cell>
          <cell r="AD50">
            <v>3821.0717712281471</v>
          </cell>
          <cell r="AE50">
            <v>3812.3948133937274</v>
          </cell>
          <cell r="AF50">
            <v>3803.7375593497018</v>
          </cell>
          <cell r="AG50">
            <v>3795.0999643523519</v>
          </cell>
          <cell r="AH50">
            <v>3786.4819837595642</v>
          </cell>
        </row>
        <row r="51">
          <cell r="E51">
            <v>41572.225089616695</v>
          </cell>
          <cell r="F51">
            <v>41127.943282247747</v>
          </cell>
          <cell r="G51">
            <v>40688.409508546312</v>
          </cell>
          <cell r="H51">
            <v>40253.573026340797</v>
          </cell>
          <cell r="I51">
            <v>39823.383635740494</v>
          </cell>
          <cell r="J51">
            <v>39397.791673340267</v>
          </cell>
          <cell r="K51">
            <v>38976.748006487112</v>
          </cell>
          <cell r="L51">
            <v>38560.204027608015</v>
          </cell>
          <cell r="M51">
            <v>38148.111648598453</v>
          </cell>
          <cell r="N51">
            <v>37740.423295270812</v>
          </cell>
          <cell r="O51">
            <v>37337.091901862186</v>
          </cell>
          <cell r="P51">
            <v>36938.070905600835</v>
          </cell>
          <cell r="Q51">
            <v>36543.314241330736</v>
          </cell>
          <cell r="R51">
            <v>36152.776336193565</v>
          </cell>
          <cell r="S51">
            <v>35766.412104367511</v>
          </cell>
          <cell r="T51">
            <v>35384.176941862344</v>
          </cell>
          <cell r="U51">
            <v>35006.026721370064</v>
          </cell>
          <cell r="V51">
            <v>34631.91778717062</v>
          </cell>
          <cell r="W51">
            <v>34261.806950092039</v>
          </cell>
          <cell r="X51">
            <v>33895.651482524467</v>
          </cell>
          <cell r="Y51">
            <v>33533.409113487425</v>
          </cell>
          <cell r="Z51">
            <v>33175.038023749825</v>
          </cell>
          <cell r="AA51">
            <v>32820.496841002154</v>
          </cell>
          <cell r="AB51">
            <v>32469.744635080191</v>
          </cell>
          <cell r="AC51">
            <v>32122.740913239842</v>
          </cell>
          <cell r="AD51">
            <v>31779.445615482415</v>
          </cell>
          <cell r="AE51">
            <v>31439.819109929882</v>
          </cell>
          <cell r="AF51">
            <v>31103.822188249564</v>
          </cell>
          <cell r="AG51">
            <v>30771.416061127697</v>
          </cell>
          <cell r="AH51">
            <v>30442.562353791393</v>
          </cell>
        </row>
        <row r="55">
          <cell r="E55">
            <v>39507.410813989583</v>
          </cell>
          <cell r="F55">
            <v>39217.414745921167</v>
          </cell>
          <cell r="G55">
            <v>38765.723634202703</v>
          </cell>
          <cell r="H55">
            <v>37213.652453626695</v>
          </cell>
          <cell r="I55">
            <v>35568.422854320452</v>
          </cell>
          <cell r="J55">
            <v>34651.937066426777</v>
          </cell>
          <cell r="K55">
            <v>34299.745326055272</v>
          </cell>
          <cell r="L55">
            <v>34859.650770875523</v>
          </cell>
          <cell r="M55">
            <v>34176.437200602712</v>
          </cell>
          <cell r="N55">
            <v>34365.291690269929</v>
          </cell>
          <cell r="O55">
            <v>34379.858459481831</v>
          </cell>
          <cell r="P55">
            <v>34432.026842796069</v>
          </cell>
          <cell r="Q55">
            <v>34413.602430773128</v>
          </cell>
          <cell r="R55">
            <v>33480.116369525022</v>
          </cell>
          <cell r="S55">
            <v>33024.077303314283</v>
          </cell>
          <cell r="T55">
            <v>31190.47865556195</v>
          </cell>
          <cell r="U55">
            <v>30511.561904551036</v>
          </cell>
          <cell r="V55">
            <v>30251.585455876382</v>
          </cell>
          <cell r="W55">
            <v>29405.1660882674</v>
          </cell>
          <cell r="X55">
            <v>28870.410236459338</v>
          </cell>
          <cell r="Y55">
            <v>28473.593370631541</v>
          </cell>
          <cell r="Z55">
            <v>27888.965024737474</v>
          </cell>
          <cell r="AA55">
            <v>27645.869874560918</v>
          </cell>
          <cell r="AB55">
            <v>27013.034285263562</v>
          </cell>
          <cell r="AC55">
            <v>26522.16778416956</v>
          </cell>
          <cell r="AD55">
            <v>26278.417800099218</v>
          </cell>
          <cell r="AE55">
            <v>26024.409950157944</v>
          </cell>
          <cell r="AF55">
            <v>25740.015196053802</v>
          </cell>
          <cell r="AG55">
            <v>25425.57089818591</v>
          </cell>
          <cell r="AH55">
            <v>25566.995051900649</v>
          </cell>
        </row>
        <row r="56">
          <cell r="E56">
            <v>15370.747018978389</v>
          </cell>
          <cell r="F56">
            <v>15508.177799301931</v>
          </cell>
          <cell r="G56">
            <v>15425.053944423835</v>
          </cell>
          <cell r="H56">
            <v>15440.177951447833</v>
          </cell>
          <cell r="I56">
            <v>15592.624107043448</v>
          </cell>
          <cell r="J56">
            <v>15521.586846567761</v>
          </cell>
          <cell r="K56">
            <v>15316.900050373006</v>
          </cell>
          <cell r="L56">
            <v>15392.06700363434</v>
          </cell>
          <cell r="M56">
            <v>15399.604657522037</v>
          </cell>
          <cell r="N56">
            <v>15569.972142378929</v>
          </cell>
          <cell r="O56">
            <v>15716.985049837847</v>
          </cell>
          <cell r="P56">
            <v>15627.627672378121</v>
          </cell>
          <cell r="Q56">
            <v>15800.447397862657</v>
          </cell>
          <cell r="R56">
            <v>15832.428251862466</v>
          </cell>
          <cell r="S56">
            <v>15909.572122944224</v>
          </cell>
          <cell r="T56">
            <v>15626.735726073846</v>
          </cell>
          <cell r="U56">
            <v>15563.056842149295</v>
          </cell>
          <cell r="V56">
            <v>15550.105320661154</v>
          </cell>
          <cell r="W56">
            <v>15420.449105530253</v>
          </cell>
          <cell r="X56">
            <v>15450.783569732297</v>
          </cell>
          <cell r="Y56">
            <v>15349.916527784568</v>
          </cell>
          <cell r="Z56">
            <v>15202.366016158849</v>
          </cell>
          <cell r="AA56">
            <v>15305.232714136569</v>
          </cell>
          <cell r="AB56">
            <v>15397.460155639934</v>
          </cell>
          <cell r="AC56">
            <v>15598.304208693942</v>
          </cell>
          <cell r="AD56">
            <v>15774.384266741592</v>
          </cell>
          <cell r="AE56">
            <v>16037.948645339391</v>
          </cell>
          <cell r="AF56">
            <v>16229.809999776675</v>
          </cell>
          <cell r="AG56">
            <v>16407.260727721816</v>
          </cell>
          <cell r="AH56">
            <v>16588.77867945133</v>
          </cell>
        </row>
        <row r="57">
          <cell r="E57">
            <v>5400.5327363978131</v>
          </cell>
          <cell r="F57">
            <v>5448.8192267817594</v>
          </cell>
          <cell r="G57">
            <v>5419.6135480408075</v>
          </cell>
          <cell r="H57">
            <v>5424.9273883465357</v>
          </cell>
          <cell r="I57">
            <v>5478.4895511233744</v>
          </cell>
          <cell r="J57">
            <v>5453.5305136589441</v>
          </cell>
          <cell r="K57">
            <v>5381.6135312121378</v>
          </cell>
          <cell r="L57">
            <v>5408.0235418174716</v>
          </cell>
          <cell r="M57">
            <v>5410.6719066969335</v>
          </cell>
          <cell r="N57">
            <v>5470.5307527277309</v>
          </cell>
          <cell r="O57">
            <v>5522.1839364295138</v>
          </cell>
          <cell r="P57">
            <v>5490.788101105828</v>
          </cell>
          <cell r="Q57">
            <v>5551.5085451949872</v>
          </cell>
          <cell r="R57">
            <v>5562.7450614651898</v>
          </cell>
          <cell r="S57">
            <v>5589.8496648182409</v>
          </cell>
          <cell r="T57">
            <v>5490.4747145664869</v>
          </cell>
          <cell r="U57">
            <v>5468.1010526470491</v>
          </cell>
          <cell r="V57">
            <v>5463.5505180701366</v>
          </cell>
          <cell r="W57">
            <v>5417.9956316727921</v>
          </cell>
          <cell r="X57">
            <v>5428.6536866626993</v>
          </cell>
          <cell r="Y57">
            <v>5393.2139151675501</v>
          </cell>
          <cell r="Z57">
            <v>5341.3718435152714</v>
          </cell>
          <cell r="AA57">
            <v>5377.5141968587959</v>
          </cell>
          <cell r="AB57">
            <v>5409.9184330626795</v>
          </cell>
          <cell r="AC57">
            <v>5480.4852625140884</v>
          </cell>
          <cell r="AD57">
            <v>5542.3512288551537</v>
          </cell>
          <cell r="AE57">
            <v>5634.9549294435692</v>
          </cell>
          <cell r="AF57">
            <v>5702.3656755972097</v>
          </cell>
          <cell r="AG57">
            <v>5764.7132286590177</v>
          </cell>
          <cell r="AH57">
            <v>5828.4898062937091</v>
          </cell>
        </row>
        <row r="58">
          <cell r="E58">
            <v>4089.4984308775233</v>
          </cell>
          <cell r="F58">
            <v>4206.4481161213298</v>
          </cell>
          <cell r="G58">
            <v>4303.0285882912121</v>
          </cell>
          <cell r="H58">
            <v>4431.259038767369</v>
          </cell>
          <cell r="I58">
            <v>4638.8615379557668</v>
          </cell>
          <cell r="J58">
            <v>4755.2390576218195</v>
          </cell>
          <cell r="K58">
            <v>4735.3520150217782</v>
          </cell>
          <cell r="L58">
            <v>4817.9794148288001</v>
          </cell>
          <cell r="M58">
            <v>4933.6564221786684</v>
          </cell>
          <cell r="N58">
            <v>5077.3721860625992</v>
          </cell>
          <cell r="O58">
            <v>5240.6537105252828</v>
          </cell>
          <cell r="P58">
            <v>5262.9776932855866</v>
          </cell>
          <cell r="Q58">
            <v>5391.3936069735428</v>
          </cell>
          <cell r="R58">
            <v>5536.9934297992468</v>
          </cell>
          <cell r="S58">
            <v>5673.7317044295723</v>
          </cell>
          <cell r="T58">
            <v>5674.1406050389151</v>
          </cell>
          <cell r="U58">
            <v>5764.7099867366996</v>
          </cell>
          <cell r="V58">
            <v>5824.6013732447154</v>
          </cell>
          <cell r="W58">
            <v>5867.3656136771133</v>
          </cell>
          <cell r="X58">
            <v>5953.381826806557</v>
          </cell>
          <cell r="Y58">
            <v>6012.5553577347437</v>
          </cell>
          <cell r="Z58">
            <v>6052.7714086646774</v>
          </cell>
          <cell r="AA58">
            <v>6195.8177597529866</v>
          </cell>
          <cell r="AB58">
            <v>6387.9519019175677</v>
          </cell>
          <cell r="AC58">
            <v>6582.6124781847629</v>
          </cell>
          <cell r="AD58">
            <v>6761.8881959909031</v>
          </cell>
          <cell r="AE58">
            <v>6916.7143736396274</v>
          </cell>
          <cell r="AF58">
            <v>7129.9834117608079</v>
          </cell>
          <cell r="AG58">
            <v>7301.1553143094734</v>
          </cell>
          <cell r="AH58">
            <v>7474.7330699689619</v>
          </cell>
        </row>
        <row r="59">
          <cell r="E59">
            <v>4428189.8049785206</v>
          </cell>
          <cell r="F59">
            <v>4418134.3543685544</v>
          </cell>
          <cell r="G59">
            <v>4408101.7374878153</v>
          </cell>
          <cell r="H59">
            <v>4398091.9024858968</v>
          </cell>
          <cell r="I59">
            <v>4388104.797630135</v>
          </cell>
          <cell r="J59">
            <v>4378140.3713053381</v>
          </cell>
          <cell r="K59">
            <v>4368198.5720135234</v>
          </cell>
          <cell r="L59">
            <v>4358279.3483736468</v>
          </cell>
          <cell r="M59">
            <v>4348382.6491213385</v>
          </cell>
          <cell r="N59">
            <v>4338508.4231086429</v>
          </cell>
          <cell r="O59">
            <v>4328656.619303748</v>
          </cell>
          <cell r="P59">
            <v>4318827.1867907215</v>
          </cell>
          <cell r="Q59">
            <v>4309020.074769252</v>
          </cell>
          <cell r="R59">
            <v>4299235.2325543854</v>
          </cell>
          <cell r="S59">
            <v>4289472.6095762625</v>
          </cell>
          <cell r="T59">
            <v>4279732.1553798541</v>
          </cell>
          <cell r="U59">
            <v>4270013.8196247062</v>
          </cell>
          <cell r="V59">
            <v>4260317.5520846751</v>
          </cell>
          <cell r="W59">
            <v>4250643.3026476726</v>
          </cell>
          <cell r="X59">
            <v>4240991.0213153986</v>
          </cell>
          <cell r="Y59">
            <v>4231360.6582030952</v>
          </cell>
          <cell r="Z59">
            <v>4221752.1635392765</v>
          </cell>
          <cell r="AA59">
            <v>4212165.4876654791</v>
          </cell>
          <cell r="AB59">
            <v>4202600.5810360014</v>
          </cell>
          <cell r="AC59">
            <v>4193057.3942176527</v>
          </cell>
          <cell r="AD59">
            <v>4183535.8778894898</v>
          </cell>
          <cell r="AE59">
            <v>4174035.9828425697</v>
          </cell>
          <cell r="AF59">
            <v>4164557.6599796913</v>
          </cell>
          <cell r="AG59">
            <v>4155100.8603151422</v>
          </cell>
          <cell r="AH59">
            <v>4145665.5349744461</v>
          </cell>
        </row>
        <row r="60">
          <cell r="E60">
            <v>1000209.5008814464</v>
          </cell>
          <cell r="F60">
            <v>997938.20733232133</v>
          </cell>
          <cell r="G60">
            <v>995672.07147704111</v>
          </cell>
          <cell r="H60">
            <v>993411.08160342288</v>
          </cell>
          <cell r="I60">
            <v>991155.22602587962</v>
          </cell>
          <cell r="J60">
            <v>988904.49308536039</v>
          </cell>
          <cell r="K60">
            <v>986658.87114928989</v>
          </cell>
          <cell r="L60">
            <v>984418.34861150815</v>
          </cell>
          <cell r="M60">
            <v>982182.91389221046</v>
          </cell>
          <cell r="N60">
            <v>979952.55543788837</v>
          </cell>
          <cell r="O60">
            <v>977727.26172126888</v>
          </cell>
          <cell r="P60">
            <v>975507.0212412551</v>
          </cell>
          <cell r="Q60">
            <v>973291.82252286782</v>
          </cell>
          <cell r="R60">
            <v>971081.65411718469</v>
          </cell>
          <cell r="S60">
            <v>968876.50460128207</v>
          </cell>
          <cell r="T60">
            <v>966676.36257817538</v>
          </cell>
          <cell r="U60">
            <v>964481.21667676105</v>
          </cell>
          <cell r="V60">
            <v>962291.0555517571</v>
          </cell>
          <cell r="W60">
            <v>960105.86788364418</v>
          </cell>
          <cell r="X60">
            <v>957925.64237860811</v>
          </cell>
          <cell r="Y60">
            <v>955750.36776848033</v>
          </cell>
          <cell r="Z60">
            <v>953580.03281068068</v>
          </cell>
          <cell r="AA60">
            <v>951414.62628815835</v>
          </cell>
          <cell r="AB60">
            <v>949254.13700933522</v>
          </cell>
          <cell r="AC60">
            <v>947098.55380804639</v>
          </cell>
          <cell r="AD60">
            <v>944947.86554348364</v>
          </cell>
          <cell r="AE60">
            <v>942802.06110013754</v>
          </cell>
          <cell r="AF60">
            <v>940661.12938773993</v>
          </cell>
          <cell r="AG60">
            <v>938525.05934120633</v>
          </cell>
          <cell r="AH60">
            <v>936393.83992057957</v>
          </cell>
        </row>
        <row r="61">
          <cell r="E61">
            <v>295974.19722520368</v>
          </cell>
          <cell r="F61">
            <v>295302.09374660981</v>
          </cell>
          <cell r="G61">
            <v>294631.5164925658</v>
          </cell>
          <cell r="H61">
            <v>293962.46199729381</v>
          </cell>
          <cell r="I61">
            <v>293294.92680288607</v>
          </cell>
          <cell r="J61">
            <v>292628.90745928715</v>
          </cell>
          <cell r="K61">
            <v>291964.40052427596</v>
          </cell>
          <cell r="L61">
            <v>291301.40256344818</v>
          </cell>
          <cell r="M61">
            <v>290639.91015019838</v>
          </cell>
          <cell r="N61">
            <v>289979.91986570234</v>
          </cell>
          <cell r="O61">
            <v>289321.42829889921</v>
          </cell>
          <cell r="P61">
            <v>288664.43204647431</v>
          </cell>
          <cell r="Q61">
            <v>288008.92771284096</v>
          </cell>
          <cell r="R61">
            <v>287354.91191012348</v>
          </cell>
          <cell r="S61">
            <v>286702.38125813944</v>
          </cell>
          <cell r="T61">
            <v>286051.33238438197</v>
          </cell>
          <cell r="U61">
            <v>285401.76192400273</v>
          </cell>
          <cell r="V61">
            <v>284753.66651979421</v>
          </cell>
          <cell r="W61">
            <v>284107.04282217269</v>
          </cell>
          <cell r="X61">
            <v>283461.88748916058</v>
          </cell>
          <cell r="Y61">
            <v>282818.19718636951</v>
          </cell>
          <cell r="Z61">
            <v>282175.96858698258</v>
          </cell>
          <cell r="AA61">
            <v>281535.19837173773</v>
          </cell>
          <cell r="AB61">
            <v>280895.88322891033</v>
          </cell>
          <cell r="AC61">
            <v>280258.01985429594</v>
          </cell>
          <cell r="AD61">
            <v>279621.60495119344</v>
          </cell>
          <cell r="AE61">
            <v>278986.63523038808</v>
          </cell>
          <cell r="AF61">
            <v>278353.10741013393</v>
          </cell>
          <cell r="AG61">
            <v>277721.01821613766</v>
          </cell>
          <cell r="AH61">
            <v>277090.36438154121</v>
          </cell>
        </row>
        <row r="62">
          <cell r="E62">
            <v>592534.44186715514</v>
          </cell>
          <cell r="F62">
            <v>586202.03429951589</v>
          </cell>
          <cell r="G62">
            <v>579937.30108592147</v>
          </cell>
          <cell r="H62">
            <v>573739.51899146545</v>
          </cell>
          <cell r="I62">
            <v>567607.97251044272</v>
          </cell>
          <cell r="J62">
            <v>561541.95378374844</v>
          </cell>
          <cell r="K62">
            <v>555540.76251715817</v>
          </cell>
          <cell r="L62">
            <v>549603.70590048225</v>
          </cell>
          <cell r="M62">
            <v>543730.09852758457</v>
          </cell>
          <cell r="N62">
            <v>537919.26231725444</v>
          </cell>
          <cell r="O62">
            <v>532170.5264349269</v>
          </cell>
          <cell r="P62">
            <v>526483.22721523582</v>
          </cell>
          <cell r="Q62">
            <v>520856.70808539871</v>
          </cell>
          <cell r="R62">
            <v>515290.31948941713</v>
          </cell>
          <cell r="S62">
            <v>509783.41881308879</v>
          </cell>
          <cell r="T62">
            <v>504335.37030982092</v>
          </cell>
          <cell r="U62">
            <v>498945.54502723581</v>
          </cell>
          <cell r="V62">
            <v>493613.3207345613</v>
          </cell>
          <cell r="W62">
            <v>488338.08185079723</v>
          </cell>
          <cell r="X62">
            <v>483119.21937364899</v>
          </cell>
          <cell r="Y62">
            <v>477956.13080922159</v>
          </cell>
          <cell r="Z62">
            <v>472848.22010246397</v>
          </cell>
          <cell r="AA62">
            <v>467794.89756835741</v>
          </cell>
          <cell r="AB62">
            <v>462795.57982383878</v>
          </cell>
          <cell r="AC62">
            <v>457849.68972045212</v>
          </cell>
          <cell r="AD62">
            <v>452956.65627771913</v>
          </cell>
          <cell r="AE62">
            <v>448115.91461722221</v>
          </cell>
          <cell r="AF62">
            <v>443326.90589739179</v>
          </cell>
          <cell r="AG62">
            <v>438589.07724899036</v>
          </cell>
          <cell r="AH62">
            <v>433901.88171128684</v>
          </cell>
        </row>
      </sheetData>
      <sheetData sheetId="19">
        <row r="14">
          <cell r="E14">
            <v>18504.908145959962</v>
          </cell>
          <cell r="F14">
            <v>18523.773481487035</v>
          </cell>
          <cell r="G14">
            <v>18275.114419048594</v>
          </cell>
          <cell r="H14">
            <v>17404.407950118672</v>
          </cell>
          <cell r="I14">
            <v>17057.975854596487</v>
          </cell>
          <cell r="J14">
            <v>16674.96090948223</v>
          </cell>
          <cell r="K14">
            <v>16215.287007628733</v>
          </cell>
          <cell r="L14">
            <v>15834.743578324811</v>
          </cell>
          <cell r="M14">
            <v>14960.633029843719</v>
          </cell>
          <cell r="N14">
            <v>15234.661691168922</v>
          </cell>
          <cell r="O14">
            <v>14926.549093343721</v>
          </cell>
          <cell r="P14">
            <v>14702.477876473087</v>
          </cell>
          <cell r="Q14">
            <v>14667.91153499232</v>
          </cell>
          <cell r="R14">
            <v>14170.442808126554</v>
          </cell>
          <cell r="S14">
            <v>14322.574199269635</v>
          </cell>
          <cell r="T14">
            <v>13954.322465879794</v>
          </cell>
          <cell r="U14">
            <v>13607.657107893046</v>
          </cell>
          <cell r="V14">
            <v>13604.347296599146</v>
          </cell>
          <cell r="W14">
            <v>13029.688666329266</v>
          </cell>
          <cell r="X14">
            <v>12790.82651702918</v>
          </cell>
          <cell r="Y14">
            <v>12702.842997273823</v>
          </cell>
          <cell r="Z14">
            <v>12469.144547564103</v>
          </cell>
          <cell r="AA14">
            <v>12518.277211470737</v>
          </cell>
          <cell r="AB14">
            <v>12275.798794053422</v>
          </cell>
          <cell r="AC14">
            <v>12146.824979294415</v>
          </cell>
          <cell r="AD14">
            <v>12109.229079620452</v>
          </cell>
          <cell r="AE14">
            <v>12147.85757700368</v>
          </cell>
          <cell r="AF14">
            <v>12055.372198100929</v>
          </cell>
          <cell r="AG14">
            <v>11989.982330526203</v>
          </cell>
          <cell r="AH14">
            <v>12111.572410900919</v>
          </cell>
        </row>
        <row r="15">
          <cell r="E15">
            <v>8612.9705248197824</v>
          </cell>
          <cell r="F15">
            <v>8750.4037493585238</v>
          </cell>
          <cell r="G15">
            <v>8678.6597818291102</v>
          </cell>
          <cell r="H15">
            <v>8454.1940459378129</v>
          </cell>
          <cell r="I15">
            <v>8323.169983621432</v>
          </cell>
          <cell r="J15">
            <v>8095.7859902341579</v>
          </cell>
          <cell r="K15">
            <v>7742.31521957326</v>
          </cell>
          <cell r="L15">
            <v>7281.4902923489144</v>
          </cell>
          <cell r="M15">
            <v>6811.7148263266636</v>
          </cell>
          <cell r="N15">
            <v>6520.650001730146</v>
          </cell>
          <cell r="O15">
            <v>6336.3286514613201</v>
          </cell>
          <cell r="P15">
            <v>6132.0917890610299</v>
          </cell>
          <cell r="Q15">
            <v>6015.2722231576772</v>
          </cell>
          <cell r="R15">
            <v>5749.1919667321026</v>
          </cell>
          <cell r="S15">
            <v>5674.5905982495869</v>
          </cell>
          <cell r="T15">
            <v>5457.0546294875548</v>
          </cell>
          <cell r="U15">
            <v>5432.3073419982438</v>
          </cell>
          <cell r="V15">
            <v>5109.8362500230396</v>
          </cell>
          <cell r="W15">
            <v>4979.4032085579092</v>
          </cell>
          <cell r="X15">
            <v>4862.5922434033</v>
          </cell>
          <cell r="Y15">
            <v>4656.7639644143856</v>
          </cell>
          <cell r="Z15">
            <v>4288.6788278080612</v>
          </cell>
          <cell r="AA15">
            <v>4363.051815789956</v>
          </cell>
          <cell r="AB15">
            <v>4313.5129738099322</v>
          </cell>
          <cell r="AC15">
            <v>4367.9984433550726</v>
          </cell>
          <cell r="AD15">
            <v>4381.3127627507583</v>
          </cell>
          <cell r="AE15">
            <v>4358.7574590220456</v>
          </cell>
          <cell r="AF15">
            <v>4308.3278058414926</v>
          </cell>
          <cell r="AG15">
            <v>4231.244205974036</v>
          </cell>
          <cell r="AH15">
            <v>4155.4633835025415</v>
          </cell>
        </row>
        <row r="16">
          <cell r="E16">
            <v>3026.178833044788</v>
          </cell>
          <cell r="F16">
            <v>3074.4661822070489</v>
          </cell>
          <cell r="G16">
            <v>3049.2588422642821</v>
          </cell>
          <cell r="H16">
            <v>2970.3925026267993</v>
          </cell>
          <cell r="I16">
            <v>2924.3570212723948</v>
          </cell>
          <cell r="J16">
            <v>2844.4653479201097</v>
          </cell>
          <cell r="K16">
            <v>2720.2729149851998</v>
          </cell>
          <cell r="L16">
            <v>2558.3614540685376</v>
          </cell>
          <cell r="M16">
            <v>2393.3052092499092</v>
          </cell>
          <cell r="N16">
            <v>2291.039189797079</v>
          </cell>
          <cell r="O16">
            <v>2226.2776342972206</v>
          </cell>
          <cell r="P16">
            <v>2154.5187366971186</v>
          </cell>
          <cell r="Q16">
            <v>2113.4740243526976</v>
          </cell>
          <cell r="R16">
            <v>2019.9863666896579</v>
          </cell>
          <cell r="S16">
            <v>1993.7750750606656</v>
          </cell>
          <cell r="T16">
            <v>1917.3435184686002</v>
          </cell>
          <cell r="U16">
            <v>1908.6485255669509</v>
          </cell>
          <cell r="V16">
            <v>1795.3478716297166</v>
          </cell>
          <cell r="W16">
            <v>1749.5200462500766</v>
          </cell>
          <cell r="X16">
            <v>1708.4783557903488</v>
          </cell>
          <cell r="Y16">
            <v>1636.1603118212706</v>
          </cell>
          <cell r="Z16">
            <v>1506.8331016622917</v>
          </cell>
          <cell r="AA16">
            <v>1532.9641514937682</v>
          </cell>
          <cell r="AB16">
            <v>1515.5586124197059</v>
          </cell>
          <cell r="AC16">
            <v>1534.7021557734042</v>
          </cell>
          <cell r="AD16">
            <v>1539.3801598854016</v>
          </cell>
          <cell r="AE16">
            <v>1531.4553234401781</v>
          </cell>
          <cell r="AF16">
            <v>1513.736796647011</v>
          </cell>
          <cell r="AG16">
            <v>1486.6533696665533</v>
          </cell>
          <cell r="AH16">
            <v>1460.0276752846769</v>
          </cell>
        </row>
        <row r="17">
          <cell r="E17">
            <v>3061.3012501009348</v>
          </cell>
          <cell r="F17">
            <v>3197.904477125061</v>
          </cell>
          <cell r="G17">
            <v>3187.0664769315486</v>
          </cell>
          <cell r="H17">
            <v>3157.7418443800952</v>
          </cell>
          <cell r="I17">
            <v>3237.9089439814793</v>
          </cell>
          <cell r="J17">
            <v>3246.8521837161788</v>
          </cell>
          <cell r="K17">
            <v>3195.3367722222547</v>
          </cell>
          <cell r="L17">
            <v>3135.4813259127536</v>
          </cell>
          <cell r="M17">
            <v>3157.5086859196995</v>
          </cell>
          <cell r="N17">
            <v>3239.4781173880856</v>
          </cell>
          <cell r="O17">
            <v>3313.9032153714402</v>
          </cell>
          <cell r="P17">
            <v>3316.2145441144435</v>
          </cell>
          <cell r="Q17">
            <v>3389.0900244875015</v>
          </cell>
          <cell r="R17">
            <v>3546.4263988183652</v>
          </cell>
          <cell r="S17">
            <v>3713.742531189107</v>
          </cell>
          <cell r="T17">
            <v>3777.827091246806</v>
          </cell>
          <cell r="U17">
            <v>3903.1634361414895</v>
          </cell>
          <cell r="V17">
            <v>4007.0604683410174</v>
          </cell>
          <cell r="W17">
            <v>4048.859742106345</v>
          </cell>
          <cell r="X17">
            <v>4128.4888494351635</v>
          </cell>
          <cell r="Y17">
            <v>4109.1881663266895</v>
          </cell>
          <cell r="Z17">
            <v>4050.3026701636809</v>
          </cell>
          <cell r="AA17">
            <v>4068.2960339842748</v>
          </cell>
          <cell r="AB17">
            <v>4080.3644119595638</v>
          </cell>
          <cell r="AC17">
            <v>4122.7939287205209</v>
          </cell>
          <cell r="AD17">
            <v>4167.7037364213375</v>
          </cell>
          <cell r="AE17">
            <v>4243.7917388960514</v>
          </cell>
          <cell r="AF17">
            <v>4347.4579715945365</v>
          </cell>
          <cell r="AG17">
            <v>4411.9052640894315</v>
          </cell>
          <cell r="AH17">
            <v>4476.2709496981533</v>
          </cell>
        </row>
        <row r="18">
          <cell r="E18">
            <v>1341276.3217447314</v>
          </cell>
          <cell r="F18">
            <v>1338230.5765527666</v>
          </cell>
          <cell r="G18">
            <v>1335191.7475820337</v>
          </cell>
          <cell r="H18">
            <v>1332159.819127307</v>
          </cell>
          <cell r="I18">
            <v>1329134.7755190236</v>
          </cell>
          <cell r="J18">
            <v>1326116.6011232031</v>
          </cell>
          <cell r="K18">
            <v>1323105.2803413661</v>
          </cell>
          <cell r="L18">
            <v>1320100.7976104543</v>
          </cell>
          <cell r="M18">
            <v>1317103.1374027494</v>
          </cell>
          <cell r="N18">
            <v>1314112.2842257933</v>
          </cell>
          <cell r="O18">
            <v>1311128.2226223079</v>
          </cell>
          <cell r="P18">
            <v>1308150.9371701153</v>
          </cell>
          <cell r="Q18">
            <v>1305180.4124820575</v>
          </cell>
          <cell r="R18">
            <v>1302216.6332059179</v>
          </cell>
          <cell r="S18">
            <v>1299259.5840243413</v>
          </cell>
          <cell r="T18">
            <v>1296309.2496547545</v>
          </cell>
          <cell r="U18">
            <v>1293365.6148492885</v>
          </cell>
          <cell r="V18">
            <v>1290428.6643946979</v>
          </cell>
          <cell r="W18">
            <v>1287498.3831122839</v>
          </cell>
          <cell r="X18">
            <v>1284574.755857815</v>
          </cell>
          <cell r="Y18">
            <v>1281657.7675214491</v>
          </cell>
          <cell r="Z18">
            <v>1278747.4030276549</v>
          </cell>
          <cell r="AA18">
            <v>1275843.6473351347</v>
          </cell>
          <cell r="AB18">
            <v>1272946.4854367459</v>
          </cell>
          <cell r="AC18">
            <v>1270055.9023594244</v>
          </cell>
          <cell r="AD18">
            <v>1267171.8831641062</v>
          </cell>
          <cell r="AE18">
            <v>1264294.4129456508</v>
          </cell>
          <cell r="AF18">
            <v>1261423.4768327638</v>
          </cell>
          <cell r="AG18">
            <v>1258559.0599879206</v>
          </cell>
          <cell r="AH18">
            <v>1255701.1476072893</v>
          </cell>
        </row>
        <row r="19">
          <cell r="E19">
            <v>313552.94947034086</v>
          </cell>
          <cell r="F19">
            <v>312840.92784805724</v>
          </cell>
          <cell r="G19">
            <v>312130.52309715515</v>
          </cell>
          <cell r="H19">
            <v>311421.73154601426</v>
          </cell>
          <cell r="I19">
            <v>310714.54953135183</v>
          </cell>
          <cell r="J19">
            <v>310008.97339820379</v>
          </cell>
          <cell r="K19">
            <v>309304.9994999058</v>
          </cell>
          <cell r="L19">
            <v>308602.62419807439</v>
          </cell>
          <cell r="M19">
            <v>307901.84386258823</v>
          </cell>
          <cell r="N19">
            <v>307202.65487156936</v>
          </cell>
          <cell r="O19">
            <v>306505.05361136439</v>
          </cell>
          <cell r="P19">
            <v>305809.03647652594</v>
          </cell>
          <cell r="Q19">
            <v>305114.59986979386</v>
          </cell>
          <cell r="R19">
            <v>304421.74020207685</v>
          </cell>
          <cell r="S19">
            <v>303730.45389243367</v>
          </cell>
          <cell r="T19">
            <v>303040.73736805475</v>
          </cell>
          <cell r="U19">
            <v>302352.58706424379</v>
          </cell>
          <cell r="V19">
            <v>301665.99942439923</v>
          </cell>
          <cell r="W19">
            <v>300980.97089999588</v>
          </cell>
          <cell r="X19">
            <v>300297.4979505667</v>
          </cell>
          <cell r="Y19">
            <v>299615.57704368426</v>
          </cell>
          <cell r="Z19">
            <v>298935.20465494273</v>
          </cell>
          <cell r="AA19">
            <v>298256.3772679395</v>
          </cell>
          <cell r="AB19">
            <v>297579.09137425717</v>
          </cell>
          <cell r="AC19">
            <v>296903.34347344516</v>
          </cell>
          <cell r="AD19">
            <v>296229.13007300196</v>
          </cell>
          <cell r="AE19">
            <v>295556.44768835674</v>
          </cell>
          <cell r="AF19">
            <v>294885.2928428516</v>
          </cell>
          <cell r="AG19">
            <v>294215.6620677234</v>
          </cell>
          <cell r="AH19">
            <v>293547.55190208601</v>
          </cell>
        </row>
        <row r="20">
          <cell r="E20">
            <v>73549.457283166368</v>
          </cell>
          <cell r="F20">
            <v>73382.439865593667</v>
          </cell>
          <cell r="G20">
            <v>73215.801714147499</v>
          </cell>
          <cell r="H20">
            <v>73049.541967583587</v>
          </cell>
          <cell r="I20">
            <v>72883.659766613389</v>
          </cell>
          <cell r="J20">
            <v>72718.154253899658</v>
          </cell>
          <cell r="K20">
            <v>72553.024574051975</v>
          </cell>
          <cell r="L20">
            <v>72388.269873622383</v>
          </cell>
          <cell r="M20">
            <v>72223.889301100935</v>
          </cell>
          <cell r="N20">
            <v>72059.882006911314</v>
          </cell>
          <cell r="O20">
            <v>71896.24714340645</v>
          </cell>
          <cell r="P20">
            <v>71732.983864864087</v>
          </cell>
          <cell r="Q20">
            <v>71570.0913274825</v>
          </cell>
          <cell r="R20">
            <v>71407.568689376043</v>
          </cell>
          <cell r="S20">
            <v>71245.415110570844</v>
          </cell>
          <cell r="T20">
            <v>71083.629753000481</v>
          </cell>
          <cell r="U20">
            <v>70922.211780501617</v>
          </cell>
          <cell r="V20">
            <v>70761.160358809691</v>
          </cell>
          <cell r="W20">
            <v>70600.474655554586</v>
          </cell>
          <cell r="X20">
            <v>70440.153840256375</v>
          </cell>
          <cell r="Y20">
            <v>70280.197084320986</v>
          </cell>
          <cell r="Z20">
            <v>70120.603561035925</v>
          </cell>
          <cell r="AA20">
            <v>69961.372445566027</v>
          </cell>
          <cell r="AB20">
            <v>69802.502914949175</v>
          </cell>
          <cell r="AC20">
            <v>69643.994148092039</v>
          </cell>
          <cell r="AD20">
            <v>69485.845325765855</v>
          </cell>
          <cell r="AE20">
            <v>69328.055630602161</v>
          </cell>
          <cell r="AF20">
            <v>69170.624247088606</v>
          </cell>
          <cell r="AG20">
            <v>69013.550361564718</v>
          </cell>
          <cell r="AH20">
            <v>68856.833162217677</v>
          </cell>
        </row>
        <row r="21">
          <cell r="E21">
            <v>211869.12325829029</v>
          </cell>
          <cell r="F21">
            <v>209604.88080304634</v>
          </cell>
          <cell r="G21">
            <v>207364.83627630316</v>
          </cell>
          <cell r="H21">
            <v>205148.73107512612</v>
          </cell>
          <cell r="I21">
            <v>202956.3093602666</v>
          </cell>
          <cell r="J21">
            <v>200787.31802662657</v>
          </cell>
          <cell r="K21">
            <v>198641.5066740388</v>
          </cell>
          <cell r="L21">
            <v>196518.62757835921</v>
          </cell>
          <cell r="M21">
            <v>194418.43566286835</v>
          </cell>
          <cell r="N21">
            <v>192340.68846997831</v>
          </cell>
          <cell r="O21">
            <v>190285.1461332422</v>
          </cell>
          <cell r="P21">
            <v>188251.57134966255</v>
          </cell>
          <cell r="Q21">
            <v>186239.72935229584</v>
          </cell>
          <cell r="R21">
            <v>184249.3878831497</v>
          </cell>
          <cell r="S21">
            <v>182280.31716636976</v>
          </cell>
          <cell r="T21">
            <v>180332.28988171314</v>
          </cell>
          <cell r="U21">
            <v>178405.08113830528</v>
          </cell>
          <cell r="V21">
            <v>176498.46844867739</v>
          </cell>
          <cell r="W21">
            <v>174612.23170308123</v>
          </cell>
          <cell r="X21">
            <v>172746.15314407845</v>
          </cell>
          <cell r="Y21">
            <v>170900.01734140154</v>
          </cell>
          <cell r="Z21">
            <v>169073.61116708332</v>
          </cell>
          <cell r="AA21">
            <v>167266.72377085232</v>
          </cell>
          <cell r="AB21">
            <v>165479.14655579106</v>
          </cell>
          <cell r="AC21">
            <v>163710.6731542545</v>
          </cell>
          <cell r="AD21">
            <v>161961.09940404582</v>
          </cell>
          <cell r="AE21">
            <v>160230.22332484688</v>
          </cell>
          <cell r="AF21">
            <v>158517.84509490043</v>
          </cell>
          <cell r="AG21">
            <v>156823.76702794165</v>
          </cell>
          <cell r="AH21">
            <v>155147.79355037614</v>
          </cell>
        </row>
        <row r="24">
          <cell r="E24">
            <v>29458.603390162858</v>
          </cell>
          <cell r="F24">
            <v>28524.490549253689</v>
          </cell>
          <cell r="G24">
            <v>27866.802278941941</v>
          </cell>
          <cell r="H24">
            <v>25890.518006763512</v>
          </cell>
          <cell r="I24">
            <v>24434.062045075723</v>
          </cell>
          <cell r="J24">
            <v>23657.285308349874</v>
          </cell>
          <cell r="K24">
            <v>23026.35039743071</v>
          </cell>
          <cell r="L24">
            <v>22933.220427538363</v>
          </cell>
          <cell r="M24">
            <v>21898.386655361719</v>
          </cell>
          <cell r="N24">
            <v>22223.653858390342</v>
          </cell>
          <cell r="O24">
            <v>21801.240304396226</v>
          </cell>
          <cell r="P24">
            <v>21551.386938024196</v>
          </cell>
          <cell r="Q24">
            <v>21569.619909456</v>
          </cell>
          <cell r="R24">
            <v>20795.374538197531</v>
          </cell>
          <cell r="S24">
            <v>20930.781154626238</v>
          </cell>
          <cell r="T24">
            <v>20324.116744690458</v>
          </cell>
          <cell r="U24">
            <v>20015.435371255691</v>
          </cell>
          <cell r="V24">
            <v>20236.400150255824</v>
          </cell>
          <cell r="W24">
            <v>19558.40728530924</v>
          </cell>
          <cell r="X24">
            <v>19394.865018821725</v>
          </cell>
          <cell r="Y24">
            <v>19412.971276868935</v>
          </cell>
          <cell r="Z24">
            <v>19220.746738255937</v>
          </cell>
          <cell r="AA24">
            <v>19399.500157218692</v>
          </cell>
          <cell r="AB24">
            <v>19130.836829441556</v>
          </cell>
          <cell r="AC24">
            <v>19008.059362629421</v>
          </cell>
          <cell r="AD24">
            <v>19027.316692422792</v>
          </cell>
          <cell r="AE24">
            <v>19168.754092202162</v>
          </cell>
          <cell r="AF24">
            <v>19131.415746589901</v>
          </cell>
          <cell r="AG24">
            <v>19136.271363863823</v>
          </cell>
          <cell r="AH24">
            <v>19440.686616732735</v>
          </cell>
        </row>
        <row r="25">
          <cell r="E25">
            <v>15644.403037637916</v>
          </cell>
          <cell r="F25">
            <v>15408.891952989816</v>
          </cell>
          <cell r="G25">
            <v>14989.370119162519</v>
          </cell>
          <cell r="H25">
            <v>14887.004666996922</v>
          </cell>
          <cell r="I25">
            <v>15156.622262783721</v>
          </cell>
          <cell r="J25">
            <v>15515.228722592839</v>
          </cell>
          <cell r="K25">
            <v>15346.707108499522</v>
          </cell>
          <cell r="L25">
            <v>15287.924829921822</v>
          </cell>
          <cell r="M25">
            <v>15700.284920911323</v>
          </cell>
          <cell r="N25">
            <v>16154.118213185873</v>
          </cell>
          <cell r="O25">
            <v>16456.598790593231</v>
          </cell>
          <cell r="P25">
            <v>16302.23662095974</v>
          </cell>
          <cell r="Q25">
            <v>16497.226447399164</v>
          </cell>
          <cell r="R25">
            <v>16933.908571070941</v>
          </cell>
          <cell r="S25">
            <v>17218.377535941218</v>
          </cell>
          <cell r="T25">
            <v>17114.40336013506</v>
          </cell>
          <cell r="U25">
            <v>17222.490315156854</v>
          </cell>
          <cell r="V25">
            <v>17489.535404276994</v>
          </cell>
          <cell r="W25">
            <v>17378.886508874792</v>
          </cell>
          <cell r="X25">
            <v>17377.941480737802</v>
          </cell>
          <cell r="Y25">
            <v>17220.939521945977</v>
          </cell>
          <cell r="Z25">
            <v>17158.036007188737</v>
          </cell>
          <cell r="AA25">
            <v>17248.326337188329</v>
          </cell>
          <cell r="AB25">
            <v>17481.724118786336</v>
          </cell>
          <cell r="AC25">
            <v>17735.25567222029</v>
          </cell>
          <cell r="AD25">
            <v>17808.267527603082</v>
          </cell>
          <cell r="AE25">
            <v>17755.339361260572</v>
          </cell>
          <cell r="AF25">
            <v>17881.107463112716</v>
          </cell>
          <cell r="AG25">
            <v>17892.58809711424</v>
          </cell>
          <cell r="AH25">
            <v>17903.747001090789</v>
          </cell>
        </row>
        <row r="26">
          <cell r="E26">
            <v>5496.6821483592676</v>
          </cell>
          <cell r="F26">
            <v>5413.9350105099356</v>
          </cell>
          <cell r="G26">
            <v>5266.535447273317</v>
          </cell>
          <cell r="H26">
            <v>5230.5692073232431</v>
          </cell>
          <cell r="I26">
            <v>5325.299713951038</v>
          </cell>
          <cell r="J26">
            <v>5451.2965782082947</v>
          </cell>
          <cell r="K26">
            <v>5392.0862813646972</v>
          </cell>
          <cell r="L26">
            <v>5371.4330483509102</v>
          </cell>
          <cell r="M26">
            <v>5516.3163235634374</v>
          </cell>
          <cell r="N26">
            <v>5675.7712640923346</v>
          </cell>
          <cell r="O26">
            <v>5782.0482237219467</v>
          </cell>
          <cell r="P26">
            <v>5727.8128668236932</v>
          </cell>
          <cell r="Q26">
            <v>5796.3228058429495</v>
          </cell>
          <cell r="R26">
            <v>5949.7516601060061</v>
          </cell>
          <cell r="S26">
            <v>6049.7002153306976</v>
          </cell>
          <cell r="T26">
            <v>6013.1687481555618</v>
          </cell>
          <cell r="U26">
            <v>6051.1452458659214</v>
          </cell>
          <cell r="V26">
            <v>6144.971898800025</v>
          </cell>
          <cell r="W26">
            <v>6106.0952598749263</v>
          </cell>
          <cell r="X26">
            <v>6105.7632229619303</v>
          </cell>
          <cell r="Y26">
            <v>6050.6003725756136</v>
          </cell>
          <cell r="Z26">
            <v>6028.4991376609069</v>
          </cell>
          <cell r="AA26">
            <v>6060.2227671202245</v>
          </cell>
          <cell r="AB26">
            <v>6142.2273930870924</v>
          </cell>
          <cell r="AC26">
            <v>6231.3060469963184</v>
          </cell>
          <cell r="AD26">
            <v>6256.9588610497321</v>
          </cell>
          <cell r="AE26">
            <v>6238.3624782807428</v>
          </cell>
          <cell r="AF26">
            <v>6282.5512708233873</v>
          </cell>
          <cell r="AG26">
            <v>6286.5850070941933</v>
          </cell>
          <cell r="AH26">
            <v>6290.5057030859534</v>
          </cell>
        </row>
        <row r="27">
          <cell r="E27">
            <v>2922.4832936524435</v>
          </cell>
          <cell r="F27">
            <v>3052.8921022673612</v>
          </cell>
          <cell r="G27">
            <v>3042.5455627031492</v>
          </cell>
          <cell r="H27">
            <v>3014.5506867590411</v>
          </cell>
          <cell r="I27">
            <v>3091.0825240873314</v>
          </cell>
          <cell r="J27">
            <v>3099.620223118071</v>
          </cell>
          <cell r="K27">
            <v>3050.4408326704115</v>
          </cell>
          <cell r="L27">
            <v>2993.2995951434414</v>
          </cell>
          <cell r="M27">
            <v>3014.3281011166591</v>
          </cell>
          <cell r="N27">
            <v>3092.5805416592711</v>
          </cell>
          <cell r="O27">
            <v>3163.6307545312088</v>
          </cell>
          <cell r="P27">
            <v>3165.8372736176079</v>
          </cell>
          <cell r="Q27">
            <v>3235.408137935563</v>
          </cell>
          <cell r="R27">
            <v>3385.6099272729034</v>
          </cell>
          <cell r="S27">
            <v>3545.3389319227763</v>
          </cell>
          <cell r="T27">
            <v>3606.5175095434911</v>
          </cell>
          <cell r="U27">
            <v>3726.1703447651462</v>
          </cell>
          <cell r="V27">
            <v>3825.3560556954835</v>
          </cell>
          <cell r="W27">
            <v>3865.259896998899</v>
          </cell>
          <cell r="X27">
            <v>3941.2781378856002</v>
          </cell>
          <cell r="Y27">
            <v>3922.8526647510184</v>
          </cell>
          <cell r="Z27">
            <v>3866.6373939510099</v>
          </cell>
          <cell r="AA27">
            <v>3883.8148295792616</v>
          </cell>
          <cell r="AB27">
            <v>3895.33595413801</v>
          </cell>
          <cell r="AC27">
            <v>3935.8414593990678</v>
          </cell>
          <cell r="AD27">
            <v>3978.7147841731176</v>
          </cell>
          <cell r="AE27">
            <v>4051.3524953661617</v>
          </cell>
          <cell r="AF27">
            <v>4150.3178726439519</v>
          </cell>
          <cell r="AG27">
            <v>4211.8427342142577</v>
          </cell>
          <cell r="AH27">
            <v>4273.2896894493142</v>
          </cell>
        </row>
        <row r="28">
          <cell r="E28">
            <v>2287498.6925613075</v>
          </cell>
          <cell r="F28">
            <v>2282304.2833023476</v>
          </cell>
          <cell r="G28">
            <v>2277121.6694108071</v>
          </cell>
          <cell r="H28">
            <v>2271950.8241019859</v>
          </cell>
          <cell r="I28">
            <v>2266791.7206520066</v>
          </cell>
          <cell r="J28">
            <v>2261644.3323976756</v>
          </cell>
          <cell r="K28">
            <v>2256508.6327363453</v>
          </cell>
          <cell r="L28">
            <v>2251384.5951257776</v>
          </cell>
          <cell r="M28">
            <v>2246272.1930840057</v>
          </cell>
          <cell r="N28">
            <v>2241171.4001891976</v>
          </cell>
          <cell r="O28">
            <v>2236082.1900795195</v>
          </cell>
          <cell r="P28">
            <v>2231004.5364529993</v>
          </cell>
          <cell r="Q28">
            <v>2225938.4130673911</v>
          </cell>
          <cell r="R28">
            <v>2220883.7937400397</v>
          </cell>
          <cell r="S28">
            <v>2215840.6523477444</v>
          </cell>
          <cell r="T28">
            <v>2210808.9628266254</v>
          </cell>
          <cell r="U28">
            <v>2205788.6991719874</v>
          </cell>
          <cell r="V28">
            <v>2200779.8354381863</v>
          </cell>
          <cell r="W28">
            <v>2195782.3457384952</v>
          </cell>
          <cell r="X28">
            <v>2190796.2042449703</v>
          </cell>
          <cell r="Y28">
            <v>2185821.3851883169</v>
          </cell>
          <cell r="Z28">
            <v>2180857.8628577571</v>
          </cell>
          <cell r="AA28">
            <v>2175905.6116008968</v>
          </cell>
          <cell r="AB28">
            <v>2170964.6058235923</v>
          </cell>
          <cell r="AC28">
            <v>2166034.8199898191</v>
          </cell>
          <cell r="AD28">
            <v>2161116.2286215387</v>
          </cell>
          <cell r="AE28">
            <v>2156208.8062985688</v>
          </cell>
          <cell r="AF28">
            <v>2151312.52765845</v>
          </cell>
          <cell r="AG28">
            <v>2146427.3673963156</v>
          </cell>
          <cell r="AH28">
            <v>2141553.3002647609</v>
          </cell>
        </row>
        <row r="29">
          <cell r="E29">
            <v>579503.82251278358</v>
          </cell>
          <cell r="F29">
            <v>578187.87491119944</v>
          </cell>
          <cell r="G29">
            <v>576874.91558686702</v>
          </cell>
          <cell r="H29">
            <v>575564.93775395316</v>
          </cell>
          <cell r="I29">
            <v>574257.934642034</v>
          </cell>
          <cell r="J29">
            <v>572953.89949606021</v>
          </cell>
          <cell r="K29">
            <v>571652.8255763218</v>
          </cell>
          <cell r="L29">
            <v>570354.70615841344</v>
          </cell>
          <cell r="M29">
            <v>569059.53453319985</v>
          </cell>
          <cell r="N29">
            <v>567767.30400678085</v>
          </cell>
          <cell r="O29">
            <v>566478.0079004569</v>
          </cell>
          <cell r="P29">
            <v>565191.6395506945</v>
          </cell>
          <cell r="Q29">
            <v>563908.19230909203</v>
          </cell>
          <cell r="R29">
            <v>562627.65954234498</v>
          </cell>
          <cell r="S29">
            <v>561350.0346322119</v>
          </cell>
          <cell r="T29">
            <v>560075.31097548036</v>
          </cell>
          <cell r="U29">
            <v>558803.48198393232</v>
          </cell>
          <cell r="V29">
            <v>557534.54108431062</v>
          </cell>
          <cell r="W29">
            <v>556268.48171828454</v>
          </cell>
          <cell r="X29">
            <v>555005.29734241636</v>
          </cell>
          <cell r="Y29">
            <v>553744.98142812727</v>
          </cell>
          <cell r="Z29">
            <v>552487.52746166359</v>
          </cell>
          <cell r="AA29">
            <v>551232.92894406314</v>
          </cell>
          <cell r="AB29">
            <v>549981.17939112184</v>
          </cell>
          <cell r="AC29">
            <v>548732.27233336004</v>
          </cell>
          <cell r="AD29">
            <v>547486.20131598902</v>
          </cell>
          <cell r="AE29">
            <v>546242.95989887777</v>
          </cell>
          <cell r="AF29">
            <v>545002.54165651964</v>
          </cell>
          <cell r="AG29">
            <v>543764.94017799909</v>
          </cell>
          <cell r="AH29">
            <v>542530.14906695858</v>
          </cell>
        </row>
        <row r="30">
          <cell r="E30">
            <v>214337.03024445425</v>
          </cell>
          <cell r="F30">
            <v>213850.30989866285</v>
          </cell>
          <cell r="G30">
            <v>213364.69480610156</v>
          </cell>
          <cell r="H30">
            <v>212880.18245694163</v>
          </cell>
          <cell r="I30">
            <v>212396.77034705374</v>
          </cell>
          <cell r="J30">
            <v>211914.45597799492</v>
          </cell>
          <cell r="K30">
            <v>211433.23685699576</v>
          </cell>
          <cell r="L30">
            <v>210953.11049694748</v>
          </cell>
          <cell r="M30">
            <v>210474.07441638902</v>
          </cell>
          <cell r="N30">
            <v>209996.1261394943</v>
          </cell>
          <cell r="O30">
            <v>209519.26319605939</v>
          </cell>
          <cell r="P30">
            <v>209043.48312148973</v>
          </cell>
          <cell r="Q30">
            <v>208568.78345678744</v>
          </cell>
          <cell r="R30">
            <v>208095.16174853852</v>
          </cell>
          <cell r="S30">
            <v>207622.61554890027</v>
          </cell>
          <cell r="T30">
            <v>207151.14241558861</v>
          </cell>
          <cell r="U30">
            <v>206680.73991186536</v>
          </cell>
          <cell r="V30">
            <v>206211.4056065258</v>
          </cell>
          <cell r="W30">
            <v>205743.13707388603</v>
          </cell>
          <cell r="X30">
            <v>205275.93189377041</v>
          </cell>
          <cell r="Y30">
            <v>204809.78765149909</v>
          </cell>
          <cell r="Z30">
            <v>204344.70193787554</v>
          </cell>
          <cell r="AA30">
            <v>203880.67234917401</v>
          </cell>
          <cell r="AB30">
            <v>203417.69648712725</v>
          </cell>
          <cell r="AC30">
            <v>202955.77195891397</v>
          </cell>
          <cell r="AD30">
            <v>202494.89637714662</v>
          </cell>
          <cell r="AE30">
            <v>202035.06735985889</v>
          </cell>
          <cell r="AF30">
            <v>201576.28253049354</v>
          </cell>
          <cell r="AG30">
            <v>201118.53951789005</v>
          </cell>
          <cell r="AH30">
            <v>200661.83595627235</v>
          </cell>
        </row>
        <row r="31">
          <cell r="E31">
            <v>251979.19538617734</v>
          </cell>
          <cell r="F31">
            <v>249286.29713249436</v>
          </cell>
          <cell r="G31">
            <v>246622.17784603356</v>
          </cell>
          <cell r="H31">
            <v>243986.52996636138</v>
          </cell>
          <cell r="I31">
            <v>241379.04921993852</v>
          </cell>
          <cell r="J31">
            <v>238799.43458499279</v>
          </cell>
          <cell r="K31">
            <v>236247.38825676768</v>
          </cell>
          <cell r="L31">
            <v>233722.61561314206</v>
          </cell>
          <cell r="M31">
            <v>231224.82518061742</v>
          </cell>
          <cell r="N31">
            <v>228753.7286006686</v>
          </cell>
          <cell r="O31">
            <v>226309.04059645408</v>
          </cell>
          <cell r="P31">
            <v>223890.47893988213</v>
          </cell>
          <cell r="Q31">
            <v>221497.76441902877</v>
          </cell>
          <cell r="R31">
            <v>219130.62080590409</v>
          </cell>
          <cell r="S31">
            <v>216788.77482456298</v>
          </cell>
          <cell r="T31">
            <v>214471.95611955665</v>
          </cell>
          <cell r="U31">
            <v>212179.89722472135</v>
          </cell>
          <cell r="V31">
            <v>209912.3335323006</v>
          </cell>
          <cell r="W31">
            <v>207669.00326239745</v>
          </cell>
          <cell r="X31">
            <v>205449.64743275315</v>
          </cell>
          <cell r="Y31">
            <v>203254.00982884882</v>
          </cell>
          <cell r="Z31">
            <v>201081.83697432672</v>
          </cell>
          <cell r="AA31">
            <v>198932.87810172755</v>
          </cell>
          <cell r="AB31">
            <v>196806.88512354036</v>
          </cell>
          <cell r="AC31">
            <v>194703.61260356213</v>
          </cell>
          <cell r="AD31">
            <v>192622.81772856324</v>
          </cell>
          <cell r="AE31">
            <v>190564.26028025575</v>
          </cell>
          <cell r="AF31">
            <v>188527.70260756131</v>
          </cell>
          <cell r="AG31">
            <v>186512.90959917544</v>
          </cell>
          <cell r="AH31">
            <v>184519.64865642498</v>
          </cell>
        </row>
        <row r="34">
          <cell r="E34">
            <v>11909.256985311051</v>
          </cell>
          <cell r="F34">
            <v>12183.368491873183</v>
          </cell>
          <cell r="G34">
            <v>12283.95376492069</v>
          </cell>
          <cell r="H34">
            <v>11893.208710753348</v>
          </cell>
          <cell r="I34">
            <v>11459.646540738935</v>
          </cell>
          <cell r="J34">
            <v>11210.040440908484</v>
          </cell>
          <cell r="K34">
            <v>11171.014912730479</v>
          </cell>
          <cell r="L34">
            <v>11471.812849982327</v>
          </cell>
          <cell r="M34">
            <v>10992.284965106435</v>
          </cell>
          <cell r="N34">
            <v>11117.658378646336</v>
          </cell>
          <cell r="O34">
            <v>11000.452213143197</v>
          </cell>
          <cell r="P34">
            <v>11164.161906982168</v>
          </cell>
          <cell r="Q34">
            <v>11344.831577129422</v>
          </cell>
          <cell r="R34">
            <v>10948.865031210755</v>
          </cell>
          <cell r="S34">
            <v>11042.732563826123</v>
          </cell>
          <cell r="T34">
            <v>10716.514149650611</v>
          </cell>
          <cell r="U34">
            <v>10549.658182809548</v>
          </cell>
          <cell r="V34">
            <v>10658.244993538567</v>
          </cell>
          <cell r="W34">
            <v>10321.601503747988</v>
          </cell>
          <cell r="X34">
            <v>10181.940004579998</v>
          </cell>
          <cell r="Y34">
            <v>10078.033950930547</v>
          </cell>
          <cell r="Z34">
            <v>9950.8045901385231</v>
          </cell>
          <cell r="AA34">
            <v>9993.3466549490713</v>
          </cell>
          <cell r="AB34">
            <v>9873.5285247117827</v>
          </cell>
          <cell r="AC34">
            <v>9798.2087175211072</v>
          </cell>
          <cell r="AD34">
            <v>9795.8028289880749</v>
          </cell>
          <cell r="AE34">
            <v>9856.2433046036786</v>
          </cell>
          <cell r="AF34">
            <v>9807.8807292374058</v>
          </cell>
          <cell r="AG34">
            <v>9781.2852431763968</v>
          </cell>
          <cell r="AH34">
            <v>9907.4237688604171</v>
          </cell>
        </row>
        <row r="35">
          <cell r="E35">
            <v>1876.8620633827898</v>
          </cell>
          <cell r="F35">
            <v>1884.3440612770432</v>
          </cell>
          <cell r="G35">
            <v>1933.3390050790199</v>
          </cell>
          <cell r="H35">
            <v>1903.7037097775712</v>
          </cell>
          <cell r="I35">
            <v>1899.8085332147459</v>
          </cell>
          <cell r="J35">
            <v>1895.2593507871372</v>
          </cell>
          <cell r="K35">
            <v>1880.573667075761</v>
          </cell>
          <cell r="L35">
            <v>1885.2970767562981</v>
          </cell>
          <cell r="M35">
            <v>1937.9351834246834</v>
          </cell>
          <cell r="N35">
            <v>2009.2488834227131</v>
          </cell>
          <cell r="O35">
            <v>2064.4128090458807</v>
          </cell>
          <cell r="P35">
            <v>2125.5564877378488</v>
          </cell>
          <cell r="Q35">
            <v>2226.7568584412506</v>
          </cell>
          <cell r="R35">
            <v>2370.3895091360168</v>
          </cell>
          <cell r="S35">
            <v>2481.9282934690041</v>
          </cell>
          <cell r="T35">
            <v>2550.888817690146</v>
          </cell>
          <cell r="U35">
            <v>2613.7933150325953</v>
          </cell>
          <cell r="V35">
            <v>2759.7866324209263</v>
          </cell>
          <cell r="W35">
            <v>2863.0437109490799</v>
          </cell>
          <cell r="X35">
            <v>3023.1963276878023</v>
          </cell>
          <cell r="Y35">
            <v>3139.0510941225352</v>
          </cell>
          <cell r="Z35">
            <v>3260.923429274113</v>
          </cell>
          <cell r="AA35">
            <v>3360.6372630967808</v>
          </cell>
          <cell r="AB35">
            <v>3469.3744218909774</v>
          </cell>
          <cell r="AC35">
            <v>3562.0946715183436</v>
          </cell>
          <cell r="AD35">
            <v>3619.3453257506267</v>
          </cell>
          <cell r="AE35">
            <v>3652.6205512556348</v>
          </cell>
          <cell r="AF35">
            <v>3767.6545314931691</v>
          </cell>
          <cell r="AG35">
            <v>3861.4543503348555</v>
          </cell>
          <cell r="AH35">
            <v>3957.5166708637771</v>
          </cell>
        </row>
        <row r="36">
          <cell r="E36">
            <v>659.43802226962885</v>
          </cell>
          <cell r="F36">
            <v>662.06683234058278</v>
          </cell>
          <cell r="G36">
            <v>679.28127205479075</v>
          </cell>
          <cell r="H36">
            <v>668.8688710029304</v>
          </cell>
          <cell r="I36">
            <v>667.50029545382972</v>
          </cell>
          <cell r="J36">
            <v>665.90193406034564</v>
          </cell>
          <cell r="K36">
            <v>660.74209924283502</v>
          </cell>
          <cell r="L36">
            <v>662.40167561707767</v>
          </cell>
          <cell r="M36">
            <v>680.89614552759144</v>
          </cell>
          <cell r="N36">
            <v>705.95231039176406</v>
          </cell>
          <cell r="O36">
            <v>725.33423020530938</v>
          </cell>
          <cell r="P36">
            <v>746.81714434032529</v>
          </cell>
          <cell r="Q36">
            <v>782.37403134422323</v>
          </cell>
          <cell r="R36">
            <v>832.83955726400598</v>
          </cell>
          <cell r="S36">
            <v>872.02885986748811</v>
          </cell>
          <cell r="T36">
            <v>896.25823324248381</v>
          </cell>
          <cell r="U36">
            <v>918.35981338983072</v>
          </cell>
          <cell r="V36">
            <v>969.65476274248783</v>
          </cell>
          <cell r="W36">
            <v>1005.9342768199471</v>
          </cell>
          <cell r="X36">
            <v>1062.2041151335522</v>
          </cell>
          <cell r="Y36">
            <v>1102.9098438808908</v>
          </cell>
          <cell r="Z36">
            <v>1145.7298535287423</v>
          </cell>
          <cell r="AA36">
            <v>1180.7644437907609</v>
          </cell>
          <cell r="AB36">
            <v>1218.9693914752083</v>
          </cell>
          <cell r="AC36">
            <v>1251.5467764794182</v>
          </cell>
          <cell r="AD36">
            <v>1271.6618712096797</v>
          </cell>
          <cell r="AE36">
            <v>1283.3531666573851</v>
          </cell>
          <cell r="AF36">
            <v>1323.7705110651673</v>
          </cell>
          <cell r="AG36">
            <v>1356.7272041717058</v>
          </cell>
          <cell r="AH36">
            <v>1390.4788303034891</v>
          </cell>
        </row>
        <row r="37">
          <cell r="E37">
            <v>854.82636339333988</v>
          </cell>
          <cell r="F37">
            <v>892.97093991320321</v>
          </cell>
          <cell r="G37">
            <v>889.94457709067126</v>
          </cell>
          <cell r="H37">
            <v>881.75607587701961</v>
          </cell>
          <cell r="I37">
            <v>904.14163829554457</v>
          </cell>
          <cell r="J37">
            <v>906.63891526203577</v>
          </cell>
          <cell r="K37">
            <v>892.25394355609546</v>
          </cell>
          <cell r="L37">
            <v>875.54013157945644</v>
          </cell>
          <cell r="M37">
            <v>881.69096957662271</v>
          </cell>
          <cell r="N37">
            <v>904.57980843533687</v>
          </cell>
          <cell r="O37">
            <v>925.36199570037866</v>
          </cell>
          <cell r="P37">
            <v>926.0074025331503</v>
          </cell>
          <cell r="Q37">
            <v>946.35688034615214</v>
          </cell>
          <cell r="R37">
            <v>990.29090372732423</v>
          </cell>
          <cell r="S37">
            <v>1037.011637587412</v>
          </cell>
          <cell r="T37">
            <v>1054.9063715414711</v>
          </cell>
          <cell r="U37">
            <v>1089.9048258438052</v>
          </cell>
          <cell r="V37">
            <v>1118.9166462909291</v>
          </cell>
          <cell r="W37">
            <v>1130.588519872178</v>
          </cell>
          <cell r="X37">
            <v>1152.8238553315377</v>
          </cell>
          <cell r="Y37">
            <v>1147.4344044396728</v>
          </cell>
          <cell r="Z37">
            <v>1130.9914377306702</v>
          </cell>
          <cell r="AA37">
            <v>1136.0158376519339</v>
          </cell>
          <cell r="AB37">
            <v>1139.3857665853679</v>
          </cell>
          <cell r="AC37">
            <v>1151.2336268742272</v>
          </cell>
          <cell r="AD37">
            <v>1163.7740743706365</v>
          </cell>
          <cell r="AE37">
            <v>1185.020604894602</v>
          </cell>
          <cell r="AF37">
            <v>1213.9679777483555</v>
          </cell>
          <cell r="AG37">
            <v>1231.9639997576699</v>
          </cell>
          <cell r="AH37">
            <v>1249.9372341639241</v>
          </cell>
        </row>
        <row r="38">
          <cell r="E38">
            <v>611635.09885335283</v>
          </cell>
          <cell r="F38">
            <v>610246.2093073522</v>
          </cell>
          <cell r="G38">
            <v>608860.47362576285</v>
          </cell>
          <cell r="H38">
            <v>607477.88464684854</v>
          </cell>
          <cell r="I38">
            <v>606098.43522513553</v>
          </cell>
          <cell r="J38">
            <v>604722.11823137617</v>
          </cell>
          <cell r="K38">
            <v>603348.92655251164</v>
          </cell>
          <cell r="L38">
            <v>601978.85309163516</v>
          </cell>
          <cell r="M38">
            <v>600611.8907679558</v>
          </cell>
          <cell r="N38">
            <v>599248.03251676133</v>
          </cell>
          <cell r="O38">
            <v>597887.2712893819</v>
          </cell>
          <cell r="P38">
            <v>596529.60005315382</v>
          </cell>
          <cell r="Q38">
            <v>595175.01179138303</v>
          </cell>
          <cell r="R38">
            <v>593823.49950330867</v>
          </cell>
          <cell r="S38">
            <v>592475.05620406719</v>
          </cell>
          <cell r="T38">
            <v>591129.67492465617</v>
          </cell>
          <cell r="U38">
            <v>589787.3487118982</v>
          </cell>
          <cell r="V38">
            <v>588448.07062840508</v>
          </cell>
          <cell r="W38">
            <v>587111.83375254192</v>
          </cell>
          <cell r="X38">
            <v>585778.63117839128</v>
          </cell>
          <cell r="Y38">
            <v>584448.45601571747</v>
          </cell>
          <cell r="Z38">
            <v>583121.30138993124</v>
          </cell>
          <cell r="AA38">
            <v>581797.16044205381</v>
          </cell>
          <cell r="AB38">
            <v>580476.02632868174</v>
          </cell>
          <cell r="AC38">
            <v>579157.89222195151</v>
          </cell>
          <cell r="AD38">
            <v>577842.75130950415</v>
          </cell>
          <cell r="AE38">
            <v>576530.59679444996</v>
          </cell>
          <cell r="AF38">
            <v>575221.42189533368</v>
          </cell>
          <cell r="AG38">
            <v>573915.21984609903</v>
          </cell>
          <cell r="AH38">
            <v>572611.98389605421</v>
          </cell>
        </row>
        <row r="39">
          <cell r="E39">
            <v>81336.480000296622</v>
          </cell>
          <cell r="F39">
            <v>81151.779672844816</v>
          </cell>
          <cell r="G39">
            <v>80967.49876618624</v>
          </cell>
          <cell r="H39">
            <v>80783.636327892702</v>
          </cell>
          <cell r="I39">
            <v>80600.191407698774</v>
          </cell>
          <cell r="J39">
            <v>80417.163057496917</v>
          </cell>
          <cell r="K39">
            <v>80234.550331332575</v>
          </cell>
          <cell r="L39">
            <v>80052.352285399291</v>
          </cell>
          <cell r="M39">
            <v>79870.567978033811</v>
          </cell>
          <cell r="N39">
            <v>79689.196469711213</v>
          </cell>
          <cell r="O39">
            <v>79508.23682304009</v>
          </cell>
          <cell r="P39">
            <v>79327.68810275766</v>
          </cell>
          <cell r="Q39">
            <v>79147.549375724964</v>
          </cell>
          <cell r="R39">
            <v>78967.81971092202</v>
          </cell>
          <cell r="S39">
            <v>78788.498179443035</v>
          </cell>
          <cell r="T39">
            <v>78609.58385449159</v>
          </cell>
          <cell r="U39">
            <v>78431.075811375849</v>
          </cell>
          <cell r="V39">
            <v>78252.973127503792</v>
          </cell>
          <cell r="W39">
            <v>78075.27488237842</v>
          </cell>
          <cell r="X39">
            <v>77897.980157593032</v>
          </cell>
          <cell r="Y39">
            <v>77721.088036826448</v>
          </cell>
          <cell r="Z39">
            <v>77544.59760583828</v>
          </cell>
          <cell r="AA39">
            <v>77368.507952464235</v>
          </cell>
          <cell r="AB39">
            <v>77192.818166611367</v>
          </cell>
          <cell r="AC39">
            <v>77017.527340253393</v>
          </cell>
          <cell r="AD39">
            <v>76842.634567425979</v>
          </cell>
          <cell r="AE39">
            <v>76668.138944222083</v>
          </cell>
          <cell r="AF39">
            <v>76494.039568787266</v>
          </cell>
          <cell r="AG39">
            <v>76320.335541315028</v>
          </cell>
          <cell r="AH39">
            <v>76147.025964042186</v>
          </cell>
        </row>
        <row r="40">
          <cell r="E40">
            <v>6122.1006451836183</v>
          </cell>
          <cell r="F40">
            <v>6108.1984699990735</v>
          </cell>
          <cell r="G40">
            <v>6094.3278641215466</v>
          </cell>
          <cell r="H40">
            <v>6080.4887558628925</v>
          </cell>
          <cell r="I40">
            <v>6066.6810736977577</v>
          </cell>
          <cell r="J40">
            <v>6052.9047462632097</v>
          </cell>
          <cell r="K40">
            <v>6039.1597023583672</v>
          </cell>
          <cell r="L40">
            <v>6025.4458709440341</v>
          </cell>
          <cell r="M40">
            <v>6011.7631811423307</v>
          </cell>
          <cell r="N40">
            <v>5998.1115622363286</v>
          </cell>
          <cell r="O40">
            <v>5984.4909436696844</v>
          </cell>
          <cell r="P40">
            <v>5970.9012550462758</v>
          </cell>
          <cell r="Q40">
            <v>5957.342426129836</v>
          </cell>
          <cell r="R40">
            <v>5943.8143868435927</v>
          </cell>
          <cell r="S40">
            <v>5930.3170672699061</v>
          </cell>
          <cell r="T40">
            <v>5916.8503976499051</v>
          </cell>
          <cell r="U40">
            <v>5903.4143083831295</v>
          </cell>
          <cell r="V40">
            <v>5890.008730027168</v>
          </cell>
          <cell r="W40">
            <v>5876.6335932973016</v>
          </cell>
          <cell r="X40">
            <v>5863.2888290661431</v>
          </cell>
          <cell r="Y40">
            <v>5849.9743683632814</v>
          </cell>
          <cell r="Z40">
            <v>5836.690142374925</v>
          </cell>
          <cell r="AA40">
            <v>5823.4360824435453</v>
          </cell>
          <cell r="AB40">
            <v>5810.2121200675228</v>
          </cell>
          <cell r="AC40">
            <v>5797.0181869007938</v>
          </cell>
          <cell r="AD40">
            <v>5783.854214752494</v>
          </cell>
          <cell r="AE40">
            <v>5770.7201355866091</v>
          </cell>
          <cell r="AF40">
            <v>5757.6158815216222</v>
          </cell>
          <cell r="AG40">
            <v>5744.5413848301632</v>
          </cell>
          <cell r="AH40">
            <v>5731.4965779386584</v>
          </cell>
        </row>
        <row r="41">
          <cell r="E41">
            <v>87226.750339719729</v>
          </cell>
          <cell r="F41">
            <v>86294.55923836994</v>
          </cell>
          <cell r="G41">
            <v>85372.330450714653</v>
          </cell>
          <cell r="H41">
            <v>84459.957509642118</v>
          </cell>
          <cell r="I41">
            <v>83557.335085853192</v>
          </cell>
          <cell r="J41">
            <v>82664.358975701514</v>
          </cell>
          <cell r="K41">
            <v>81780.92608916368</v>
          </cell>
          <cell r="L41">
            <v>80906.934437937991</v>
          </cell>
          <cell r="M41">
            <v>80042.28312367032</v>
          </cell>
          <cell r="N41">
            <v>79186.872326305922</v>
          </cell>
          <cell r="O41">
            <v>78340.603292565589</v>
          </cell>
          <cell r="P41">
            <v>77503.378324545105</v>
          </cell>
          <cell r="Q41">
            <v>76675.100768436401</v>
          </cell>
          <cell r="R41">
            <v>75855.675003369382</v>
          </cell>
          <cell r="S41">
            <v>75045.006430372887</v>
          </cell>
          <cell r="T41">
            <v>74243.001461453678</v>
          </cell>
          <cell r="U41">
            <v>73449.567508792126</v>
          </cell>
          <cell r="V41">
            <v>72664.612974053394</v>
          </cell>
          <cell r="W41">
            <v>71888.047237812803</v>
          </cell>
          <cell r="X41">
            <v>71119.780649094246</v>
          </cell>
          <cell r="Y41">
            <v>70359.724515020367</v>
          </cell>
          <cell r="Z41">
            <v>69607.791090573417</v>
          </cell>
          <cell r="AA41">
            <v>68863.893568465457</v>
          </cell>
          <cell r="AB41">
            <v>68127.94606911685</v>
          </cell>
          <cell r="AC41">
            <v>67399.863630741864</v>
          </cell>
          <cell r="AD41">
            <v>66679.562199540247</v>
          </cell>
          <cell r="AE41">
            <v>65966.958619993544</v>
          </cell>
          <cell r="AF41">
            <v>65261.970625265218</v>
          </cell>
          <cell r="AG41">
            <v>64564.516827703294</v>
          </cell>
          <cell r="AH41">
            <v>63874.516709444542</v>
          </cell>
        </row>
        <row r="44">
          <cell r="E44">
            <v>1460.8832661291719</v>
          </cell>
          <cell r="F44">
            <v>1427.3525126947807</v>
          </cell>
          <cell r="G44">
            <v>1386.3094986932354</v>
          </cell>
          <cell r="H44">
            <v>1297.1426207398201</v>
          </cell>
          <cell r="I44">
            <v>1229.913709144648</v>
          </cell>
          <cell r="J44">
            <v>1184.3476745550518</v>
          </cell>
          <cell r="K44">
            <v>1168.4151656772644</v>
          </cell>
          <cell r="L44">
            <v>1173.7459455025451</v>
          </cell>
          <cell r="M44">
            <v>1122.0474772382786</v>
          </cell>
          <cell r="N44">
            <v>1127.3649651465005</v>
          </cell>
          <cell r="O44">
            <v>1110.5772671751611</v>
          </cell>
          <cell r="P44">
            <v>1115.3158490635726</v>
          </cell>
          <cell r="Q44">
            <v>1120.8982396462072</v>
          </cell>
          <cell r="R44">
            <v>1075.1070954292852</v>
          </cell>
          <cell r="S44">
            <v>1078.1693113114795</v>
          </cell>
          <cell r="T44">
            <v>1044.1731735557005</v>
          </cell>
          <cell r="U44">
            <v>1027.855650160014</v>
          </cell>
          <cell r="V44">
            <v>1044.9403997198299</v>
          </cell>
          <cell r="W44">
            <v>1020.1762360018006</v>
          </cell>
          <cell r="X44">
            <v>1014.8182983696418</v>
          </cell>
          <cell r="Y44">
            <v>1036.4656934856093</v>
          </cell>
          <cell r="Z44">
            <v>1051.2430997000683</v>
          </cell>
          <cell r="AA44">
            <v>1060.3687131908068</v>
          </cell>
          <cell r="AB44">
            <v>1054.6757353280366</v>
          </cell>
          <cell r="AC44">
            <v>1052.3020913140142</v>
          </cell>
          <cell r="AD44">
            <v>1057.5425097829138</v>
          </cell>
          <cell r="AE44">
            <v>1069.5893314075352</v>
          </cell>
          <cell r="AF44">
            <v>1077.355648017736</v>
          </cell>
          <cell r="AG44">
            <v>1087.5722332135433</v>
          </cell>
          <cell r="AH44">
            <v>1115.0675992057661</v>
          </cell>
        </row>
        <row r="45">
          <cell r="E45">
            <v>656.17312666247699</v>
          </cell>
          <cell r="F45">
            <v>698.35147719654844</v>
          </cell>
          <cell r="G45">
            <v>728.92612763461761</v>
          </cell>
          <cell r="H45">
            <v>714.70119362480921</v>
          </cell>
          <cell r="I45">
            <v>706.6220670484031</v>
          </cell>
          <cell r="J45">
            <v>695.39216608779327</v>
          </cell>
          <cell r="K45">
            <v>661.37520934061388</v>
          </cell>
          <cell r="L45">
            <v>643.76375093412298</v>
          </cell>
          <cell r="M45">
            <v>654.59143973455957</v>
          </cell>
          <cell r="N45">
            <v>680.93505361578946</v>
          </cell>
          <cell r="O45">
            <v>704.77438949577572</v>
          </cell>
          <cell r="P45">
            <v>715.01148399793658</v>
          </cell>
          <cell r="Q45">
            <v>748.34042287615512</v>
          </cell>
          <cell r="R45">
            <v>781.8158178449836</v>
          </cell>
          <cell r="S45">
            <v>801.39490334971606</v>
          </cell>
          <cell r="T45">
            <v>805.17135728517167</v>
          </cell>
          <cell r="U45">
            <v>813.5485756607244</v>
          </cell>
          <cell r="V45">
            <v>847.88840088267239</v>
          </cell>
          <cell r="W45">
            <v>861.53782142858677</v>
          </cell>
          <cell r="X45">
            <v>902.34487307857444</v>
          </cell>
          <cell r="Y45">
            <v>910.53206800261285</v>
          </cell>
          <cell r="Z45">
            <v>944.50555090472085</v>
          </cell>
          <cell r="AA45">
            <v>961.65535757604096</v>
          </cell>
          <cell r="AB45">
            <v>981.28479673383799</v>
          </cell>
          <cell r="AC45">
            <v>998.35359255134006</v>
          </cell>
          <cell r="AD45">
            <v>1004.1098032296735</v>
          </cell>
          <cell r="AE45">
            <v>1004.1703614154502</v>
          </cell>
          <cell r="AF45">
            <v>1023.7017226443411</v>
          </cell>
          <cell r="AG45">
            <v>1036.9379868933092</v>
          </cell>
          <cell r="AH45">
            <v>1050.3260866922651</v>
          </cell>
        </row>
        <row r="46">
          <cell r="E46">
            <v>230.5473147733027</v>
          </cell>
          <cell r="F46">
            <v>245.36673523121971</v>
          </cell>
          <cell r="G46">
            <v>256.10917997973053</v>
          </cell>
          <cell r="H46">
            <v>251.11123019250053</v>
          </cell>
          <cell r="I46">
            <v>248.27261815214163</v>
          </cell>
          <cell r="J46">
            <v>244.3269772740895</v>
          </cell>
          <cell r="K46">
            <v>232.37507355210761</v>
          </cell>
          <cell r="L46">
            <v>226.18726384171885</v>
          </cell>
          <cell r="M46">
            <v>229.99158693376421</v>
          </cell>
          <cell r="N46">
            <v>239.24745127041251</v>
          </cell>
          <cell r="O46">
            <v>247.62343414716446</v>
          </cell>
          <cell r="P46">
            <v>251.22025113441015</v>
          </cell>
          <cell r="Q46">
            <v>262.93041884837885</v>
          </cell>
          <cell r="R46">
            <v>274.69204410769697</v>
          </cell>
          <cell r="S46">
            <v>281.57118225800838</v>
          </cell>
          <cell r="T46">
            <v>282.89804445154681</v>
          </cell>
          <cell r="U46">
            <v>285.84139144836263</v>
          </cell>
          <cell r="V46">
            <v>297.90673544526328</v>
          </cell>
          <cell r="W46">
            <v>302.70247779923318</v>
          </cell>
          <cell r="X46">
            <v>317.04009054112078</v>
          </cell>
          <cell r="Y46">
            <v>319.91667254145864</v>
          </cell>
          <cell r="Z46">
            <v>331.85330166922625</v>
          </cell>
          <cell r="AA46">
            <v>337.87890941860894</v>
          </cell>
          <cell r="AB46">
            <v>344.77573939297014</v>
          </cell>
          <cell r="AC46">
            <v>350.77288386938972</v>
          </cell>
          <cell r="AD46">
            <v>352.79533626988541</v>
          </cell>
          <cell r="AE46">
            <v>352.8166134702933</v>
          </cell>
          <cell r="AF46">
            <v>359.67898363179546</v>
          </cell>
          <cell r="AG46">
            <v>364.3295629625141</v>
          </cell>
          <cell r="AH46">
            <v>369.03348991890391</v>
          </cell>
        </row>
        <row r="47">
          <cell r="E47">
            <v>308.17586331565019</v>
          </cell>
          <cell r="F47">
            <v>321.92747218409323</v>
          </cell>
          <cell r="G47">
            <v>320.83642958704701</v>
          </cell>
          <cell r="H47">
            <v>317.88436991874084</v>
          </cell>
          <cell r="I47">
            <v>325.95465216500912</v>
          </cell>
          <cell r="J47">
            <v>326.85495252780061</v>
          </cell>
          <cell r="K47">
            <v>321.66898580509479</v>
          </cell>
          <cell r="L47">
            <v>315.64344230787583</v>
          </cell>
          <cell r="M47">
            <v>317.86089826275168</v>
          </cell>
          <cell r="N47">
            <v>326.11261811797016</v>
          </cell>
          <cell r="O47">
            <v>333.6048630653159</v>
          </cell>
          <cell r="P47">
            <v>333.83754050297676</v>
          </cell>
          <cell r="Q47">
            <v>341.17378814530514</v>
          </cell>
          <cell r="R47">
            <v>357.0125668309276</v>
          </cell>
          <cell r="S47">
            <v>373.85599037125672</v>
          </cell>
          <cell r="T47">
            <v>380.30727138136115</v>
          </cell>
          <cell r="U47">
            <v>392.92466285548466</v>
          </cell>
          <cell r="V47">
            <v>403.38379607308872</v>
          </cell>
          <cell r="W47">
            <v>407.59165613853384</v>
          </cell>
          <cell r="X47">
            <v>415.60777964003643</v>
          </cell>
          <cell r="Y47">
            <v>413.66481349799471</v>
          </cell>
          <cell r="Z47">
            <v>407.73691319213378</v>
          </cell>
          <cell r="AA47">
            <v>409.5482737791329</v>
          </cell>
          <cell r="AB47">
            <v>410.76317636385301</v>
          </cell>
          <cell r="AC47">
            <v>415.03448189363149</v>
          </cell>
          <cell r="AD47">
            <v>419.55547399105495</v>
          </cell>
          <cell r="AE47">
            <v>427.21512063636146</v>
          </cell>
          <cell r="AF47">
            <v>437.65101967030438</v>
          </cell>
          <cell r="AG47">
            <v>444.13881632289315</v>
          </cell>
          <cell r="AH47">
            <v>450.61839775242987</v>
          </cell>
        </row>
        <row r="48">
          <cell r="E48">
            <v>193918.81187244307</v>
          </cell>
          <cell r="F48">
            <v>193478.4646603759</v>
          </cell>
          <cell r="G48">
            <v>193039.1173805242</v>
          </cell>
          <cell r="H48">
            <v>192600.76776226057</v>
          </cell>
          <cell r="I48">
            <v>192163.41354011375</v>
          </cell>
          <cell r="J48">
            <v>191727.05245375683</v>
          </cell>
          <cell r="K48">
            <v>191291.68224799563</v>
          </cell>
          <cell r="L48">
            <v>190857.30067275706</v>
          </cell>
          <cell r="M48">
            <v>190423.90548307737</v>
          </cell>
          <cell r="N48">
            <v>189991.49443909069</v>
          </cell>
          <cell r="O48">
            <v>189560.06530601741</v>
          </cell>
          <cell r="P48">
            <v>189129.61585415257</v>
          </cell>
          <cell r="Q48">
            <v>188700.14385885437</v>
          </cell>
          <cell r="R48">
            <v>188271.64710053275</v>
          </cell>
          <cell r="S48">
            <v>187844.12336463781</v>
          </cell>
          <cell r="T48">
            <v>187417.57044164842</v>
          </cell>
          <cell r="U48">
            <v>186991.98612706078</v>
          </cell>
          <cell r="V48">
            <v>186567.36822137705</v>
          </cell>
          <cell r="W48">
            <v>186143.71453009394</v>
          </cell>
          <cell r="X48">
            <v>185721.02286369144</v>
          </cell>
          <cell r="Y48">
            <v>185299.29103762144</v>
          </cell>
          <cell r="Z48">
            <v>184878.51687229646</v>
          </cell>
          <cell r="AA48">
            <v>184458.69819307837</v>
          </cell>
          <cell r="AB48">
            <v>184039.8328302672</v>
          </cell>
          <cell r="AC48">
            <v>183621.91861908988</v>
          </cell>
          <cell r="AD48">
            <v>183204.95339968905</v>
          </cell>
          <cell r="AE48">
            <v>182788.93501711194</v>
          </cell>
          <cell r="AF48">
            <v>182373.86132129919</v>
          </cell>
          <cell r="AG48">
            <v>181959.73016707375</v>
          </cell>
          <cell r="AH48">
            <v>181546.53941412983</v>
          </cell>
        </row>
        <row r="49">
          <cell r="E49">
            <v>32933.331732638981</v>
          </cell>
          <cell r="F49">
            <v>32858.546136371777</v>
          </cell>
          <cell r="G49">
            <v>32783.930364568572</v>
          </cell>
          <cell r="H49">
            <v>32709.484031588941</v>
          </cell>
          <cell r="I49">
            <v>32635.206752668189</v>
          </cell>
          <cell r="J49">
            <v>32561.098143915347</v>
          </cell>
          <cell r="K49">
            <v>32487.157822311194</v>
          </cell>
          <cell r="L49">
            <v>32413.385405706274</v>
          </cell>
          <cell r="M49">
            <v>32339.780512818928</v>
          </cell>
          <cell r="N49">
            <v>32266.342763233311</v>
          </cell>
          <cell r="O49">
            <v>32193.071777397439</v>
          </cell>
          <cell r="P49">
            <v>32119.967176621216</v>
          </cell>
          <cell r="Q49">
            <v>32047.028583074487</v>
          </cell>
          <cell r="R49">
            <v>31974.255619785079</v>
          </cell>
          <cell r="S49">
            <v>31901.647910636853</v>
          </cell>
          <cell r="T49">
            <v>31829.205080367763</v>
          </cell>
          <cell r="U49">
            <v>31756.92675456791</v>
          </cell>
          <cell r="V49">
            <v>31684.812559677619</v>
          </cell>
          <cell r="W49">
            <v>31612.862122985494</v>
          </cell>
          <cell r="X49">
            <v>31541.075072626503</v>
          </cell>
          <cell r="Y49">
            <v>31469.451037580053</v>
          </cell>
          <cell r="Z49">
            <v>31397.989647668066</v>
          </cell>
          <cell r="AA49">
            <v>31326.690533553076</v>
          </cell>
          <cell r="AB49">
            <v>31255.55332673631</v>
          </cell>
          <cell r="AC49">
            <v>31184.577659555795</v>
          </cell>
          <cell r="AD49">
            <v>31113.763165184446</v>
          </cell>
          <cell r="AE49">
            <v>31043.109477628179</v>
          </cell>
          <cell r="AF49">
            <v>30972.616231724012</v>
          </cell>
          <cell r="AG49">
            <v>30902.283063138184</v>
          </cell>
          <cell r="AH49">
            <v>30832.10960836427</v>
          </cell>
        </row>
        <row r="50">
          <cell r="E50">
            <v>4070.4117871800981</v>
          </cell>
          <cell r="F50">
            <v>4061.1686235965117</v>
          </cell>
          <cell r="G50">
            <v>4051.9464495534189</v>
          </cell>
          <cell r="H50">
            <v>4042.7452173873971</v>
          </cell>
          <cell r="I50">
            <v>4033.5648795432594</v>
          </cell>
          <cell r="J50">
            <v>4024.4053885738072</v>
          </cell>
          <cell r="K50">
            <v>4015.2666971395861</v>
          </cell>
          <cell r="L50">
            <v>4006.1487580086414</v>
          </cell>
          <cell r="M50">
            <v>3997.0515240562727</v>
          </cell>
          <cell r="N50">
            <v>3987.9749482647921</v>
          </cell>
          <cell r="O50">
            <v>3978.9189837232798</v>
          </cell>
          <cell r="P50">
            <v>3969.8835836273424</v>
          </cell>
          <cell r="Q50">
            <v>3960.8687012788705</v>
          </cell>
          <cell r="R50">
            <v>3951.8742900857974</v>
          </cell>
          <cell r="S50">
            <v>3942.9003035618593</v>
          </cell>
          <cell r="T50">
            <v>3933.9466953263536</v>
          </cell>
          <cell r="U50">
            <v>3925.0134191039001</v>
          </cell>
          <cell r="V50">
            <v>3916.1004287242013</v>
          </cell>
          <cell r="W50">
            <v>3907.2076781218038</v>
          </cell>
          <cell r="X50">
            <v>3898.3351213358615</v>
          </cell>
          <cell r="Y50">
            <v>3889.4827125098955</v>
          </cell>
          <cell r="Z50">
            <v>3880.6504058915602</v>
          </cell>
          <cell r="AA50">
            <v>3871.838155832404</v>
          </cell>
          <cell r="AB50">
            <v>3863.0459167876356</v>
          </cell>
          <cell r="AC50">
            <v>3854.2736433158866</v>
          </cell>
          <cell r="AD50">
            <v>3845.5212900789784</v>
          </cell>
          <cell r="AE50">
            <v>3836.7888118416868</v>
          </cell>
          <cell r="AF50">
            <v>3828.0761634715091</v>
          </cell>
          <cell r="AG50">
            <v>3819.3832999384294</v>
          </cell>
          <cell r="AH50">
            <v>3810.7101763146875</v>
          </cell>
        </row>
        <row r="51">
          <cell r="E51">
            <v>41596.719020680292</v>
          </cell>
          <cell r="F51">
            <v>41152.175447001289</v>
          </cell>
          <cell r="G51">
            <v>40712.382704482814</v>
          </cell>
          <cell r="H51">
            <v>40277.290021056499</v>
          </cell>
          <cell r="I51">
            <v>39846.847167254389</v>
          </cell>
          <cell r="J51">
            <v>39421.004450410161</v>
          </cell>
          <cell r="K51">
            <v>38999.712708922358</v>
          </cell>
          <cell r="L51">
            <v>38582.923306578879</v>
          </cell>
          <cell r="M51">
            <v>38170.588126942181</v>
          </cell>
          <cell r="N51">
            <v>37762.659567794421</v>
          </cell>
          <cell r="O51">
            <v>37359.090535642026</v>
          </cell>
          <cell r="P51">
            <v>36959.834440278952</v>
          </cell>
          <cell r="Q51">
            <v>36564.84518940805</v>
          </cell>
          <cell r="R51">
            <v>36174.077183319932</v>
          </cell>
          <cell r="S51">
            <v>35787.485309628682</v>
          </cell>
          <cell r="T51">
            <v>35405.024938063849</v>
          </cell>
          <cell r="U51">
            <v>35026.651915318078</v>
          </cell>
          <cell r="V51">
            <v>34652.322559949811</v>
          </cell>
          <cell r="W51">
            <v>34281.99365734047</v>
          </cell>
          <cell r="X51">
            <v>33915.62245470551</v>
          </cell>
          <cell r="Y51">
            <v>33553.166656158828</v>
          </cell>
          <cell r="Z51">
            <v>33194.584417829872</v>
          </cell>
          <cell r="AA51">
            <v>32839.834343032984</v>
          </cell>
          <cell r="AB51">
            <v>32488.875477488313</v>
          </cell>
          <cell r="AC51">
            <v>32141.667304593848</v>
          </cell>
          <cell r="AD51">
            <v>31798.169740747955</v>
          </cell>
          <cell r="AE51">
            <v>31458.343130721911</v>
          </cell>
          <cell r="AF51">
            <v>31122.14824308188</v>
          </cell>
          <cell r="AG51">
            <v>30789.546265659836</v>
          </cell>
          <cell r="AH51">
            <v>30460.498801072863</v>
          </cell>
        </row>
        <row r="55">
          <cell r="E55">
            <v>61372.663036157166</v>
          </cell>
          <cell r="F55">
            <v>60735.08352109175</v>
          </cell>
          <cell r="G55">
            <v>59923.912406852542</v>
          </cell>
          <cell r="H55">
            <v>56624.336377073232</v>
          </cell>
          <cell r="I55">
            <v>54346.162783376822</v>
          </cell>
          <cell r="J55">
            <v>52916.370606844292</v>
          </cell>
          <cell r="K55">
            <v>51794.820695024857</v>
          </cell>
          <cell r="L55">
            <v>51653.138239152067</v>
          </cell>
          <cell r="M55">
            <v>49226.19503601714</v>
          </cell>
          <cell r="N55">
            <v>49984.838231044341</v>
          </cell>
          <cell r="O55">
            <v>49140.031121197258</v>
          </cell>
          <cell r="P55">
            <v>48856.641380484703</v>
          </cell>
          <cell r="Q55">
            <v>49051.039168487601</v>
          </cell>
          <cell r="R55">
            <v>47347.722898221109</v>
          </cell>
          <cell r="S55">
            <v>47757.774198654428</v>
          </cell>
          <cell r="T55">
            <v>46433.439840247316</v>
          </cell>
          <cell r="U55">
            <v>45608.472878371722</v>
          </cell>
          <cell r="V55">
            <v>45975.206546283378</v>
          </cell>
          <cell r="W55">
            <v>44364.923843490404</v>
          </cell>
          <cell r="X55">
            <v>43830.334412486198</v>
          </cell>
          <cell r="Y55">
            <v>43694.514519989694</v>
          </cell>
          <cell r="Z55">
            <v>43167.551600249615</v>
          </cell>
          <cell r="AA55">
            <v>43466.912394549254</v>
          </cell>
          <cell r="AB55">
            <v>42838.987172322042</v>
          </cell>
          <cell r="AC55">
            <v>42521.660902574433</v>
          </cell>
          <cell r="AD55">
            <v>42521.951498236725</v>
          </cell>
          <cell r="AE55">
            <v>42793.753583530641</v>
          </cell>
          <cell r="AF55">
            <v>42636.808103103671</v>
          </cell>
          <cell r="AG55">
            <v>42574.331653888643</v>
          </cell>
          <cell r="AH55">
            <v>43177.446997982144</v>
          </cell>
        </row>
        <row r="56">
          <cell r="E56">
            <v>26888.266342234769</v>
          </cell>
          <cell r="F56">
            <v>26927.565649439184</v>
          </cell>
          <cell r="G56">
            <v>26593.024504854799</v>
          </cell>
          <cell r="H56">
            <v>26291.063115435583</v>
          </cell>
          <cell r="I56">
            <v>26488.652578767127</v>
          </cell>
          <cell r="J56">
            <v>26672.887190843507</v>
          </cell>
          <cell r="K56">
            <v>26154.064789779964</v>
          </cell>
          <cell r="L56">
            <v>25666.699175245045</v>
          </cell>
          <cell r="M56">
            <v>25725.792318149135</v>
          </cell>
          <cell r="N56">
            <v>26042.226041881764</v>
          </cell>
          <cell r="O56">
            <v>26291.160167287704</v>
          </cell>
          <cell r="P56">
            <v>26040.69257126232</v>
          </cell>
          <cell r="Q56">
            <v>26302.131221683532</v>
          </cell>
          <cell r="R56">
            <v>26701.509034766659</v>
          </cell>
          <cell r="S56">
            <v>27092.71417742495</v>
          </cell>
          <cell r="T56">
            <v>26872.678957323293</v>
          </cell>
          <cell r="U56">
            <v>27068.88467823264</v>
          </cell>
          <cell r="V56">
            <v>27233.838183163207</v>
          </cell>
          <cell r="W56">
            <v>27138.130305739323</v>
          </cell>
          <cell r="X56">
            <v>27256.984073561551</v>
          </cell>
          <cell r="Y56">
            <v>27038.676254492704</v>
          </cell>
          <cell r="Z56">
            <v>26780.515587740541</v>
          </cell>
          <cell r="AA56">
            <v>27101.38912416228</v>
          </cell>
          <cell r="AB56">
            <v>27454.375156542494</v>
          </cell>
          <cell r="AC56">
            <v>27917.706178441604</v>
          </cell>
          <cell r="AD56">
            <v>28099.70624955665</v>
          </cell>
          <cell r="AE56">
            <v>28080.541202928569</v>
          </cell>
          <cell r="AF56">
            <v>28325.434831649432</v>
          </cell>
          <cell r="AG56">
            <v>28392.889478414167</v>
          </cell>
          <cell r="AH56">
            <v>28463.29347306025</v>
          </cell>
        </row>
        <row r="57">
          <cell r="E57">
            <v>9447.2287148392425</v>
          </cell>
          <cell r="F57">
            <v>9461.036579532687</v>
          </cell>
          <cell r="G57">
            <v>9343.4950963003357</v>
          </cell>
          <cell r="H57">
            <v>9237.4005540719645</v>
          </cell>
          <cell r="I57">
            <v>9306.8238790262894</v>
          </cell>
          <cell r="J57">
            <v>9371.5549589450166</v>
          </cell>
          <cell r="K57">
            <v>9189.2660072199888</v>
          </cell>
          <cell r="L57">
            <v>9018.0294399509621</v>
          </cell>
          <cell r="M57">
            <v>9038.7918955659115</v>
          </cell>
          <cell r="N57">
            <v>9149.9713120125125</v>
          </cell>
          <cell r="O57">
            <v>9237.4346533713579</v>
          </cell>
          <cell r="P57">
            <v>9149.4325250381135</v>
          </cell>
          <cell r="Q57">
            <v>9241.28934815908</v>
          </cell>
          <cell r="R57">
            <v>9381.6112824855827</v>
          </cell>
          <cell r="S57">
            <v>9519.0617380141721</v>
          </cell>
          <cell r="T57">
            <v>9441.752066086563</v>
          </cell>
          <cell r="U57">
            <v>9510.6892112709284</v>
          </cell>
          <cell r="V57">
            <v>9568.645848138427</v>
          </cell>
          <cell r="W57">
            <v>9535.0187560705726</v>
          </cell>
          <cell r="X57">
            <v>9576.7781880081111</v>
          </cell>
          <cell r="Y57">
            <v>9500.0754407677068</v>
          </cell>
          <cell r="Z57">
            <v>9409.370341638567</v>
          </cell>
          <cell r="AA57">
            <v>9522.109692273234</v>
          </cell>
          <cell r="AB57">
            <v>9646.1318117581741</v>
          </cell>
          <cell r="AC57">
            <v>9808.9237924254285</v>
          </cell>
          <cell r="AD57">
            <v>9872.8697633577431</v>
          </cell>
          <cell r="AE57">
            <v>9866.1360983262548</v>
          </cell>
          <cell r="AF57">
            <v>9952.1798057146661</v>
          </cell>
          <cell r="AG57">
            <v>9975.8800870103823</v>
          </cell>
          <cell r="AH57">
            <v>10000.616625669818</v>
          </cell>
        </row>
        <row r="58">
          <cell r="E58">
            <v>7147.8631441218022</v>
          </cell>
          <cell r="F58">
            <v>7467.8801096429415</v>
          </cell>
          <cell r="G58">
            <v>7444.1003860714836</v>
          </cell>
          <cell r="H58">
            <v>7377.3292334777216</v>
          </cell>
          <cell r="I58">
            <v>7566.7217084560507</v>
          </cell>
          <cell r="J58">
            <v>7589.9139289423983</v>
          </cell>
          <cell r="K58">
            <v>7472.1904684677302</v>
          </cell>
          <cell r="L58">
            <v>7335.273530669273</v>
          </cell>
          <cell r="M58">
            <v>7390.211768724148</v>
          </cell>
          <cell r="N58">
            <v>7585.6999246195537</v>
          </cell>
          <cell r="O58">
            <v>7764.001647833572</v>
          </cell>
          <cell r="P58">
            <v>7773.8867425620892</v>
          </cell>
          <cell r="Q58">
            <v>7949.5644298514489</v>
          </cell>
          <cell r="R58">
            <v>8323.8707122612632</v>
          </cell>
          <cell r="S58">
            <v>8722.3960347110351</v>
          </cell>
          <cell r="T58">
            <v>8879.2737735994651</v>
          </cell>
          <cell r="U58">
            <v>9180.7512366981719</v>
          </cell>
          <cell r="V58">
            <v>9432.5184451884525</v>
          </cell>
          <cell r="W58">
            <v>9538.7054581593929</v>
          </cell>
          <cell r="X58">
            <v>9734.71454545692</v>
          </cell>
          <cell r="Y58">
            <v>9697.5959268369079</v>
          </cell>
          <cell r="Z58">
            <v>9567.4652067204224</v>
          </cell>
          <cell r="AA58">
            <v>9619.154037001168</v>
          </cell>
          <cell r="AB58">
            <v>9656.9049679365889</v>
          </cell>
          <cell r="AC58">
            <v>9767.2178411022487</v>
          </cell>
          <cell r="AD58">
            <v>9883.8951292882102</v>
          </cell>
          <cell r="AE58">
            <v>10074.96228268063</v>
          </cell>
          <cell r="AF58">
            <v>10332.275821413557</v>
          </cell>
          <cell r="AG58">
            <v>10497.341569626318</v>
          </cell>
          <cell r="AH58">
            <v>10662.604794699109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C1" t="str">
            <v xml:space="preserve">Source file is </v>
          </cell>
          <cell r="D1" t="str">
            <v>Q:\MJ\Demand Forecasting Model\Industrial characteristics\Industrial Model  for 8th plan -With Consultant reports included in the analysis as of Jan 2019.xlsx</v>
          </cell>
        </row>
        <row r="2">
          <cell r="C2" t="str">
            <v>Tab is</v>
          </cell>
          <cell r="D2" t="str">
            <v>8p basecase</v>
          </cell>
        </row>
        <row r="3">
          <cell r="C3" t="str">
            <v>Mapping to Demand file</v>
          </cell>
        </row>
        <row r="4">
          <cell r="C4" t="str">
            <v xml:space="preserve">Methodology: we start with consultant reports which estimated demand by EE segments. We then calibrated 2016 values from E2020 to the consultants reported values.  </v>
          </cell>
        </row>
        <row r="5">
          <cell r="C5" t="str">
            <v xml:space="preserve">we also estimated share of each EE segment to the SIC segment.  We then applied these fractions to E2020 sales forecast to generate sales forecast for EE segments. </v>
          </cell>
        </row>
        <row r="7">
          <cell r="A7" t="str">
            <v>Not used except for Water supply and sewege treatment</v>
          </cell>
          <cell r="C7" t="str">
            <v>these are  Sales at customer site not LOADS</v>
          </cell>
        </row>
        <row r="8">
          <cell r="A8" t="str">
            <v>Output/population Growth</v>
          </cell>
          <cell r="C8" t="str">
            <v>From E2020 FE , Base Economic Scenario with GCM1 including direct and indirect impacts</v>
          </cell>
        </row>
        <row r="9">
          <cell r="A9" t="str">
            <v>AAGR (2017-2050)</v>
          </cell>
          <cell r="B9" t="str">
            <v>AAGR (2017-2050)</v>
          </cell>
          <cell r="C9" t="str">
            <v xml:space="preserve">E2020 </v>
          </cell>
          <cell r="D9" t="str">
            <v>EE categories</v>
          </cell>
          <cell r="E9" t="str">
            <v>% of energy in each category</v>
          </cell>
          <cell r="F9" t="str">
            <v>Unit</v>
          </cell>
          <cell r="G9">
            <v>2016</v>
          </cell>
          <cell r="H9">
            <v>2017</v>
          </cell>
          <cell r="I9">
            <v>2018</v>
          </cell>
          <cell r="J9">
            <v>2019</v>
          </cell>
          <cell r="K9">
            <v>2020</v>
          </cell>
          <cell r="L9">
            <v>2021</v>
          </cell>
          <cell r="M9">
            <v>2022</v>
          </cell>
          <cell r="N9">
            <v>2023</v>
          </cell>
          <cell r="O9">
            <v>2024</v>
          </cell>
          <cell r="P9">
            <v>2025</v>
          </cell>
          <cell r="Q9">
            <v>2026</v>
          </cell>
          <cell r="R9">
            <v>2027</v>
          </cell>
          <cell r="S9">
            <v>2028</v>
          </cell>
          <cell r="T9">
            <v>2029</v>
          </cell>
          <cell r="U9">
            <v>2030</v>
          </cell>
          <cell r="V9">
            <v>2031</v>
          </cell>
          <cell r="W9">
            <v>2032</v>
          </cell>
          <cell r="X9">
            <v>2033</v>
          </cell>
          <cell r="Y9">
            <v>2034</v>
          </cell>
          <cell r="Z9">
            <v>2035</v>
          </cell>
          <cell r="AA9">
            <v>2036</v>
          </cell>
          <cell r="AB9">
            <v>2037</v>
          </cell>
          <cell r="AC9">
            <v>2038</v>
          </cell>
          <cell r="AD9">
            <v>2039</v>
          </cell>
          <cell r="AE9">
            <v>2040</v>
          </cell>
          <cell r="AF9">
            <v>2041</v>
          </cell>
        </row>
        <row r="10">
          <cell r="A10">
            <v>9.1945625988626208E-3</v>
          </cell>
          <cell r="B10">
            <v>9.1945625988626208E-3</v>
          </cell>
          <cell r="C10" t="str">
            <v>Miscellaneous (Water Supply)</v>
          </cell>
          <cell r="D10" t="str">
            <v>Water Supply</v>
          </cell>
          <cell r="E10">
            <v>1</v>
          </cell>
          <cell r="F10" t="str">
            <v>GWh/Year</v>
          </cell>
          <cell r="G10">
            <v>977.60299999999995</v>
          </cell>
          <cell r="H10">
            <v>986.59163198033571</v>
          </cell>
          <cell r="I10">
            <v>995.66291050009283</v>
          </cell>
          <cell r="J10">
            <v>1004.8175954580516</v>
          </cell>
          <cell r="K10">
            <v>1014.0564537399292</v>
          </cell>
          <cell r="L10">
            <v>1023.3802592826215</v>
          </cell>
          <cell r="M10">
            <v>1032.7897931390357</v>
          </cell>
          <cell r="N10">
            <v>1042.2858435435189</v>
          </cell>
          <cell r="O10">
            <v>1051.869205977888</v>
          </cell>
          <cell r="P10">
            <v>1061.5406832380675</v>
          </cell>
          <cell r="Q10">
            <v>1071.3010855013392</v>
          </cell>
          <cell r="R10">
            <v>1081.1512303942106</v>
          </cell>
          <cell r="S10">
            <v>1091.0919430609074</v>
          </cell>
          <cell r="T10">
            <v>1101.1240562324954</v>
          </cell>
          <cell r="U10">
            <v>1111.2484102966384</v>
          </cell>
          <cell r="V10">
            <v>1121.4658533679974</v>
          </cell>
          <cell r="W10">
            <v>1131.7772413592763</v>
          </cell>
          <cell r="X10">
            <v>1142.1834380529222</v>
          </cell>
          <cell r="Y10">
            <v>1152.6853151734838</v>
          </cell>
          <cell r="Z10">
            <v>1163.2837524606359</v>
          </cell>
          <cell r="AA10">
            <v>1173.979637742875</v>
          </cell>
          <cell r="AB10">
            <v>1184.7738670118918</v>
          </cell>
          <cell r="AC10">
            <v>1195.6673444976291</v>
          </cell>
          <cell r="AD10">
            <v>1206.6609827440282</v>
          </cell>
          <cell r="AE10">
            <v>1217.7557026854731</v>
          </cell>
          <cell r="AF10">
            <v>1228.9524337239366</v>
          </cell>
        </row>
        <row r="11">
          <cell r="A11">
            <v>9.1945625988626208E-3</v>
          </cell>
          <cell r="B11">
            <v>9.1945625988626208E-3</v>
          </cell>
          <cell r="C11" t="str">
            <v>Waste Water</v>
          </cell>
          <cell r="D11" t="str">
            <v>Sewage Treatment</v>
          </cell>
          <cell r="E11">
            <v>1</v>
          </cell>
          <cell r="F11" t="str">
            <v>GWh/Year</v>
          </cell>
          <cell r="G11">
            <v>996.36400000000003</v>
          </cell>
          <cell r="H11">
            <v>1005.5251311692531</v>
          </cell>
          <cell r="I11">
            <v>1014.7704949325182</v>
          </cell>
          <cell r="J11">
            <v>1024.1008657716538</v>
          </cell>
          <cell r="K11">
            <v>1033.5170252895407</v>
          </cell>
          <cell r="L11">
            <v>1043.0197622755556</v>
          </cell>
          <cell r="M11">
            <v>1052.609872771649</v>
          </cell>
          <cell r="N11">
            <v>1062.2881601390286</v>
          </cell>
          <cell r="O11">
            <v>1072.0554351254575</v>
          </cell>
          <cell r="P11">
            <v>1081.9125159331693</v>
          </cell>
          <cell r="Q11">
            <v>1091.8602282874097</v>
          </cell>
          <cell r="R11">
            <v>1101.8994055056066</v>
          </cell>
          <cell r="S11">
            <v>1112.0308885671773</v>
          </cell>
          <cell r="T11">
            <v>1122.2555261839768</v>
          </cell>
          <cell r="U11">
            <v>1132.5741748713949</v>
          </cell>
          <cell r="V11">
            <v>1142.9876990201051</v>
          </cell>
          <cell r="W11">
            <v>1153.4969709684754</v>
          </cell>
          <cell r="X11">
            <v>1164.1028710756434</v>
          </cell>
          <cell r="Y11">
            <v>1174.8062877952641</v>
          </cell>
          <cell r="Z11">
            <v>1185.608117749935</v>
          </cell>
          <cell r="AA11">
            <v>1196.5092658063063</v>
          </cell>
          <cell r="AB11">
            <v>1207.5106451508814</v>
          </cell>
          <cell r="AC11">
            <v>1218.613177366514</v>
          </cell>
          <cell r="AD11">
            <v>1229.8177925096093</v>
          </cell>
          <cell r="AE11">
            <v>1241.1254291880339</v>
          </cell>
          <cell r="AF11">
            <v>1252.5370346397433</v>
          </cell>
        </row>
        <row r="12">
          <cell r="A12">
            <v>2.4887755531866441E-2</v>
          </cell>
          <cell r="B12">
            <v>2.4887755531866441E-2</v>
          </cell>
          <cell r="C12" t="str">
            <v>Food &amp; Tobacco</v>
          </cell>
          <cell r="D12" t="str">
            <v>Frozen Food</v>
          </cell>
          <cell r="E12">
            <v>0.28580299490526129</v>
          </cell>
          <cell r="F12" t="str">
            <v>GWh/Year</v>
          </cell>
          <cell r="G12">
            <v>2263.7045705889268</v>
          </cell>
          <cell r="H12">
            <v>2288.8838656192397</v>
          </cell>
          <cell r="I12">
            <v>2297.8683685670817</v>
          </cell>
          <cell r="J12">
            <v>2314.6604377297454</v>
          </cell>
          <cell r="K12">
            <v>2312.6335228898774</v>
          </cell>
          <cell r="L12">
            <v>2301.0553577632704</v>
          </cell>
          <cell r="M12">
            <v>2295.9900712845642</v>
          </cell>
          <cell r="N12">
            <v>2282.4221457074268</v>
          </cell>
          <cell r="O12">
            <v>2272.5336478866998</v>
          </cell>
          <cell r="P12">
            <v>2266.0456340993555</v>
          </cell>
          <cell r="Q12">
            <v>2259.10776639803</v>
          </cell>
          <cell r="R12">
            <v>2246.8593932483705</v>
          </cell>
          <cell r="S12">
            <v>2236.2446700175888</v>
          </cell>
          <cell r="T12">
            <v>2223.7587945791624</v>
          </cell>
          <cell r="U12">
            <v>2212.2163548269191</v>
          </cell>
          <cell r="V12">
            <v>2202.1989598554896</v>
          </cell>
          <cell r="W12">
            <v>2193.0969918767419</v>
          </cell>
          <cell r="X12">
            <v>2182.6063071457493</v>
          </cell>
          <cell r="Y12">
            <v>2174.7627297535691</v>
          </cell>
          <cell r="Z12">
            <v>2167.6213703198714</v>
          </cell>
          <cell r="AA12">
            <v>2160.5371714851549</v>
          </cell>
          <cell r="AB12">
            <v>2151.4492078531571</v>
          </cell>
          <cell r="AC12">
            <v>2145.9663631988947</v>
          </cell>
          <cell r="AD12">
            <v>2137.5360322581741</v>
          </cell>
          <cell r="AE12">
            <v>2131.7510938382966</v>
          </cell>
          <cell r="AF12">
            <v>2121.3761593202407</v>
          </cell>
        </row>
        <row r="13">
          <cell r="A13">
            <v>1.9075306496002257E-2</v>
          </cell>
          <cell r="B13">
            <v>1.9075306496002257E-2</v>
          </cell>
          <cell r="C13" t="str">
            <v>Food &amp; Tobacco</v>
          </cell>
          <cell r="D13" t="str">
            <v>Fruit Storage</v>
          </cell>
          <cell r="E13">
            <v>0.20691963747439421</v>
          </cell>
          <cell r="F13" t="str">
            <v>GWh/Year</v>
          </cell>
          <cell r="G13">
            <v>1638.9084</v>
          </cell>
          <cell r="H13">
            <v>1657.1380571148957</v>
          </cell>
          <cell r="I13">
            <v>1663.6427828385408</v>
          </cell>
          <cell r="J13">
            <v>1675.8001392187114</v>
          </cell>
          <cell r="K13">
            <v>1674.332665149743</v>
          </cell>
          <cell r="L13">
            <v>1665.9501437160179</v>
          </cell>
          <cell r="M13">
            <v>1662.2829069810591</v>
          </cell>
          <cell r="N13">
            <v>1652.4598110312372</v>
          </cell>
          <cell r="O13">
            <v>1645.3005984942606</v>
          </cell>
          <cell r="P13">
            <v>1640.6033158039545</v>
          </cell>
          <cell r="Q13">
            <v>1635.5803416042634</v>
          </cell>
          <cell r="R13">
            <v>1626.7125936206608</v>
          </cell>
          <cell r="S13">
            <v>1619.0275982848618</v>
          </cell>
          <cell r="T13">
            <v>1609.9879000825179</v>
          </cell>
          <cell r="U13">
            <v>1601.6312436034771</v>
          </cell>
          <cell r="V13">
            <v>1594.3787103099996</v>
          </cell>
          <cell r="W13">
            <v>1587.7889406153527</v>
          </cell>
          <cell r="X13">
            <v>1580.1937484022176</v>
          </cell>
          <cell r="Y13">
            <v>1574.5150458713701</v>
          </cell>
          <cell r="Z13">
            <v>1569.3447448897973</v>
          </cell>
          <cell r="AA13">
            <v>1564.2158278357197</v>
          </cell>
          <cell r="AB13">
            <v>1557.6361972033087</v>
          </cell>
          <cell r="AC13">
            <v>1553.6666508780002</v>
          </cell>
          <cell r="AD13">
            <v>1547.563142331418</v>
          </cell>
          <cell r="AE13">
            <v>1543.3748819492987</v>
          </cell>
          <cell r="AF13">
            <v>1535.8634921893406</v>
          </cell>
        </row>
        <row r="14">
          <cell r="A14">
            <v>1.9979779149121666E-2</v>
          </cell>
          <cell r="B14">
            <v>1.9979779149121666E-2</v>
          </cell>
          <cell r="C14" t="str">
            <v>Food &amp; Tobacco</v>
          </cell>
          <cell r="D14" t="str">
            <v>Other Food</v>
          </cell>
          <cell r="E14">
            <v>0.39097831746789324</v>
          </cell>
          <cell r="F14" t="str">
            <v>GWh/Year</v>
          </cell>
          <cell r="G14">
            <v>3096.7464303396127</v>
          </cell>
          <cell r="H14">
            <v>3131.1916901215923</v>
          </cell>
          <cell r="I14">
            <v>3143.4824845095127</v>
          </cell>
          <cell r="J14">
            <v>3166.4540245740213</v>
          </cell>
          <cell r="K14">
            <v>3163.6812063465391</v>
          </cell>
          <cell r="L14">
            <v>3147.8422837275975</v>
          </cell>
          <cell r="M14">
            <v>3140.9129750071138</v>
          </cell>
          <cell r="N14">
            <v>3122.3520613419605</v>
          </cell>
          <cell r="O14">
            <v>3108.824602535889</v>
          </cell>
          <cell r="P14">
            <v>3099.9490037510504</v>
          </cell>
          <cell r="Q14">
            <v>3090.4580050945169</v>
          </cell>
          <cell r="R14">
            <v>3073.7022383211129</v>
          </cell>
          <cell r="S14">
            <v>3059.1813036103554</v>
          </cell>
          <cell r="T14">
            <v>3042.1006338551356</v>
          </cell>
          <cell r="U14">
            <v>3026.3105835258775</v>
          </cell>
          <cell r="V14">
            <v>3012.6067934986277</v>
          </cell>
          <cell r="W14">
            <v>3000.155307022228</v>
          </cell>
          <cell r="X14">
            <v>2985.8040569012514</v>
          </cell>
          <cell r="Y14">
            <v>2975.0740479566621</v>
          </cell>
          <cell r="Z14">
            <v>2965.304672738092</v>
          </cell>
          <cell r="AA14">
            <v>2955.6134931830156</v>
          </cell>
          <cell r="AB14">
            <v>2943.1811646441711</v>
          </cell>
          <cell r="AC14">
            <v>2935.6806366018673</v>
          </cell>
          <cell r="AD14">
            <v>2924.1479491715168</v>
          </cell>
          <cell r="AE14">
            <v>2916.2341570476492</v>
          </cell>
          <cell r="AF14">
            <v>2902.0412531452471</v>
          </cell>
        </row>
        <row r="15">
          <cell r="A15">
            <v>6.8592312267014427E-3</v>
          </cell>
          <cell r="B15">
            <v>6.8592312267014427E-3</v>
          </cell>
          <cell r="C15" t="str">
            <v>Food &amp; Tobacco</v>
          </cell>
          <cell r="D15" t="str">
            <v>Refrigerated Warehouse</v>
          </cell>
          <cell r="E15">
            <v>0.11629905015245119</v>
          </cell>
          <cell r="F15" t="str">
            <v>GWh/Year</v>
          </cell>
          <cell r="G15">
            <v>921.14742000000001</v>
          </cell>
          <cell r="H15">
            <v>931.39338714427163</v>
          </cell>
          <cell r="I15">
            <v>935.04936408486412</v>
          </cell>
          <cell r="J15">
            <v>941.88239847752118</v>
          </cell>
          <cell r="K15">
            <v>941.05760561384011</v>
          </cell>
          <cell r="L15">
            <v>936.3462147931142</v>
          </cell>
          <cell r="M15">
            <v>934.28504672726217</v>
          </cell>
          <cell r="N15">
            <v>928.76398191937483</v>
          </cell>
          <cell r="O15">
            <v>924.74015108315029</v>
          </cell>
          <cell r="P15">
            <v>922.1000463456395</v>
          </cell>
          <cell r="Q15">
            <v>919.27688690318871</v>
          </cell>
          <cell r="R15">
            <v>914.29277480985525</v>
          </cell>
          <cell r="S15">
            <v>909.97342808719316</v>
          </cell>
          <cell r="T15">
            <v>904.89267148318311</v>
          </cell>
          <cell r="U15">
            <v>900.19581804372626</v>
          </cell>
          <cell r="V15">
            <v>896.1195363358828</v>
          </cell>
          <cell r="W15">
            <v>892.41576048567765</v>
          </cell>
          <cell r="X15">
            <v>888.1468875507818</v>
          </cell>
          <cell r="Y15">
            <v>884.95517641839785</v>
          </cell>
          <cell r="Z15">
            <v>882.04921205223854</v>
          </cell>
          <cell r="AA15">
            <v>879.16650749610983</v>
          </cell>
          <cell r="AB15">
            <v>875.46843029936213</v>
          </cell>
          <cell r="AC15">
            <v>873.23734932123762</v>
          </cell>
          <cell r="AD15">
            <v>869.80687623889071</v>
          </cell>
          <cell r="AE15">
            <v>867.45286716475493</v>
          </cell>
          <cell r="AF15">
            <v>863.23109534517073</v>
          </cell>
        </row>
        <row r="16">
          <cell r="A16">
            <v>-2.7252001715594998E-3</v>
          </cell>
          <cell r="B16">
            <v>-2.7252001715594998E-3</v>
          </cell>
          <cell r="C16" t="str">
            <v>Lumber</v>
          </cell>
          <cell r="D16" t="str">
            <v>Wood - Lumber</v>
          </cell>
          <cell r="E16">
            <v>0.30145589165573788</v>
          </cell>
          <cell r="F16" t="str">
            <v>GWh/Year</v>
          </cell>
          <cell r="G16">
            <v>987.92</v>
          </cell>
          <cell r="H16">
            <v>1212.8453787072888</v>
          </cell>
          <cell r="I16">
            <v>1322.1195219617937</v>
          </cell>
          <cell r="J16">
            <v>1404.2068656273261</v>
          </cell>
          <cell r="K16">
            <v>1459.3139069896699</v>
          </cell>
          <cell r="L16">
            <v>1515.3349626155141</v>
          </cell>
          <cell r="M16">
            <v>1552.8511483320706</v>
          </cell>
          <cell r="N16">
            <v>1512.8729723483618</v>
          </cell>
          <cell r="O16">
            <v>1480.1936464134212</v>
          </cell>
          <cell r="P16">
            <v>1443.9830661636258</v>
          </cell>
          <cell r="Q16">
            <v>1417.3310493264503</v>
          </cell>
          <cell r="R16">
            <v>1385.8783474146571</v>
          </cell>
          <cell r="S16">
            <v>1356.4622815068903</v>
          </cell>
          <cell r="T16">
            <v>1326.121047467632</v>
          </cell>
          <cell r="U16">
            <v>1293.4034366344515</v>
          </cell>
          <cell r="V16">
            <v>1258.846040494496</v>
          </cell>
          <cell r="W16">
            <v>1231.6155298012332</v>
          </cell>
          <cell r="X16">
            <v>1203.3727302237903</v>
          </cell>
          <cell r="Y16">
            <v>1171.1160454489516</v>
          </cell>
          <cell r="Z16">
            <v>1142.2570700289643</v>
          </cell>
          <cell r="AA16">
            <v>1111.1947534968656</v>
          </cell>
          <cell r="AB16">
            <v>1083.1916113532891</v>
          </cell>
          <cell r="AC16">
            <v>1058.1752941842376</v>
          </cell>
          <cell r="AD16">
            <v>1030.1827029968692</v>
          </cell>
          <cell r="AE16">
            <v>1002.0077309950489</v>
          </cell>
          <cell r="AF16">
            <v>973.26451463745764</v>
          </cell>
        </row>
        <row r="17">
          <cell r="A17">
            <v>1.1439891907919605E-2</v>
          </cell>
          <cell r="B17">
            <v>1.1439891907919605E-2</v>
          </cell>
          <cell r="C17" t="str">
            <v>Lumber</v>
          </cell>
          <cell r="D17" t="str">
            <v>Wood - Panel</v>
          </cell>
          <cell r="E17">
            <v>0.10657274396349155</v>
          </cell>
          <cell r="F17" t="str">
            <v>GWh/Year</v>
          </cell>
          <cell r="G17">
            <v>349.25622000000004</v>
          </cell>
          <cell r="H17">
            <v>428.77337477910783</v>
          </cell>
          <cell r="I17">
            <v>467.40471559294593</v>
          </cell>
          <cell r="J17">
            <v>496.42479349243655</v>
          </cell>
          <cell r="K17">
            <v>515.90661080719462</v>
          </cell>
          <cell r="L17">
            <v>535.71155668165011</v>
          </cell>
          <cell r="M17">
            <v>548.9745346679066</v>
          </cell>
          <cell r="N17">
            <v>534.84117708170038</v>
          </cell>
          <cell r="O17">
            <v>523.28815877233797</v>
          </cell>
          <cell r="P17">
            <v>510.48674734018738</v>
          </cell>
          <cell r="Q17">
            <v>501.06454447363114</v>
          </cell>
          <cell r="R17">
            <v>489.94517065945627</v>
          </cell>
          <cell r="S17">
            <v>479.54580230349876</v>
          </cell>
          <cell r="T17">
            <v>468.81936219631734</v>
          </cell>
          <cell r="U17">
            <v>457.25280914847167</v>
          </cell>
          <cell r="V17">
            <v>445.03584264421676</v>
          </cell>
          <cell r="W17">
            <v>435.40912668199462</v>
          </cell>
          <cell r="X17">
            <v>425.42453944554302</v>
          </cell>
          <cell r="Y17">
            <v>414.02093612321755</v>
          </cell>
          <cell r="Z17">
            <v>403.81851419810459</v>
          </cell>
          <cell r="AA17">
            <v>392.83715208736243</v>
          </cell>
          <cell r="AB17">
            <v>382.93729018236178</v>
          </cell>
          <cell r="AC17">
            <v>374.09335102455145</v>
          </cell>
          <cell r="AD17">
            <v>364.19721916558956</v>
          </cell>
          <cell r="AE17">
            <v>354.23661079652976</v>
          </cell>
          <cell r="AF17">
            <v>344.07511280509874</v>
          </cell>
        </row>
        <row r="18">
          <cell r="A18">
            <v>1.1042143187179328E-2</v>
          </cell>
          <cell r="B18">
            <v>1.1042143187179328E-2</v>
          </cell>
          <cell r="C18" t="str">
            <v>Lumber</v>
          </cell>
          <cell r="D18" t="str">
            <v>Wood - Other</v>
          </cell>
          <cell r="E18">
            <v>0.59197136438077058</v>
          </cell>
          <cell r="F18" t="str">
            <v>GWh/Year</v>
          </cell>
          <cell r="G18">
            <v>1939.9864672968965</v>
          </cell>
          <cell r="H18">
            <v>2381.6742465136035</v>
          </cell>
          <cell r="I18">
            <v>2596.2567624452604</v>
          </cell>
          <cell r="J18">
            <v>2757.4523408802374</v>
          </cell>
          <cell r="K18">
            <v>2865.6664822031353</v>
          </cell>
          <cell r="L18">
            <v>2975.6754807028356</v>
          </cell>
          <cell r="M18">
            <v>3049.3463170000223</v>
          </cell>
          <cell r="N18">
            <v>2970.8408505699381</v>
          </cell>
          <cell r="O18">
            <v>2906.6681948142405</v>
          </cell>
          <cell r="P18">
            <v>2835.561186496187</v>
          </cell>
          <cell r="Q18">
            <v>2783.2244061999186</v>
          </cell>
          <cell r="R18">
            <v>2721.4604819258861</v>
          </cell>
          <cell r="S18">
            <v>2663.6959161896107</v>
          </cell>
          <cell r="T18">
            <v>2604.1145903360507</v>
          </cell>
          <cell r="U18">
            <v>2539.866754217077</v>
          </cell>
          <cell r="V18">
            <v>2472.0061168612874</v>
          </cell>
          <cell r="W18">
            <v>2418.5333435167722</v>
          </cell>
          <cell r="X18">
            <v>2363.0727303306667</v>
          </cell>
          <cell r="Y18">
            <v>2299.7300184278311</v>
          </cell>
          <cell r="Z18">
            <v>2243.0594157729311</v>
          </cell>
          <cell r="AA18">
            <v>2182.0620944157722</v>
          </cell>
          <cell r="AB18">
            <v>2127.0720984643494</v>
          </cell>
          <cell r="AC18">
            <v>2077.9473547912107</v>
          </cell>
          <cell r="AD18">
            <v>2022.9780778375416</v>
          </cell>
          <cell r="AE18">
            <v>1967.6506582084214</v>
          </cell>
          <cell r="AF18">
            <v>1911.2073725574437</v>
          </cell>
        </row>
        <row r="19">
          <cell r="A19">
            <v>8.2486762517591343E-3</v>
          </cell>
          <cell r="B19">
            <v>8.2486762517591343E-3</v>
          </cell>
          <cell r="C19" t="str">
            <v>Paper</v>
          </cell>
          <cell r="D19" t="str">
            <v>Pulp and Paper Mills (TMP)</v>
          </cell>
          <cell r="E19">
            <v>0.45962776167350283</v>
          </cell>
          <cell r="F19" t="str">
            <v>GWh/Year</v>
          </cell>
          <cell r="G19">
            <v>3139.9473984822002</v>
          </cell>
          <cell r="H19">
            <v>3179.2240846185819</v>
          </cell>
          <cell r="I19">
            <v>3118.6842139897567</v>
          </cell>
          <cell r="J19">
            <v>3061.7560983121616</v>
          </cell>
          <cell r="K19">
            <v>3016.2203163354061</v>
          </cell>
          <cell r="L19">
            <v>2979.8904187972093</v>
          </cell>
          <cell r="M19">
            <v>2950.713248486175</v>
          </cell>
          <cell r="N19">
            <v>2875.4556373008022</v>
          </cell>
          <cell r="O19">
            <v>2832.1131990027529</v>
          </cell>
          <cell r="P19">
            <v>2769.0531893566713</v>
          </cell>
          <cell r="Q19">
            <v>2711.1354951081935</v>
          </cell>
          <cell r="R19">
            <v>2647.1681802605685</v>
          </cell>
          <cell r="S19">
            <v>2597.3909532990901</v>
          </cell>
          <cell r="T19">
            <v>2539.2990601289375</v>
          </cell>
          <cell r="U19">
            <v>2480.8449802825867</v>
          </cell>
          <cell r="V19">
            <v>2434.2465389208419</v>
          </cell>
          <cell r="W19">
            <v>2385.9566673961385</v>
          </cell>
          <cell r="X19">
            <v>2333.14451832433</v>
          </cell>
          <cell r="Y19">
            <v>2292.3801321415067</v>
          </cell>
          <cell r="Z19">
            <v>2245.2829946583461</v>
          </cell>
          <cell r="AA19">
            <v>2199.3689390337336</v>
          </cell>
          <cell r="AB19">
            <v>2160.8429400502605</v>
          </cell>
          <cell r="AC19">
            <v>2122.0963197411838</v>
          </cell>
          <cell r="AD19">
            <v>2079.7999942287038</v>
          </cell>
          <cell r="AE19">
            <v>2039.0066514968948</v>
          </cell>
          <cell r="AF19">
            <v>1998.6099675234111</v>
          </cell>
        </row>
        <row r="20">
          <cell r="A20">
            <v>1.8896353195334337E-2</v>
          </cell>
          <cell r="B20">
            <v>1.8896353195334337E-2</v>
          </cell>
          <cell r="C20" t="str">
            <v>Paper</v>
          </cell>
          <cell r="D20" t="str">
            <v>Pulp and Paper Mills (Kraft)</v>
          </cell>
          <cell r="E20">
            <v>0.45878841332223419</v>
          </cell>
          <cell r="F20" t="str">
            <v>GWh/Year</v>
          </cell>
          <cell r="G20">
            <v>3134.2133895912002</v>
          </cell>
          <cell r="H20">
            <v>3173.4183506828808</v>
          </cell>
          <cell r="I20">
            <v>3112.9890348221429</v>
          </cell>
          <cell r="J20">
            <v>3056.164878313291</v>
          </cell>
          <cell r="K20">
            <v>3010.7122514170437</v>
          </cell>
          <cell r="L20">
            <v>2974.448697651228</v>
          </cell>
          <cell r="M20">
            <v>2945.3248091735322</v>
          </cell>
          <cell r="N20">
            <v>2870.2046295298032</v>
          </cell>
          <cell r="O20">
            <v>2826.9413409419299</v>
          </cell>
          <cell r="P20">
            <v>2763.9964882109457</v>
          </cell>
          <cell r="Q20">
            <v>2706.1845602482113</v>
          </cell>
          <cell r="R20">
            <v>2642.3340591893293</v>
          </cell>
          <cell r="S20">
            <v>2592.6477328149444</v>
          </cell>
          <cell r="T20">
            <v>2534.6619240435607</v>
          </cell>
          <cell r="U20">
            <v>2476.3145900024788</v>
          </cell>
          <cell r="V20">
            <v>2429.801244294631</v>
          </cell>
          <cell r="W20">
            <v>2381.5995572257571</v>
          </cell>
          <cell r="X20">
            <v>2328.8838509582056</v>
          </cell>
          <cell r="Y20">
            <v>2288.1939065806564</v>
          </cell>
          <cell r="Z20">
            <v>2241.1827754443539</v>
          </cell>
          <cell r="AA20">
            <v>2195.3525656839429</v>
          </cell>
          <cell r="AB20">
            <v>2156.8969208792728</v>
          </cell>
          <cell r="AC20">
            <v>2118.2210576362086</v>
          </cell>
          <cell r="AD20">
            <v>2076.0019714770569</v>
          </cell>
          <cell r="AE20">
            <v>2035.2831234294683</v>
          </cell>
          <cell r="AF20">
            <v>1994.9602097825775</v>
          </cell>
        </row>
        <row r="21">
          <cell r="A21">
            <v>-1.6573901878766102E-3</v>
          </cell>
          <cell r="B21">
            <v>-1.6573901878766102E-3</v>
          </cell>
          <cell r="C21" t="str">
            <v>Paper</v>
          </cell>
          <cell r="D21" t="str">
            <v>Paper Conversion Plants</v>
          </cell>
          <cell r="E21">
            <v>8.1583825004262922E-2</v>
          </cell>
          <cell r="F21" t="str">
            <v>GWh/Year</v>
          </cell>
          <cell r="G21">
            <v>557.33996168476085</v>
          </cell>
          <cell r="H21">
            <v>564.31156469853636</v>
          </cell>
          <cell r="I21">
            <v>553.56575118809997</v>
          </cell>
          <cell r="J21">
            <v>543.46102337454693</v>
          </cell>
          <cell r="K21">
            <v>535.37843224754954</v>
          </cell>
          <cell r="L21">
            <v>528.92988355156274</v>
          </cell>
          <cell r="M21">
            <v>523.750942340292</v>
          </cell>
          <cell r="N21">
            <v>510.39273316939403</v>
          </cell>
          <cell r="O21">
            <v>502.69946005531705</v>
          </cell>
          <cell r="P21">
            <v>491.50632243238221</v>
          </cell>
          <cell r="Q21">
            <v>481.22594464359508</v>
          </cell>
          <cell r="R21">
            <v>469.87176055010173</v>
          </cell>
          <cell r="S21">
            <v>461.03631388596506</v>
          </cell>
          <cell r="T21">
            <v>450.7250158275013</v>
          </cell>
          <cell r="U21">
            <v>440.34942971493416</v>
          </cell>
          <cell r="V21">
            <v>432.078216784527</v>
          </cell>
          <cell r="W21">
            <v>423.50677537810412</v>
          </cell>
          <cell r="X21">
            <v>414.13263071746428</v>
          </cell>
          <cell r="Y21">
            <v>406.89696127783617</v>
          </cell>
          <cell r="Z21">
            <v>398.53722989729937</v>
          </cell>
          <cell r="AA21">
            <v>390.38749528232358</v>
          </cell>
          <cell r="AB21">
            <v>383.5491390704662</v>
          </cell>
          <cell r="AC21">
            <v>376.67162262260683</v>
          </cell>
          <cell r="AD21">
            <v>369.16403429423963</v>
          </cell>
          <cell r="AE21">
            <v>361.92322507363622</v>
          </cell>
          <cell r="AF21">
            <v>354.75282269401157</v>
          </cell>
        </row>
        <row r="22">
          <cell r="A22">
            <v>3.1870152816113315E-2</v>
          </cell>
          <cell r="B22">
            <v>3.1870152816113315E-2</v>
          </cell>
          <cell r="C22" t="str">
            <v>Chemicals</v>
          </cell>
          <cell r="D22" t="str">
            <v>Chemical Manufacturing</v>
          </cell>
          <cell r="E22">
            <v>1</v>
          </cell>
          <cell r="F22" t="str">
            <v>GWh/Year</v>
          </cell>
          <cell r="G22">
            <v>4474.4706468165132</v>
          </cell>
          <cell r="H22">
            <v>4372.5249999999996</v>
          </cell>
          <cell r="I22">
            <v>4555.1090000000004</v>
          </cell>
          <cell r="J22">
            <v>4626.54</v>
          </cell>
          <cell r="K22">
            <v>4711.3190000000004</v>
          </cell>
          <cell r="L22">
            <v>4840.0609999999997</v>
          </cell>
          <cell r="M22">
            <v>4882.2920000000004</v>
          </cell>
          <cell r="N22">
            <v>4955.9759999999997</v>
          </cell>
          <cell r="O22">
            <v>5005.2529999999997</v>
          </cell>
          <cell r="P22">
            <v>5114.625</v>
          </cell>
          <cell r="Q22">
            <v>5148.549</v>
          </cell>
          <cell r="R22">
            <v>5127.8220000000001</v>
          </cell>
          <cell r="S22">
            <v>5108.5010000000002</v>
          </cell>
          <cell r="T22">
            <v>5134.12</v>
          </cell>
          <cell r="U22">
            <v>5164.5320000000002</v>
          </cell>
          <cell r="V22">
            <v>5182.2820000000002</v>
          </cell>
          <cell r="W22">
            <v>5227.8630000000003</v>
          </cell>
          <cell r="X22">
            <v>5259.4409999999998</v>
          </cell>
          <cell r="Y22">
            <v>5274.4139999999998</v>
          </cell>
          <cell r="Z22">
            <v>5275.0990000000002</v>
          </cell>
          <cell r="AA22">
            <v>5257.6589999999997</v>
          </cell>
          <cell r="AB22">
            <v>5286.3670000000002</v>
          </cell>
          <cell r="AC22">
            <v>5266.9189999999999</v>
          </cell>
          <cell r="AD22">
            <v>5278.2690000000002</v>
          </cell>
          <cell r="AE22">
            <v>5321.9040000000005</v>
          </cell>
          <cell r="AF22">
            <v>5331.4719999999998</v>
          </cell>
        </row>
        <row r="23">
          <cell r="A23">
            <v>-1E-3</v>
          </cell>
          <cell r="B23">
            <v>-1E-3</v>
          </cell>
          <cell r="C23" t="str">
            <v>Petroleum Products</v>
          </cell>
          <cell r="D23" t="str">
            <v>Refinery</v>
          </cell>
          <cell r="E23">
            <v>1</v>
          </cell>
          <cell r="F23" t="str">
            <v>GWh/Year</v>
          </cell>
          <cell r="G23">
            <v>2030.5495627990795</v>
          </cell>
          <cell r="H23">
            <v>2408.9690000000001</v>
          </cell>
          <cell r="I23">
            <v>2489.4760000000001</v>
          </cell>
          <cell r="J23">
            <v>2512.9299999999998</v>
          </cell>
          <cell r="K23">
            <v>2505.913</v>
          </cell>
          <cell r="L23">
            <v>2461.2840000000001</v>
          </cell>
          <cell r="M23">
            <v>2409.5590000000002</v>
          </cell>
          <cell r="N23">
            <v>2295.3969999999999</v>
          </cell>
          <cell r="O23">
            <v>2188.2159999999999</v>
          </cell>
          <cell r="P23">
            <v>2085.3539999999998</v>
          </cell>
          <cell r="Q23">
            <v>1998.3</v>
          </cell>
          <cell r="R23">
            <v>1915.059</v>
          </cell>
          <cell r="S23">
            <v>1833.136</v>
          </cell>
          <cell r="T23">
            <v>1757.5139999999999</v>
          </cell>
          <cell r="U23">
            <v>1682.3340000000001</v>
          </cell>
          <cell r="V23">
            <v>1600.6510000000001</v>
          </cell>
          <cell r="W23">
            <v>1538.9639999999999</v>
          </cell>
          <cell r="X23">
            <v>1478.3420000000001</v>
          </cell>
          <cell r="Y23">
            <v>1416.9449999999999</v>
          </cell>
          <cell r="Z23">
            <v>1358.49</v>
          </cell>
          <cell r="AA23">
            <v>1303.626</v>
          </cell>
          <cell r="AB23">
            <v>1250.1379999999999</v>
          </cell>
          <cell r="AC23">
            <v>1202.0409999999999</v>
          </cell>
          <cell r="AD23">
            <v>1147.348</v>
          </cell>
          <cell r="AE23">
            <v>1098.1610000000001</v>
          </cell>
          <cell r="AF23">
            <v>1056.28</v>
          </cell>
        </row>
        <row r="24">
          <cell r="A24">
            <v>1.0299165561699437E-3</v>
          </cell>
          <cell r="B24">
            <v>1.0299165561699437E-3</v>
          </cell>
          <cell r="C24" t="str">
            <v>Electric Equipment</v>
          </cell>
          <cell r="D24" t="str">
            <v>Silicon Growing/Manufacturing</v>
          </cell>
          <cell r="E24">
            <v>8.8519143921623716E-2</v>
          </cell>
          <cell r="F24" t="str">
            <v>GWh/Year</v>
          </cell>
          <cell r="G24">
            <v>442.61270511415495</v>
          </cell>
          <cell r="H24">
            <v>421.68298333749107</v>
          </cell>
          <cell r="I24">
            <v>426.58774058304436</v>
          </cell>
          <cell r="J24">
            <v>423.29872327149246</v>
          </cell>
          <cell r="K24">
            <v>415.66058338078341</v>
          </cell>
          <cell r="L24">
            <v>408.84531745196972</v>
          </cell>
          <cell r="M24">
            <v>402.87992382394759</v>
          </cell>
          <cell r="N24">
            <v>408.917283515978</v>
          </cell>
          <cell r="O24">
            <v>411.34793068892185</v>
          </cell>
          <cell r="P24">
            <v>413.79477686520346</v>
          </cell>
          <cell r="Q24">
            <v>416.83178017401036</v>
          </cell>
          <cell r="R24">
            <v>420.86568608166266</v>
          </cell>
          <cell r="S24">
            <v>423.06680311441778</v>
          </cell>
          <cell r="T24">
            <v>425.04538301935395</v>
          </cell>
          <cell r="U24">
            <v>424.84090379689496</v>
          </cell>
          <cell r="V24">
            <v>424.93677002976204</v>
          </cell>
          <cell r="W24">
            <v>425.95642204859524</v>
          </cell>
          <cell r="X24">
            <v>425.89437012870621</v>
          </cell>
          <cell r="Y24">
            <v>424.43424684971905</v>
          </cell>
          <cell r="Z24">
            <v>423.21781677394807</v>
          </cell>
          <cell r="AA24">
            <v>421.19727879479308</v>
          </cell>
          <cell r="AB24">
            <v>420.42955225956086</v>
          </cell>
          <cell r="AC24">
            <v>418.81717605302845</v>
          </cell>
          <cell r="AD24">
            <v>417.49416892797586</v>
          </cell>
          <cell r="AE24">
            <v>416.26295615517006</v>
          </cell>
          <cell r="AF24">
            <v>416.11583733797232</v>
          </cell>
        </row>
        <row r="25">
          <cell r="A25">
            <v>2.5700000000000001E-2</v>
          </cell>
          <cell r="B25">
            <v>2.5700000000000001E-2</v>
          </cell>
          <cell r="C25" t="str">
            <v>Electric Equipment</v>
          </cell>
          <cell r="D25" t="str">
            <v>Semiconductor Manufacturing</v>
          </cell>
          <cell r="E25">
            <v>0.91148085607837637</v>
          </cell>
          <cell r="F25" t="str">
            <v>GWh/Year</v>
          </cell>
          <cell r="G25">
            <v>4557.5791800000006</v>
          </cell>
          <cell r="H25">
            <v>4342.0660166625094</v>
          </cell>
          <cell r="I25">
            <v>4392.5702594169561</v>
          </cell>
          <cell r="J25">
            <v>4358.7032767285082</v>
          </cell>
          <cell r="K25">
            <v>4280.0534166192174</v>
          </cell>
          <cell r="L25">
            <v>4209.8766825480307</v>
          </cell>
          <cell r="M25">
            <v>4148.451076176053</v>
          </cell>
          <cell r="N25">
            <v>4210.6177164840219</v>
          </cell>
          <cell r="O25">
            <v>4235.6460693110785</v>
          </cell>
          <cell r="P25">
            <v>4260.8412231347975</v>
          </cell>
          <cell r="Q25">
            <v>4292.1132198259893</v>
          </cell>
          <cell r="R25">
            <v>4333.6503139183369</v>
          </cell>
          <cell r="S25">
            <v>4356.3151968855818</v>
          </cell>
          <cell r="T25">
            <v>4376.6886169806467</v>
          </cell>
          <cell r="U25">
            <v>4374.583096203105</v>
          </cell>
          <cell r="V25">
            <v>4375.570229970238</v>
          </cell>
          <cell r="W25">
            <v>4386.0695779514053</v>
          </cell>
          <cell r="X25">
            <v>4385.4306298712936</v>
          </cell>
          <cell r="Y25">
            <v>4370.3957531502811</v>
          </cell>
          <cell r="Z25">
            <v>4357.8701832260522</v>
          </cell>
          <cell r="AA25">
            <v>4337.0647212052072</v>
          </cell>
          <cell r="AB25">
            <v>4329.1594477404396</v>
          </cell>
          <cell r="AC25">
            <v>4312.5568239469721</v>
          </cell>
          <cell r="AD25">
            <v>4298.9338310720241</v>
          </cell>
          <cell r="AE25">
            <v>4286.2560438448309</v>
          </cell>
          <cell r="AF25">
            <v>4284.7411626620278</v>
          </cell>
        </row>
        <row r="26">
          <cell r="A26">
            <v>1.4593046930107723E-3</v>
          </cell>
          <cell r="B26">
            <v>1.4593046930107723E-3</v>
          </cell>
          <cell r="C26" t="str">
            <v>Stone, Clay, etc.</v>
          </cell>
          <cell r="D26" t="str">
            <v>Cement/Concrete Products</v>
          </cell>
          <cell r="E26">
            <v>0.68</v>
          </cell>
          <cell r="F26" t="str">
            <v>GWh/Year</v>
          </cell>
          <cell r="G26">
            <v>2176.1799999999998</v>
          </cell>
          <cell r="H26">
            <v>2191.6706000000004</v>
          </cell>
          <cell r="I26">
            <v>2192.7592800000002</v>
          </cell>
          <cell r="J26">
            <v>2162.8800800000004</v>
          </cell>
          <cell r="K26">
            <v>2126.4885199999999</v>
          </cell>
          <cell r="L26">
            <v>2106.3557599999999</v>
          </cell>
          <cell r="M26">
            <v>2070.4816800000003</v>
          </cell>
          <cell r="N26">
            <v>2065.8325200000004</v>
          </cell>
          <cell r="O26">
            <v>2062.1326399999998</v>
          </cell>
          <cell r="P26">
            <v>2066.5825600000003</v>
          </cell>
          <cell r="Q26">
            <v>2049.4975600000002</v>
          </cell>
          <cell r="R26">
            <v>2029.53684</v>
          </cell>
          <cell r="S26">
            <v>1997.8685600000001</v>
          </cell>
          <cell r="T26">
            <v>1961.03024</v>
          </cell>
          <cell r="U26">
            <v>1929.3184400000002</v>
          </cell>
          <cell r="V26">
            <v>1897.5461200000002</v>
          </cell>
          <cell r="W26">
            <v>1866.9719600000001</v>
          </cell>
          <cell r="X26">
            <v>1839.8086800000003</v>
          </cell>
          <cell r="Y26">
            <v>1802.69292</v>
          </cell>
          <cell r="Z26">
            <v>1774.3512000000003</v>
          </cell>
          <cell r="AA26">
            <v>1752.13832</v>
          </cell>
          <cell r="AB26">
            <v>1731.4826399999999</v>
          </cell>
          <cell r="AC26">
            <v>1689.2702800000002</v>
          </cell>
          <cell r="AD26">
            <v>1659.2428400000001</v>
          </cell>
          <cell r="AE26">
            <v>1638.3362400000003</v>
          </cell>
          <cell r="AF26">
            <v>1615.2488800000001</v>
          </cell>
        </row>
        <row r="27">
          <cell r="A27">
            <v>2.0552637548856841E-2</v>
          </cell>
          <cell r="B27">
            <v>2.0552637548856841E-2</v>
          </cell>
          <cell r="C27" t="str">
            <v>Other Primary Metals</v>
          </cell>
          <cell r="D27" t="str">
            <v>Primary Metal Manufacturing</v>
          </cell>
          <cell r="E27">
            <v>1</v>
          </cell>
          <cell r="F27" t="str">
            <v>GWh/Year</v>
          </cell>
          <cell r="G27">
            <v>509.77944000000002</v>
          </cell>
          <cell r="H27">
            <v>531.23500000000001</v>
          </cell>
          <cell r="I27">
            <v>516.77380000000005</v>
          </cell>
          <cell r="J27">
            <v>494.87099999999998</v>
          </cell>
          <cell r="K27">
            <v>483.82679999999999</v>
          </cell>
          <cell r="L27">
            <v>470.55849999999998</v>
          </cell>
          <cell r="M27">
            <v>456.33269999999999</v>
          </cell>
          <cell r="N27">
            <v>451.85570000000001</v>
          </cell>
          <cell r="O27">
            <v>451.64710000000002</v>
          </cell>
          <cell r="P27">
            <v>443.72269999999997</v>
          </cell>
          <cell r="Q27">
            <v>441.02319999999997</v>
          </cell>
          <cell r="R27">
            <v>438.78980000000001</v>
          </cell>
          <cell r="S27">
            <v>436.30520000000001</v>
          </cell>
          <cell r="T27">
            <v>434.87200000000001</v>
          </cell>
          <cell r="U27">
            <v>433.72190000000001</v>
          </cell>
          <cell r="V27">
            <v>435.3535</v>
          </cell>
          <cell r="W27">
            <v>431.0813</v>
          </cell>
          <cell r="X27">
            <v>431.25299999999999</v>
          </cell>
          <cell r="Y27">
            <v>432.5283</v>
          </cell>
          <cell r="Z27">
            <v>437.44970000000001</v>
          </cell>
          <cell r="AA27">
            <v>437.5206</v>
          </cell>
          <cell r="AB27">
            <v>444.0326</v>
          </cell>
          <cell r="AC27">
            <v>442.62369999999999</v>
          </cell>
          <cell r="AD27">
            <v>442.66149999999999</v>
          </cell>
          <cell r="AE27">
            <v>440.04759999999999</v>
          </cell>
          <cell r="AF27">
            <v>440.77640000000002</v>
          </cell>
        </row>
        <row r="28">
          <cell r="A28">
            <v>1.9711945485015748E-2</v>
          </cell>
          <cell r="B28">
            <v>1.9711945485015748E-2</v>
          </cell>
          <cell r="C28" t="str">
            <v>Fabricated Metals</v>
          </cell>
          <cell r="D28" t="str">
            <v>Fabricated Metal Manufactuiring</v>
          </cell>
          <cell r="E28">
            <v>1</v>
          </cell>
          <cell r="F28" t="str">
            <v>GWh/Year</v>
          </cell>
          <cell r="G28">
            <v>1071.5582400000001</v>
          </cell>
          <cell r="H28">
            <v>1107.6949999999999</v>
          </cell>
          <cell r="I28">
            <v>1149.971</v>
          </cell>
          <cell r="J28">
            <v>1182.3009999999999</v>
          </cell>
          <cell r="K28">
            <v>1208.7719999999999</v>
          </cell>
          <cell r="L28">
            <v>1227.1579999999999</v>
          </cell>
          <cell r="M28">
            <v>1247.723</v>
          </cell>
          <cell r="N28">
            <v>1243.1759999999999</v>
          </cell>
          <cell r="O28">
            <v>1239.548</v>
          </cell>
          <cell r="P28">
            <v>1233.162</v>
          </cell>
          <cell r="Q28">
            <v>1221.663</v>
          </cell>
          <cell r="R28">
            <v>1214.7460000000001</v>
          </cell>
          <cell r="S28">
            <v>1210.575</v>
          </cell>
          <cell r="T28">
            <v>1204.432</v>
          </cell>
          <cell r="U28">
            <v>1198.1420000000001</v>
          </cell>
          <cell r="V28">
            <v>1194.172</v>
          </cell>
          <cell r="W28">
            <v>1182.912</v>
          </cell>
          <cell r="X28">
            <v>1177.0150000000001</v>
          </cell>
          <cell r="Y28">
            <v>1170.758</v>
          </cell>
          <cell r="Z28">
            <v>1165.3900000000001</v>
          </cell>
          <cell r="AA28">
            <v>1159.1849999999999</v>
          </cell>
          <cell r="AB28">
            <v>1155.162</v>
          </cell>
          <cell r="AC28">
            <v>1148.4960000000001</v>
          </cell>
          <cell r="AD28">
            <v>1138.0830000000001</v>
          </cell>
          <cell r="AE28">
            <v>1128.6759999999999</v>
          </cell>
          <cell r="AF28">
            <v>1118.951</v>
          </cell>
        </row>
        <row r="29">
          <cell r="A29">
            <v>3.1E-2</v>
          </cell>
          <cell r="B29">
            <v>3.1E-2</v>
          </cell>
          <cell r="C29" t="str">
            <v>Transport Equipment</v>
          </cell>
          <cell r="D29" t="str">
            <v>Transportation Equipment</v>
          </cell>
          <cell r="E29">
            <v>1</v>
          </cell>
          <cell r="F29" t="str">
            <v>GWh/Year</v>
          </cell>
          <cell r="G29">
            <v>2058.52</v>
          </cell>
          <cell r="H29">
            <v>2041.61</v>
          </cell>
          <cell r="I29">
            <v>2157.4450000000002</v>
          </cell>
          <cell r="J29">
            <v>2328.36</v>
          </cell>
          <cell r="K29">
            <v>2512.0059999999999</v>
          </cell>
          <cell r="L29">
            <v>2671.6550000000002</v>
          </cell>
          <cell r="M29">
            <v>2800.07</v>
          </cell>
          <cell r="N29">
            <v>2831.7629999999999</v>
          </cell>
          <cell r="O29">
            <v>2875.5340000000001</v>
          </cell>
          <cell r="P29">
            <v>2926.7280000000001</v>
          </cell>
          <cell r="Q29">
            <v>2970.9140000000002</v>
          </cell>
          <cell r="R29">
            <v>3019.3530000000001</v>
          </cell>
          <cell r="S29">
            <v>3064.2869999999998</v>
          </cell>
          <cell r="T29">
            <v>3120.431</v>
          </cell>
          <cell r="U29">
            <v>3193.855</v>
          </cell>
          <cell r="V29">
            <v>3272.6750000000002</v>
          </cell>
          <cell r="W29">
            <v>3342.6930000000002</v>
          </cell>
          <cell r="X29">
            <v>3412.0540000000001</v>
          </cell>
          <cell r="Y29">
            <v>3474.6860000000001</v>
          </cell>
          <cell r="Z29">
            <v>3541.3719999999998</v>
          </cell>
          <cell r="AA29">
            <v>3618.0709999999999</v>
          </cell>
          <cell r="AB29">
            <v>3685.3409999999999</v>
          </cell>
          <cell r="AC29">
            <v>3756.3919999999998</v>
          </cell>
          <cell r="AD29">
            <v>3810.415</v>
          </cell>
          <cell r="AE29">
            <v>3880.7640000000001</v>
          </cell>
          <cell r="AF29">
            <v>3966.8589999999999</v>
          </cell>
        </row>
        <row r="30">
          <cell r="A30">
            <v>1.480578459437917E-2</v>
          </cell>
          <cell r="B30">
            <v>1.480578459437917E-2</v>
          </cell>
          <cell r="C30" t="str">
            <v>Other Manufacturing</v>
          </cell>
          <cell r="D30" t="str">
            <v>Misc. Manufacturing</v>
          </cell>
          <cell r="E30">
            <v>1</v>
          </cell>
          <cell r="F30" t="str">
            <v>GWh/Year</v>
          </cell>
          <cell r="G30">
            <v>2145.44</v>
          </cell>
          <cell r="H30">
            <v>1031.3744000000079</v>
          </cell>
          <cell r="I30">
            <v>1031.8867200000022</v>
          </cell>
          <cell r="J30">
            <v>1017.8259199999957</v>
          </cell>
          <cell r="K30">
            <v>1000.7004799999995</v>
          </cell>
          <cell r="L30">
            <v>991.2262400000036</v>
          </cell>
          <cell r="M30">
            <v>974.34431999999651</v>
          </cell>
          <cell r="N30">
            <v>972.1564800000051</v>
          </cell>
          <cell r="O30">
            <v>970.41536000000633</v>
          </cell>
          <cell r="P30">
            <v>972.50943999999436</v>
          </cell>
          <cell r="Q30">
            <v>964.46944000000803</v>
          </cell>
          <cell r="R30">
            <v>955.07616000001144</v>
          </cell>
          <cell r="S30">
            <v>940.17344000000594</v>
          </cell>
          <cell r="T30">
            <v>922.83775999999489</v>
          </cell>
          <cell r="U30">
            <v>907.91456000000471</v>
          </cell>
          <cell r="V30">
            <v>892.96288000000641</v>
          </cell>
          <cell r="W30">
            <v>878.57504000000336</v>
          </cell>
          <cell r="X30">
            <v>865.7923199999932</v>
          </cell>
          <cell r="Y30">
            <v>848.32607999999163</v>
          </cell>
          <cell r="Z30">
            <v>834.9887999999919</v>
          </cell>
          <cell r="AA30">
            <v>824.53568000000087</v>
          </cell>
          <cell r="AB30">
            <v>814.81536000000051</v>
          </cell>
          <cell r="AC30">
            <v>794.95072000000073</v>
          </cell>
          <cell r="AD30">
            <v>780.82015999999567</v>
          </cell>
          <cell r="AE30">
            <v>770.9817600000024</v>
          </cell>
          <cell r="AF30">
            <v>760.11711999999534</v>
          </cell>
        </row>
      </sheetData>
      <sheetData sheetId="26">
        <row r="1">
          <cell r="C1" t="str">
            <v xml:space="preserve">Source file is </v>
          </cell>
          <cell r="D1" t="str">
            <v>Q:\MJ\Demand Forecasting Model\Industrial characteristics\Industrial Model  for 8th plan -With Consultant reports included in the analysis as of Jan 2019.xlsx</v>
          </cell>
        </row>
        <row r="2">
          <cell r="C2" t="str">
            <v>Tab is</v>
          </cell>
          <cell r="D2" t="str">
            <v>8p basecase</v>
          </cell>
        </row>
        <row r="3">
          <cell r="C3" t="str">
            <v>Mapping to Demand file</v>
          </cell>
        </row>
        <row r="5">
          <cell r="C5" t="str">
            <v xml:space="preserve">we also estimated share of each EE segment to the SIC segment.  We then applied these fractions to E2020 sales forecast to generate sales forecast for EE segments. </v>
          </cell>
        </row>
        <row r="7">
          <cell r="A7" t="str">
            <v>Not used except for Water supply and sewege treatment</v>
          </cell>
          <cell r="C7" t="str">
            <v>these are  Sales at customer site not LOADS</v>
          </cell>
        </row>
        <row r="8">
          <cell r="A8" t="str">
            <v>Output/population Growth</v>
          </cell>
        </row>
        <row r="9">
          <cell r="A9" t="str">
            <v>AAGR (2017-2050)</v>
          </cell>
          <cell r="B9" t="str">
            <v>AAGR (2017-2050)</v>
          </cell>
          <cell r="C9" t="str">
            <v xml:space="preserve">E2020 </v>
          </cell>
          <cell r="D9" t="str">
            <v>EE categories</v>
          </cell>
          <cell r="E9" t="str">
            <v>% of energy in each category</v>
          </cell>
          <cell r="F9" t="str">
            <v>Unit</v>
          </cell>
          <cell r="G9">
            <v>2016</v>
          </cell>
          <cell r="H9">
            <v>2017</v>
          </cell>
          <cell r="I9">
            <v>2018</v>
          </cell>
          <cell r="J9">
            <v>2019</v>
          </cell>
          <cell r="K9">
            <v>2020</v>
          </cell>
          <cell r="L9">
            <v>2021</v>
          </cell>
          <cell r="M9">
            <v>2022</v>
          </cell>
          <cell r="N9">
            <v>2023</v>
          </cell>
          <cell r="O9">
            <v>2024</v>
          </cell>
          <cell r="P9">
            <v>2025</v>
          </cell>
          <cell r="Q9">
            <v>2026</v>
          </cell>
          <cell r="R9">
            <v>2027</v>
          </cell>
          <cell r="S9">
            <v>2028</v>
          </cell>
          <cell r="T9">
            <v>2029</v>
          </cell>
          <cell r="U9">
            <v>2030</v>
          </cell>
          <cell r="V9">
            <v>2031</v>
          </cell>
          <cell r="W9">
            <v>2032</v>
          </cell>
          <cell r="X9">
            <v>2033</v>
          </cell>
          <cell r="Y9">
            <v>2034</v>
          </cell>
          <cell r="Z9">
            <v>2035</v>
          </cell>
          <cell r="AA9">
            <v>2036</v>
          </cell>
          <cell r="AB9">
            <v>2037</v>
          </cell>
          <cell r="AC9">
            <v>2038</v>
          </cell>
          <cell r="AD9">
            <v>2039</v>
          </cell>
          <cell r="AE9">
            <v>2040</v>
          </cell>
          <cell r="AF9">
            <v>2041</v>
          </cell>
        </row>
        <row r="10">
          <cell r="A10">
            <v>5.8276093879185064E-3</v>
          </cell>
          <cell r="B10">
            <v>5.8276093879185064E-3</v>
          </cell>
          <cell r="C10" t="str">
            <v>Miscellaneous (Water Supply)</v>
          </cell>
          <cell r="D10" t="str">
            <v>Water Supply</v>
          </cell>
          <cell r="E10">
            <v>1</v>
          </cell>
          <cell r="F10" t="str">
            <v>GWh/Year</v>
          </cell>
          <cell r="G10">
            <v>977.60299999999995</v>
          </cell>
          <cell r="H10">
            <v>983.30008842045731</v>
          </cell>
          <cell r="I10">
            <v>989.03037724687761</v>
          </cell>
          <cell r="J10">
            <v>994.79405995825823</v>
          </cell>
          <cell r="K10">
            <v>1000.5913311611166</v>
          </cell>
          <cell r="L10">
            <v>1006.4223865960611</v>
          </cell>
          <cell r="M10">
            <v>1012.2874231443997</v>
          </cell>
          <cell r="N10">
            <v>1018.1866388347879</v>
          </cell>
          <cell r="O10">
            <v>1024.1202328499148</v>
          </cell>
          <cell r="P10">
            <v>1030.0884055332283</v>
          </cell>
          <cell r="Q10">
            <v>1036.0913583956999</v>
          </cell>
          <cell r="R10">
            <v>1042.1292941226279</v>
          </cell>
          <cell r="S10">
            <v>1048.2024165804819</v>
          </cell>
          <cell r="T10">
            <v>1054.3109308237854</v>
          </cell>
          <cell r="U10">
            <v>1060.4550431020393</v>
          </cell>
          <cell r="V10">
            <v>1066.6349608666865</v>
          </cell>
          <cell r="W10">
            <v>1072.8508927781154</v>
          </cell>
          <cell r="X10">
            <v>1079.1030487127059</v>
          </cell>
          <cell r="Y10">
            <v>1085.3916397699156</v>
          </cell>
          <cell r="Z10">
            <v>1091.7168782794072</v>
          </cell>
          <cell r="AA10">
            <v>1098.0789778082174</v>
          </cell>
          <cell r="AB10">
            <v>1104.4781531679687</v>
          </cell>
          <cell r="AC10">
            <v>1110.9146204221213</v>
          </cell>
          <cell r="AD10">
            <v>1117.3885968932693</v>
          </cell>
          <cell r="AE10">
            <v>1123.9003011704776</v>
          </cell>
          <cell r="AF10">
            <v>1130.4499531166632</v>
          </cell>
        </row>
        <row r="11">
          <cell r="A11">
            <v>5.8276093879185064E-3</v>
          </cell>
          <cell r="B11">
            <v>5.8276093879185064E-3</v>
          </cell>
          <cell r="C11" t="str">
            <v>Waste Water</v>
          </cell>
          <cell r="D11" t="str">
            <v>Sewage Treatment</v>
          </cell>
          <cell r="E11">
            <v>1</v>
          </cell>
          <cell r="F11" t="str">
            <v>GWh/Year</v>
          </cell>
          <cell r="G11">
            <v>996.36400000000003</v>
          </cell>
          <cell r="H11">
            <v>1002.1704202001841</v>
          </cell>
          <cell r="I11">
            <v>1008.0106779492371</v>
          </cell>
          <cell r="J11">
            <v>1013.8849704391763</v>
          </cell>
          <cell r="K11">
            <v>1019.7934960111772</v>
          </cell>
          <cell r="L11">
            <v>1025.7364541622703</v>
          </cell>
          <cell r="M11">
            <v>1031.7140455520766</v>
          </cell>
          <cell r="N11">
            <v>1037.7264720095834</v>
          </cell>
          <cell r="O11">
            <v>1043.7739365399582</v>
          </cell>
          <cell r="P11">
            <v>1049.8566433314031</v>
          </cell>
          <cell r="Q11">
            <v>1055.97479776205</v>
          </cell>
          <cell r="R11">
            <v>1062.1286064068936</v>
          </cell>
          <cell r="S11">
            <v>1068.3182770447672</v>
          </cell>
          <cell r="T11">
            <v>1074.5440186653584</v>
          </cell>
          <cell r="U11">
            <v>1080.8060414762645</v>
          </cell>
          <cell r="V11">
            <v>1087.1045569100907</v>
          </cell>
          <cell r="W11">
            <v>1093.4397776315891</v>
          </cell>
          <cell r="X11">
            <v>1099.8119175448385</v>
          </cell>
          <cell r="Y11">
            <v>1106.2211918004675</v>
          </cell>
          <cell r="Z11">
            <v>1112.6678168029184</v>
          </cell>
          <cell r="AA11">
            <v>1119.152010217754</v>
          </cell>
          <cell r="AB11">
            <v>1125.6739909790069</v>
          </cell>
          <cell r="AC11">
            <v>1132.233979296572</v>
          </cell>
          <cell r="AD11">
            <v>1138.8321966636411</v>
          </cell>
          <cell r="AE11">
            <v>1145.4688658641821</v>
          </cell>
          <cell r="AF11">
            <v>1152.1442109804607</v>
          </cell>
        </row>
        <row r="12">
          <cell r="A12">
            <v>2.4887755531866441E-2</v>
          </cell>
          <cell r="B12">
            <v>2.4887755531866441E-2</v>
          </cell>
          <cell r="C12" t="str">
            <v>Food &amp; Tobacco</v>
          </cell>
          <cell r="D12" t="str">
            <v>Frozen Food</v>
          </cell>
          <cell r="E12">
            <v>0.28580299490526129</v>
          </cell>
          <cell r="F12" t="str">
            <v>GWh/Year</v>
          </cell>
          <cell r="G12">
            <v>2263.7045705889268</v>
          </cell>
          <cell r="H12">
            <v>2288.8838656192397</v>
          </cell>
          <cell r="I12">
            <v>2297.8683685670817</v>
          </cell>
          <cell r="J12">
            <v>2314.6604377297454</v>
          </cell>
          <cell r="K12">
            <v>2215.4442138513787</v>
          </cell>
          <cell r="L12">
            <v>2169.9152251569808</v>
          </cell>
          <cell r="M12">
            <v>2135.1412889638627</v>
          </cell>
          <cell r="N12">
            <v>2103.3371316908056</v>
          </cell>
          <cell r="O12">
            <v>2071.9056615231043</v>
          </cell>
          <cell r="P12">
            <v>2038.7145023157716</v>
          </cell>
          <cell r="Q12">
            <v>2002.7984973550122</v>
          </cell>
          <cell r="R12">
            <v>1961.2493153646701</v>
          </cell>
          <cell r="S12">
            <v>1922.1686138413247</v>
          </cell>
          <cell r="T12">
            <v>1878.8554557664272</v>
          </cell>
          <cell r="U12">
            <v>1840.1877395707199</v>
          </cell>
          <cell r="V12">
            <v>1804.0207995804337</v>
          </cell>
          <cell r="W12">
            <v>1769.2965931084291</v>
          </cell>
          <cell r="X12">
            <v>1734.1405383111228</v>
          </cell>
          <cell r="Y12">
            <v>1701.3354989499069</v>
          </cell>
          <cell r="Z12">
            <v>1668.8108323266931</v>
          </cell>
          <cell r="AA12">
            <v>1635.802301233105</v>
          </cell>
          <cell r="AB12">
            <v>1599.9780390337103</v>
          </cell>
          <cell r="AC12">
            <v>1566.5405176447689</v>
          </cell>
          <cell r="AD12">
            <v>1531.2932916920881</v>
          </cell>
          <cell r="AE12">
            <v>1498.8109239121204</v>
          </cell>
          <cell r="AF12">
            <v>1462.4021945881443</v>
          </cell>
        </row>
        <row r="13">
          <cell r="A13">
            <v>1.9075306496002257E-2</v>
          </cell>
          <cell r="B13">
            <v>1.9075306496002257E-2</v>
          </cell>
          <cell r="C13" t="str">
            <v>Food &amp; Tobacco</v>
          </cell>
          <cell r="D13" t="str">
            <v>Fruit Storage</v>
          </cell>
          <cell r="E13">
            <v>0.20691963747439421</v>
          </cell>
          <cell r="F13" t="str">
            <v>GWh/Year</v>
          </cell>
          <cell r="G13">
            <v>1638.9084</v>
          </cell>
          <cell r="H13">
            <v>1657.1380571148957</v>
          </cell>
          <cell r="I13">
            <v>1663.6427828385408</v>
          </cell>
          <cell r="J13">
            <v>1675.8001392187114</v>
          </cell>
          <cell r="K13">
            <v>1603.9681939891129</v>
          </cell>
          <cell r="L13">
            <v>1571.0054819001668</v>
          </cell>
          <cell r="M13">
            <v>1545.8293626890199</v>
          </cell>
          <cell r="N13">
            <v>1522.8033454308695</v>
          </cell>
          <cell r="O13">
            <v>1500.0471513799853</v>
          </cell>
          <cell r="P13">
            <v>1476.0169531211716</v>
          </cell>
          <cell r="Q13">
            <v>1450.0139830386768</v>
          </cell>
          <cell r="R13">
            <v>1419.9326269015619</v>
          </cell>
          <cell r="S13">
            <v>1391.6384356733133</v>
          </cell>
          <cell r="T13">
            <v>1360.2799715337062</v>
          </cell>
          <cell r="U13">
            <v>1332.2847791816082</v>
          </cell>
          <cell r="V13">
            <v>1306.1001336574109</v>
          </cell>
          <cell r="W13">
            <v>1280.9600184631843</v>
          </cell>
          <cell r="X13">
            <v>1255.5072476967341</v>
          </cell>
          <cell r="Y13">
            <v>1231.7565978681482</v>
          </cell>
          <cell r="Z13">
            <v>1208.2089362039246</v>
          </cell>
          <cell r="AA13">
            <v>1184.310959593457</v>
          </cell>
          <cell r="AB13">
            <v>1158.3744107145917</v>
          </cell>
          <cell r="AC13">
            <v>1134.1658477282747</v>
          </cell>
          <cell r="AD13">
            <v>1108.6470695974701</v>
          </cell>
          <cell r="AE13">
            <v>1085.1300320395928</v>
          </cell>
          <cell r="AF13">
            <v>1058.7703325020923</v>
          </cell>
        </row>
        <row r="14">
          <cell r="A14">
            <v>1.9979779149121666E-2</v>
          </cell>
          <cell r="B14">
            <v>1.9979779149121666E-2</v>
          </cell>
          <cell r="C14" t="str">
            <v>Food &amp; Tobacco</v>
          </cell>
          <cell r="D14" t="str">
            <v>Other Food</v>
          </cell>
          <cell r="E14">
            <v>0.39097831746789324</v>
          </cell>
          <cell r="F14" t="str">
            <v>GWh/Year</v>
          </cell>
          <cell r="G14">
            <v>3096.7464303396127</v>
          </cell>
          <cell r="H14">
            <v>3131.1916901215923</v>
          </cell>
          <cell r="I14">
            <v>3143.4824845095127</v>
          </cell>
          <cell r="J14">
            <v>3166.4540245740213</v>
          </cell>
          <cell r="K14">
            <v>3030.7262926433596</v>
          </cell>
          <cell r="L14">
            <v>2968.442664714089</v>
          </cell>
          <cell r="M14">
            <v>2920.8719418494534</v>
          </cell>
          <cell r="N14">
            <v>2877.3638746816264</v>
          </cell>
          <cell r="O14">
            <v>2834.365643239777</v>
          </cell>
          <cell r="P14">
            <v>2788.9601582972782</v>
          </cell>
          <cell r="Q14">
            <v>2739.8270860760404</v>
          </cell>
          <cell r="R14">
            <v>2682.9878312175106</v>
          </cell>
          <cell r="S14">
            <v>2629.5254560869512</v>
          </cell>
          <cell r="T14">
            <v>2570.2730830530095</v>
          </cell>
          <cell r="U14">
            <v>2517.3756715911909</v>
          </cell>
          <cell r="V14">
            <v>2467.8993204072162</v>
          </cell>
          <cell r="W14">
            <v>2420.3966277698196</v>
          </cell>
          <cell r="X14">
            <v>2372.3031668947287</v>
          </cell>
          <cell r="Y14">
            <v>2327.4258936591291</v>
          </cell>
          <cell r="Z14">
            <v>2282.9321701529652</v>
          </cell>
          <cell r="AA14">
            <v>2237.7765203553286</v>
          </cell>
          <cell r="AB14">
            <v>2188.7689521739981</v>
          </cell>
          <cell r="AC14">
            <v>2143.0264439218417</v>
          </cell>
          <cell r="AD14">
            <v>2094.8082609634789</v>
          </cell>
          <cell r="AE14">
            <v>2050.3724022483007</v>
          </cell>
          <cell r="AF14">
            <v>2000.5652834077482</v>
          </cell>
        </row>
        <row r="15">
          <cell r="A15">
            <v>6.8592312267014427E-3</v>
          </cell>
          <cell r="B15">
            <v>6.8592312267014427E-3</v>
          </cell>
          <cell r="C15" t="str">
            <v>Food &amp; Tobacco</v>
          </cell>
          <cell r="D15" t="str">
            <v>Refrigerated Warehouse</v>
          </cell>
          <cell r="E15">
            <v>0.11629905015245119</v>
          </cell>
          <cell r="F15" t="str">
            <v>GWh/Year</v>
          </cell>
          <cell r="G15">
            <v>921.14742000000001</v>
          </cell>
          <cell r="H15">
            <v>931.39338714427163</v>
          </cell>
          <cell r="I15">
            <v>935.04936408486412</v>
          </cell>
          <cell r="J15">
            <v>941.88239847752118</v>
          </cell>
          <cell r="K15">
            <v>901.50929951614796</v>
          </cell>
          <cell r="L15">
            <v>882.98262822876211</v>
          </cell>
          <cell r="M15">
            <v>868.83240649766333</v>
          </cell>
          <cell r="N15">
            <v>855.89064819669863</v>
          </cell>
          <cell r="O15">
            <v>843.10054385713249</v>
          </cell>
          <cell r="P15">
            <v>829.59438626577798</v>
          </cell>
          <cell r="Q15">
            <v>814.97943353026983</v>
          </cell>
          <cell r="R15">
            <v>798.07222651625705</v>
          </cell>
          <cell r="S15">
            <v>782.16949439841085</v>
          </cell>
          <cell r="T15">
            <v>764.54448964685707</v>
          </cell>
          <cell r="U15">
            <v>748.80980965648109</v>
          </cell>
          <cell r="V15">
            <v>734.09274635493921</v>
          </cell>
          <cell r="W15">
            <v>719.96276065856682</v>
          </cell>
          <cell r="X15">
            <v>705.65704709741408</v>
          </cell>
          <cell r="Y15">
            <v>692.30800952281538</v>
          </cell>
          <cell r="Z15">
            <v>679.07306131641633</v>
          </cell>
          <cell r="AA15">
            <v>665.64121881810911</v>
          </cell>
          <cell r="AB15">
            <v>651.06359807770002</v>
          </cell>
          <cell r="AC15">
            <v>637.45719070511393</v>
          </cell>
          <cell r="AD15">
            <v>623.11437774696265</v>
          </cell>
          <cell r="AE15">
            <v>609.89664179998601</v>
          </cell>
          <cell r="AF15">
            <v>595.08118950201515</v>
          </cell>
        </row>
        <row r="16">
          <cell r="A16">
            <v>-2.7252001715594998E-3</v>
          </cell>
          <cell r="B16">
            <v>-2.7252001715594998E-3</v>
          </cell>
          <cell r="C16" t="str">
            <v>Lumber</v>
          </cell>
          <cell r="D16" t="str">
            <v>Wood - Lumber</v>
          </cell>
          <cell r="E16">
            <v>0.30145589165573788</v>
          </cell>
          <cell r="F16" t="str">
            <v>GWh/Year</v>
          </cell>
          <cell r="G16">
            <v>987.92</v>
          </cell>
          <cell r="H16">
            <v>1212.8453787072888</v>
          </cell>
          <cell r="I16">
            <v>1322.1195219617937</v>
          </cell>
          <cell r="J16">
            <v>1404.2068656273261</v>
          </cell>
          <cell r="K16">
            <v>1382.0058450304477</v>
          </cell>
          <cell r="L16">
            <v>1416.649156099525</v>
          </cell>
          <cell r="M16">
            <v>1418.9094723751598</v>
          </cell>
          <cell r="N16">
            <v>1351.6441119905567</v>
          </cell>
          <cell r="O16">
            <v>1288.4900070563547</v>
          </cell>
          <cell r="P16">
            <v>1220.2717445982278</v>
          </cell>
          <cell r="Q16">
            <v>1155.1235089407228</v>
          </cell>
          <cell r="R16">
            <v>1092.7272641181432</v>
          </cell>
          <cell r="S16">
            <v>1031.6926955581728</v>
          </cell>
          <cell r="T16">
            <v>973.92741614320857</v>
          </cell>
          <cell r="U16">
            <v>926.03511863586152</v>
          </cell>
          <cell r="V16">
            <v>880.41067380144045</v>
          </cell>
          <cell r="W16">
            <v>840.94648011300455</v>
          </cell>
          <cell r="X16">
            <v>801.83498981780576</v>
          </cell>
          <cell r="Y16">
            <v>761.75582611039204</v>
          </cell>
          <cell r="Z16">
            <v>724.12689589035631</v>
          </cell>
          <cell r="AA16">
            <v>686.95497280207064</v>
          </cell>
          <cell r="AB16">
            <v>654.23615614532343</v>
          </cell>
          <cell r="AC16">
            <v>626.9881610103447</v>
          </cell>
          <cell r="AD16">
            <v>605.16094571911924</v>
          </cell>
          <cell r="AE16">
            <v>587.07268785209999</v>
          </cell>
          <cell r="AF16">
            <v>568.84304717189423</v>
          </cell>
        </row>
        <row r="17">
          <cell r="A17">
            <v>1.1439891907919605E-2</v>
          </cell>
          <cell r="B17">
            <v>1.1439891907919605E-2</v>
          </cell>
          <cell r="C17" t="str">
            <v>Lumber</v>
          </cell>
          <cell r="D17" t="str">
            <v>Wood - Panel</v>
          </cell>
          <cell r="E17">
            <v>0.10657274396349155</v>
          </cell>
          <cell r="F17" t="str">
            <v>GWh/Year</v>
          </cell>
          <cell r="G17">
            <v>349.25622000000004</v>
          </cell>
          <cell r="H17">
            <v>428.77337477910783</v>
          </cell>
          <cell r="I17">
            <v>467.40471559294593</v>
          </cell>
          <cell r="J17">
            <v>496.42479349243655</v>
          </cell>
          <cell r="K17">
            <v>488.5761371905013</v>
          </cell>
          <cell r="L17">
            <v>500.82347692678576</v>
          </cell>
          <cell r="M17">
            <v>501.62255936102395</v>
          </cell>
          <cell r="N17">
            <v>477.84245013673024</v>
          </cell>
          <cell r="O17">
            <v>455.51577999461074</v>
          </cell>
          <cell r="P17">
            <v>431.39879432664839</v>
          </cell>
          <cell r="Q17">
            <v>408.36714548321032</v>
          </cell>
          <cell r="R17">
            <v>386.30839921941498</v>
          </cell>
          <cell r="S17">
            <v>364.73104204010269</v>
          </cell>
          <cell r="T17">
            <v>344.30946626907445</v>
          </cell>
          <cell r="U17">
            <v>327.37825443559456</v>
          </cell>
          <cell r="V17">
            <v>311.24878935495201</v>
          </cell>
          <cell r="W17">
            <v>297.29713829720345</v>
          </cell>
          <cell r="X17">
            <v>283.47017734989208</v>
          </cell>
          <cell r="Y17">
            <v>269.30111789445795</v>
          </cell>
          <cell r="Z17">
            <v>255.99828170195909</v>
          </cell>
          <cell r="AA17">
            <v>242.85700978930888</v>
          </cell>
          <cell r="AB17">
            <v>231.29003045048736</v>
          </cell>
          <cell r="AC17">
            <v>221.65713326911529</v>
          </cell>
          <cell r="AD17">
            <v>213.94062716969472</v>
          </cell>
          <cell r="AE17">
            <v>207.54594281365334</v>
          </cell>
          <cell r="AF17">
            <v>201.10127584069306</v>
          </cell>
        </row>
        <row r="18">
          <cell r="A18">
            <v>1.1042143187179328E-2</v>
          </cell>
          <cell r="B18">
            <v>1.1042143187179328E-2</v>
          </cell>
          <cell r="C18" t="str">
            <v>Lumber</v>
          </cell>
          <cell r="D18" t="str">
            <v>Wood - Other</v>
          </cell>
          <cell r="E18">
            <v>0.59197136438077058</v>
          </cell>
          <cell r="F18" t="str">
            <v>GWh/Year</v>
          </cell>
          <cell r="G18">
            <v>1939.9864672968965</v>
          </cell>
          <cell r="H18">
            <v>2381.6742465136035</v>
          </cell>
          <cell r="I18">
            <v>2596.2567624452604</v>
          </cell>
          <cell r="J18">
            <v>2757.4523408802374</v>
          </cell>
          <cell r="K18">
            <v>2713.8560177790514</v>
          </cell>
          <cell r="L18">
            <v>2781.8853669736895</v>
          </cell>
          <cell r="M18">
            <v>2786.3239682638164</v>
          </cell>
          <cell r="N18">
            <v>2654.234437872713</v>
          </cell>
          <cell r="O18">
            <v>2530.2182129490348</v>
          </cell>
          <cell r="P18">
            <v>2396.257461075124</v>
          </cell>
          <cell r="Q18">
            <v>2268.3253455760669</v>
          </cell>
          <cell r="R18">
            <v>2145.7973366624419</v>
          </cell>
          <cell r="S18">
            <v>2025.9432624017247</v>
          </cell>
          <cell r="T18">
            <v>1912.5091175877171</v>
          </cell>
          <cell r="U18">
            <v>1818.4626269285441</v>
          </cell>
          <cell r="V18">
            <v>1728.8695368436074</v>
          </cell>
          <cell r="W18">
            <v>1651.3733815897922</v>
          </cell>
          <cell r="X18">
            <v>1574.5698328323022</v>
          </cell>
          <cell r="Y18">
            <v>1495.8660559951497</v>
          </cell>
          <cell r="Z18">
            <v>1421.9738224076848</v>
          </cell>
          <cell r="AA18">
            <v>1348.9790174086206</v>
          </cell>
          <cell r="AB18">
            <v>1284.7288134041894</v>
          </cell>
          <cell r="AC18">
            <v>1231.2217057205403</v>
          </cell>
          <cell r="AD18">
            <v>1188.3594271111861</v>
          </cell>
          <cell r="AE18">
            <v>1152.8393693342468</v>
          </cell>
          <cell r="AF18">
            <v>1117.0416769874128</v>
          </cell>
        </row>
        <row r="19">
          <cell r="A19">
            <v>8.2486762517591343E-3</v>
          </cell>
          <cell r="B19">
            <v>8.2486762517591343E-3</v>
          </cell>
          <cell r="C19" t="str">
            <v>Paper</v>
          </cell>
          <cell r="D19" t="str">
            <v>Pulp and Paper Mills (TMP)</v>
          </cell>
          <cell r="E19">
            <v>0.45962776167350283</v>
          </cell>
          <cell r="F19" t="str">
            <v>GWh/Year</v>
          </cell>
          <cell r="G19">
            <v>3139.9473984822002</v>
          </cell>
          <cell r="H19">
            <v>3179.2240846185819</v>
          </cell>
          <cell r="I19">
            <v>3118.6842139897567</v>
          </cell>
          <cell r="J19">
            <v>3061.7560983121616</v>
          </cell>
          <cell r="K19">
            <v>2768.7939592990879</v>
          </cell>
          <cell r="L19">
            <v>2670.6013824339689</v>
          </cell>
          <cell r="M19">
            <v>2579.2825387446774</v>
          </cell>
          <cell r="N19">
            <v>2449.0653975849573</v>
          </cell>
          <cell r="O19">
            <v>2345.898269455246</v>
          </cell>
          <cell r="P19">
            <v>2229.5582096759726</v>
          </cell>
          <cell r="Q19">
            <v>2124.9414155859431</v>
          </cell>
          <cell r="R19">
            <v>2017.0617240157935</v>
          </cell>
          <cell r="S19">
            <v>1923.2544556248017</v>
          </cell>
          <cell r="T19">
            <v>1827.5994836318825</v>
          </cell>
          <cell r="U19">
            <v>1739.678667984643</v>
          </cell>
          <cell r="V19">
            <v>1662.1858869942521</v>
          </cell>
          <cell r="W19">
            <v>1587.3139035009235</v>
          </cell>
          <cell r="X19">
            <v>1511.3374344962936</v>
          </cell>
          <cell r="Y19">
            <v>1447.1954610992329</v>
          </cell>
          <cell r="Z19">
            <v>1381.3657345613069</v>
          </cell>
          <cell r="AA19">
            <v>1316.137660763412</v>
          </cell>
          <cell r="AB19">
            <v>1260.0345769180208</v>
          </cell>
          <cell r="AC19">
            <v>1205.5898300367476</v>
          </cell>
          <cell r="AD19">
            <v>1150.988350088744</v>
          </cell>
          <cell r="AE19">
            <v>1098.7548723688822</v>
          </cell>
          <cell r="AF19">
            <v>1049.7778573404771</v>
          </cell>
        </row>
        <row r="20">
          <cell r="A20">
            <v>1.8896353195334337E-2</v>
          </cell>
          <cell r="B20">
            <v>1.8896353195334337E-2</v>
          </cell>
          <cell r="C20" t="str">
            <v>Paper</v>
          </cell>
          <cell r="D20" t="str">
            <v>Pulp and Paper Mills (Kraft)</v>
          </cell>
          <cell r="E20">
            <v>0.45878841332223419</v>
          </cell>
          <cell r="F20" t="str">
            <v>GWh/Year</v>
          </cell>
          <cell r="G20">
            <v>3134.2133895912002</v>
          </cell>
          <cell r="H20">
            <v>3173.4183506828808</v>
          </cell>
          <cell r="I20">
            <v>3112.9890348221429</v>
          </cell>
          <cell r="J20">
            <v>3056.164878313291</v>
          </cell>
          <cell r="K20">
            <v>2763.737731545832</v>
          </cell>
          <cell r="L20">
            <v>2665.7244688657365</v>
          </cell>
          <cell r="M20">
            <v>2574.5723869068752</v>
          </cell>
          <cell r="N20">
            <v>2444.5930415285529</v>
          </cell>
          <cell r="O20">
            <v>2341.6143118510709</v>
          </cell>
          <cell r="P20">
            <v>2225.4867062477738</v>
          </cell>
          <cell r="Q20">
            <v>2121.0609579146735</v>
          </cell>
          <cell r="R20">
            <v>2013.3782706353984</v>
          </cell>
          <cell r="S20">
            <v>1919.7423082068103</v>
          </cell>
          <cell r="T20">
            <v>1824.2620163566671</v>
          </cell>
          <cell r="U20">
            <v>1736.5017571374967</v>
          </cell>
          <cell r="V20">
            <v>1659.1504894397813</v>
          </cell>
          <cell r="W20">
            <v>1584.4152332748292</v>
          </cell>
          <cell r="X20">
            <v>1508.5775085526641</v>
          </cell>
          <cell r="Y20">
            <v>1444.5526678967196</v>
          </cell>
          <cell r="Z20">
            <v>1378.8431561870559</v>
          </cell>
          <cell r="AA20">
            <v>1313.734198510431</v>
          </cell>
          <cell r="AB20">
            <v>1257.7335672034926</v>
          </cell>
          <cell r="AC20">
            <v>1203.3882444918206</v>
          </cell>
          <cell r="AD20">
            <v>1148.8864749312058</v>
          </cell>
          <cell r="AE20">
            <v>1096.7483832760272</v>
          </cell>
          <cell r="AF20">
            <v>1047.8608075292366</v>
          </cell>
        </row>
        <row r="21">
          <cell r="A21">
            <v>-1.6573901878766102E-3</v>
          </cell>
          <cell r="B21">
            <v>-1.6573901878766102E-3</v>
          </cell>
          <cell r="C21" t="str">
            <v>Paper</v>
          </cell>
          <cell r="D21" t="str">
            <v>Paper Conversion Plants</v>
          </cell>
          <cell r="E21">
            <v>8.1583825004262922E-2</v>
          </cell>
          <cell r="F21" t="str">
            <v>GWh/Year</v>
          </cell>
          <cell r="G21">
            <v>557.33996168476085</v>
          </cell>
          <cell r="H21">
            <v>564.31156469853636</v>
          </cell>
          <cell r="I21">
            <v>553.56575118809997</v>
          </cell>
          <cell r="J21">
            <v>543.46102337454693</v>
          </cell>
          <cell r="K21">
            <v>491.46030915507981</v>
          </cell>
          <cell r="L21">
            <v>474.03114870029412</v>
          </cell>
          <cell r="M21">
            <v>457.82207434844713</v>
          </cell>
          <cell r="N21">
            <v>434.70856088648941</v>
          </cell>
          <cell r="O21">
            <v>416.39641869368256</v>
          </cell>
          <cell r="P21">
            <v>395.74608407625357</v>
          </cell>
          <cell r="Q21">
            <v>377.17662649938325</v>
          </cell>
          <cell r="R21">
            <v>358.02800534880771</v>
          </cell>
          <cell r="S21">
            <v>341.37723616838764</v>
          </cell>
          <cell r="T21">
            <v>324.39850001145049</v>
          </cell>
          <cell r="U21">
            <v>308.79257487786003</v>
          </cell>
          <cell r="V21">
            <v>295.03762356596633</v>
          </cell>
          <cell r="W21">
            <v>281.74786322424688</v>
          </cell>
          <cell r="X21">
            <v>268.26205695104227</v>
          </cell>
          <cell r="Y21">
            <v>256.87687100404736</v>
          </cell>
          <cell r="Z21">
            <v>245.19210925163677</v>
          </cell>
          <cell r="AA21">
            <v>233.61414072615682</v>
          </cell>
          <cell r="AB21">
            <v>223.65585587848648</v>
          </cell>
          <cell r="AC21">
            <v>213.9919254714315</v>
          </cell>
          <cell r="AD21">
            <v>204.30017498005012</v>
          </cell>
          <cell r="AE21">
            <v>195.02874435509065</v>
          </cell>
          <cell r="AF21">
            <v>186.33533513028641</v>
          </cell>
        </row>
        <row r="22">
          <cell r="A22">
            <v>3.1870152816113315E-2</v>
          </cell>
          <cell r="B22">
            <v>3.1870152816113315E-2</v>
          </cell>
          <cell r="C22" t="str">
            <v>Chemicals</v>
          </cell>
          <cell r="D22" t="str">
            <v>Chemical Manufacturing</v>
          </cell>
          <cell r="E22">
            <v>1</v>
          </cell>
          <cell r="F22" t="str">
            <v>GWh/Year</v>
          </cell>
          <cell r="G22">
            <v>4474.4706468165132</v>
          </cell>
          <cell r="H22">
            <v>4372.5249999999996</v>
          </cell>
          <cell r="I22">
            <v>4555.1090000000004</v>
          </cell>
          <cell r="J22">
            <v>4626.54</v>
          </cell>
          <cell r="K22">
            <v>4511.9390000000003</v>
          </cell>
          <cell r="L22">
            <v>4571.22</v>
          </cell>
          <cell r="M22">
            <v>4539.527</v>
          </cell>
          <cell r="N22">
            <v>4537.8969999999999</v>
          </cell>
          <cell r="O22">
            <v>4508.4679999999998</v>
          </cell>
          <cell r="P22">
            <v>4525.6880000000001</v>
          </cell>
          <cell r="Q22">
            <v>4476.5690000000004</v>
          </cell>
          <cell r="R22">
            <v>4377.2950000000001</v>
          </cell>
          <cell r="S22">
            <v>4272.1210000000001</v>
          </cell>
          <cell r="T22">
            <v>4201.4880000000003</v>
          </cell>
          <cell r="U22">
            <v>4140.5820000000003</v>
          </cell>
          <cell r="V22">
            <v>4073.8789999999999</v>
          </cell>
          <cell r="W22">
            <v>4025.3510000000001</v>
          </cell>
          <cell r="X22">
            <v>3970.5639999999999</v>
          </cell>
          <cell r="Y22">
            <v>3901.415</v>
          </cell>
          <cell r="Z22">
            <v>3819.4920000000002</v>
          </cell>
          <cell r="AA22">
            <v>3725.9029999999998</v>
          </cell>
          <cell r="AB22">
            <v>3661.8409999999999</v>
          </cell>
          <cell r="AC22">
            <v>3566.3389999999999</v>
          </cell>
          <cell r="AD22">
            <v>3496.7849999999999</v>
          </cell>
          <cell r="AE22">
            <v>3450.5320000000002</v>
          </cell>
          <cell r="AF22">
            <v>3388.3090000000002</v>
          </cell>
        </row>
        <row r="23">
          <cell r="A23">
            <v>-1E-3</v>
          </cell>
          <cell r="B23">
            <v>-1E-3</v>
          </cell>
          <cell r="C23" t="str">
            <v>Petroleum Products</v>
          </cell>
          <cell r="D23" t="str">
            <v>Refinery</v>
          </cell>
          <cell r="E23">
            <v>1</v>
          </cell>
          <cell r="F23" t="str">
            <v>GWh/Year</v>
          </cell>
          <cell r="G23">
            <v>2030.5495627990795</v>
          </cell>
          <cell r="H23">
            <v>2408.9690000000001</v>
          </cell>
          <cell r="I23">
            <v>2489.4760000000001</v>
          </cell>
          <cell r="J23">
            <v>2512.9299999999998</v>
          </cell>
          <cell r="K23">
            <v>2471.7950000000001</v>
          </cell>
          <cell r="L23">
            <v>2412.5520000000001</v>
          </cell>
          <cell r="M23">
            <v>2341.02</v>
          </cell>
          <cell r="N23">
            <v>2206.442</v>
          </cell>
          <cell r="O23">
            <v>2077.8609999999999</v>
          </cell>
          <cell r="P23">
            <v>1953.5450000000001</v>
          </cell>
          <cell r="Q23">
            <v>1846.14</v>
          </cell>
          <cell r="R23">
            <v>1743.058</v>
          </cell>
          <cell r="S23">
            <v>1641.9639999999999</v>
          </cell>
          <cell r="T23">
            <v>1548.3579999999999</v>
          </cell>
          <cell r="U23">
            <v>1459.5840000000001</v>
          </cell>
          <cell r="V23">
            <v>1366.9490000000001</v>
          </cell>
          <cell r="W23">
            <v>1294.2049999999999</v>
          </cell>
          <cell r="X23">
            <v>1223.1559999999999</v>
          </cell>
          <cell r="Y23">
            <v>1154.135</v>
          </cell>
          <cell r="Z23">
            <v>1088.902</v>
          </cell>
          <cell r="AA23">
            <v>1027.7239999999999</v>
          </cell>
          <cell r="AB23">
            <v>967.74080000000004</v>
          </cell>
          <cell r="AC23">
            <v>913.66800000000001</v>
          </cell>
          <cell r="AD23">
            <v>856.42690000000005</v>
          </cell>
          <cell r="AE23">
            <v>805.11360000000002</v>
          </cell>
          <cell r="AF23">
            <v>760.84469999999999</v>
          </cell>
        </row>
        <row r="24">
          <cell r="A24">
            <v>1.0299165561699437E-3</v>
          </cell>
          <cell r="B24">
            <v>1.0299165561699437E-3</v>
          </cell>
          <cell r="C24" t="str">
            <v>Electric Equipment</v>
          </cell>
          <cell r="D24" t="str">
            <v>Silicon Growing/Manufacturing</v>
          </cell>
          <cell r="E24">
            <v>8.8519143921623716E-2</v>
          </cell>
          <cell r="F24" t="str">
            <v>GWh/Year</v>
          </cell>
          <cell r="G24">
            <v>442.61270511415495</v>
          </cell>
          <cell r="H24">
            <v>421.68298333749107</v>
          </cell>
          <cell r="I24">
            <v>426.58774058304436</v>
          </cell>
          <cell r="J24">
            <v>423.29872327149246</v>
          </cell>
          <cell r="K24">
            <v>398.81804586681608</v>
          </cell>
          <cell r="L24">
            <v>387.7242071165507</v>
          </cell>
          <cell r="M24">
            <v>375.38570068360343</v>
          </cell>
          <cell r="N24">
            <v>374.24043999954546</v>
          </cell>
          <cell r="O24">
            <v>369.08676692128455</v>
          </cell>
          <cell r="P24">
            <v>363.84227320136017</v>
          </cell>
          <cell r="Q24">
            <v>358.01080903809145</v>
          </cell>
          <cell r="R24">
            <v>353.8080971229806</v>
          </cell>
          <cell r="S24">
            <v>348.02390218256602</v>
          </cell>
          <cell r="T24">
            <v>341.80746826238214</v>
          </cell>
          <cell r="U24">
            <v>335.15118271605172</v>
          </cell>
          <cell r="V24">
            <v>329.02132051862321</v>
          </cell>
          <cell r="W24">
            <v>323.07557814055167</v>
          </cell>
          <cell r="X24">
            <v>316.9317299183835</v>
          </cell>
          <cell r="Y24">
            <v>310.21932323480678</v>
          </cell>
          <cell r="Z24">
            <v>302.99253180590148</v>
          </cell>
          <cell r="AA24">
            <v>296.57861167562851</v>
          </cell>
          <cell r="AB24">
            <v>291.1124660193243</v>
          </cell>
          <cell r="AC24">
            <v>286.0637766457545</v>
          </cell>
          <cell r="AD24">
            <v>281.67207635837099</v>
          </cell>
          <cell r="AE24">
            <v>278.22469829834336</v>
          </cell>
          <cell r="AF24">
            <v>274.30489356720602</v>
          </cell>
        </row>
        <row r="25">
          <cell r="A25">
            <v>2.5700000000000001E-2</v>
          </cell>
          <cell r="B25">
            <v>2.5700000000000001E-2</v>
          </cell>
          <cell r="C25" t="str">
            <v>Electric Equipment</v>
          </cell>
          <cell r="D25" t="str">
            <v>Semiconductor Manufacturing</v>
          </cell>
          <cell r="E25">
            <v>0.91148085607837637</v>
          </cell>
          <cell r="F25" t="str">
            <v>GWh/Year</v>
          </cell>
          <cell r="G25">
            <v>4557.5791800000006</v>
          </cell>
          <cell r="H25">
            <v>4342.0660166625094</v>
          </cell>
          <cell r="I25">
            <v>4392.5702594169561</v>
          </cell>
          <cell r="J25">
            <v>4358.7032767285082</v>
          </cell>
          <cell r="K25">
            <v>4106.6259541331847</v>
          </cell>
          <cell r="L25">
            <v>3992.3927928834501</v>
          </cell>
          <cell r="M25">
            <v>3865.343299316397</v>
          </cell>
          <cell r="N25">
            <v>3853.5505600004549</v>
          </cell>
          <cell r="O25">
            <v>3800.4832330787153</v>
          </cell>
          <cell r="P25">
            <v>3746.4807267986403</v>
          </cell>
          <cell r="Q25">
            <v>3686.4341909619093</v>
          </cell>
          <cell r="R25">
            <v>3643.15890287702</v>
          </cell>
          <cell r="S25">
            <v>3583.5990978174345</v>
          </cell>
          <cell r="T25">
            <v>3519.5885317376183</v>
          </cell>
          <cell r="U25">
            <v>3451.0488172839482</v>
          </cell>
          <cell r="V25">
            <v>3387.9296794813772</v>
          </cell>
          <cell r="W25">
            <v>3326.7064218594487</v>
          </cell>
          <cell r="X25">
            <v>3263.4432700816169</v>
          </cell>
          <cell r="Y25">
            <v>3194.3256767651937</v>
          </cell>
          <cell r="Z25">
            <v>3119.9114681940987</v>
          </cell>
          <cell r="AA25">
            <v>3053.8673883243719</v>
          </cell>
          <cell r="AB25">
            <v>2997.5825339806761</v>
          </cell>
          <cell r="AC25">
            <v>2945.5962233542455</v>
          </cell>
          <cell r="AD25">
            <v>2900.3749236416293</v>
          </cell>
          <cell r="AE25">
            <v>2864.877301701657</v>
          </cell>
          <cell r="AF25">
            <v>2824.5151064327943</v>
          </cell>
        </row>
        <row r="26">
          <cell r="A26">
            <v>1.4593046930107723E-3</v>
          </cell>
          <cell r="B26">
            <v>1.4593046930107723E-3</v>
          </cell>
          <cell r="C26" t="str">
            <v>Stone, Clay, etc.</v>
          </cell>
          <cell r="D26" t="str">
            <v>Cement/Concrete Products</v>
          </cell>
          <cell r="E26">
            <v>0.68</v>
          </cell>
          <cell r="F26" t="str">
            <v>GWh/Year</v>
          </cell>
          <cell r="G26">
            <v>2176.1799999999998</v>
          </cell>
          <cell r="H26">
            <v>2191.6706000000004</v>
          </cell>
          <cell r="I26">
            <v>2192.7592800000002</v>
          </cell>
          <cell r="J26">
            <v>2162.8800800000004</v>
          </cell>
          <cell r="K26">
            <v>2045.0082</v>
          </cell>
          <cell r="L26">
            <v>1995.7524000000001</v>
          </cell>
          <cell r="M26">
            <v>1928.60104</v>
          </cell>
          <cell r="N26">
            <v>1892.1027200000001</v>
          </cell>
          <cell r="O26">
            <v>1856.29664</v>
          </cell>
          <cell r="P26">
            <v>1826.6608800000001</v>
          </cell>
          <cell r="Q26">
            <v>1778.65832</v>
          </cell>
          <cell r="R26">
            <v>1726.2452800000001</v>
          </cell>
          <cell r="S26">
            <v>1664.4339600000003</v>
          </cell>
          <cell r="T26">
            <v>1602.3207199999999</v>
          </cell>
          <cell r="U26">
            <v>1557.7616800000001</v>
          </cell>
          <cell r="V26">
            <v>1513.8989600000002</v>
          </cell>
          <cell r="W26">
            <v>1472.0544800000002</v>
          </cell>
          <cell r="X26">
            <v>1432.6301200000003</v>
          </cell>
          <cell r="Y26">
            <v>1387.3400799999999</v>
          </cell>
          <cell r="Z26">
            <v>1348.42776</v>
          </cell>
          <cell r="AA26">
            <v>1313.7912800000001</v>
          </cell>
          <cell r="AB26">
            <v>1279.2296000000001</v>
          </cell>
          <cell r="AC26">
            <v>1228.0086000000001</v>
          </cell>
          <cell r="AD26">
            <v>1188.164</v>
          </cell>
          <cell r="AE26">
            <v>1159.09536</v>
          </cell>
          <cell r="AF26">
            <v>1130.4000400000002</v>
          </cell>
        </row>
        <row r="27">
          <cell r="A27">
            <v>2.0552637548856841E-2</v>
          </cell>
          <cell r="B27">
            <v>2.0552637548856841E-2</v>
          </cell>
          <cell r="C27" t="str">
            <v>Other Primary Metals</v>
          </cell>
          <cell r="D27" t="str">
            <v>Primary Metal Manufacturing</v>
          </cell>
          <cell r="E27">
            <v>1</v>
          </cell>
          <cell r="F27" t="str">
            <v>GWh/Year</v>
          </cell>
          <cell r="G27">
            <v>509.77944000000002</v>
          </cell>
          <cell r="H27">
            <v>531.23500000000001</v>
          </cell>
          <cell r="I27">
            <v>516.77380000000005</v>
          </cell>
          <cell r="J27">
            <v>494.87099999999998</v>
          </cell>
          <cell r="K27">
            <v>471.43680000000001</v>
          </cell>
          <cell r="L27">
            <v>452.86309999999997</v>
          </cell>
          <cell r="M27">
            <v>433.63479999999998</v>
          </cell>
          <cell r="N27">
            <v>424.28160000000003</v>
          </cell>
          <cell r="O27">
            <v>417.62569999999999</v>
          </cell>
          <cell r="P27">
            <v>404.03120000000001</v>
          </cell>
          <cell r="Q27">
            <v>394.88029999999998</v>
          </cell>
          <cell r="R27">
            <v>386.29649999999998</v>
          </cell>
          <cell r="S27">
            <v>377.28019999999998</v>
          </cell>
          <cell r="T27">
            <v>369.21679999999998</v>
          </cell>
          <cell r="U27">
            <v>359.7953</v>
          </cell>
          <cell r="V27">
            <v>353.75830000000002</v>
          </cell>
          <cell r="W27">
            <v>342.68650000000002</v>
          </cell>
          <cell r="X27">
            <v>335.68759999999997</v>
          </cell>
          <cell r="Y27">
            <v>329.0684</v>
          </cell>
          <cell r="Z27">
            <v>325.3417</v>
          </cell>
          <cell r="AA27">
            <v>317.70069999999998</v>
          </cell>
          <cell r="AB27">
            <v>314.78199999999998</v>
          </cell>
          <cell r="AC27">
            <v>307.18209999999999</v>
          </cell>
          <cell r="AD27">
            <v>300.51960000000003</v>
          </cell>
          <cell r="AE27">
            <v>293.41039999999998</v>
          </cell>
          <cell r="AF27">
            <v>289.0505</v>
          </cell>
        </row>
        <row r="28">
          <cell r="A28">
            <v>1.9711945485015748E-2</v>
          </cell>
          <cell r="B28">
            <v>1.9711945485015748E-2</v>
          </cell>
          <cell r="C28" t="str">
            <v>Fabricated Metals</v>
          </cell>
          <cell r="D28" t="str">
            <v>Fabricated Metal Manufactuiring</v>
          </cell>
          <cell r="E28">
            <v>1</v>
          </cell>
          <cell r="F28" t="str">
            <v>GWh/Year</v>
          </cell>
          <cell r="G28">
            <v>1071.5582400000001</v>
          </cell>
          <cell r="H28">
            <v>1107.6949999999999</v>
          </cell>
          <cell r="I28">
            <v>1149.971</v>
          </cell>
          <cell r="J28">
            <v>1182.3009999999999</v>
          </cell>
          <cell r="K28">
            <v>1167.106</v>
          </cell>
          <cell r="L28">
            <v>1169.1969999999999</v>
          </cell>
          <cell r="M28">
            <v>1171.0509999999999</v>
          </cell>
          <cell r="N28">
            <v>1147.6479999999999</v>
          </cell>
          <cell r="O28">
            <v>1123.1669999999999</v>
          </cell>
          <cell r="P28">
            <v>1094.8900000000001</v>
          </cell>
          <cell r="Q28">
            <v>1061.991</v>
          </cell>
          <cell r="R28">
            <v>1033.6020000000001</v>
          </cell>
          <cell r="S28">
            <v>1007.89</v>
          </cell>
          <cell r="T28">
            <v>981.1345</v>
          </cell>
          <cell r="U28">
            <v>957.6463</v>
          </cell>
          <cell r="V28">
            <v>936.68920000000003</v>
          </cell>
          <cell r="W28">
            <v>910.81979999999999</v>
          </cell>
          <cell r="X28">
            <v>889.19110000000001</v>
          </cell>
          <cell r="Y28">
            <v>867.75170000000003</v>
          </cell>
          <cell r="Z28">
            <v>846.99720000000002</v>
          </cell>
          <cell r="AA28">
            <v>825.41729999999995</v>
          </cell>
          <cell r="AB28">
            <v>806.88099999999997</v>
          </cell>
          <cell r="AC28">
            <v>786.89080000000001</v>
          </cell>
          <cell r="AD28">
            <v>765.55060000000003</v>
          </cell>
          <cell r="AE28">
            <v>744.59670000000006</v>
          </cell>
          <cell r="AF28">
            <v>722.18799999999999</v>
          </cell>
        </row>
        <row r="29">
          <cell r="A29">
            <v>3.1E-2</v>
          </cell>
          <cell r="B29">
            <v>3.1E-2</v>
          </cell>
          <cell r="C29" t="str">
            <v>Transport Equipment</v>
          </cell>
          <cell r="D29" t="str">
            <v>Transportation Equipment</v>
          </cell>
          <cell r="E29">
            <v>1</v>
          </cell>
          <cell r="F29" t="str">
            <v>GWh/Year</v>
          </cell>
          <cell r="G29">
            <v>2058.52</v>
          </cell>
          <cell r="H29">
            <v>2041.61</v>
          </cell>
          <cell r="I29">
            <v>2157.4450000000002</v>
          </cell>
          <cell r="J29">
            <v>2328.36</v>
          </cell>
          <cell r="K29">
            <v>2423.2820000000002</v>
          </cell>
          <cell r="L29">
            <v>2543.5839999999998</v>
          </cell>
          <cell r="M29">
            <v>2620.3490000000002</v>
          </cell>
          <cell r="N29">
            <v>2595.6469999999999</v>
          </cell>
          <cell r="O29">
            <v>2572.2820000000002</v>
          </cell>
          <cell r="P29">
            <v>2551.9760000000001</v>
          </cell>
          <cell r="Q29">
            <v>2527.4270000000001</v>
          </cell>
          <cell r="R29">
            <v>2511.0259999999998</v>
          </cell>
          <cell r="S29">
            <v>2489.6880000000001</v>
          </cell>
          <cell r="T29">
            <v>2473.6010000000001</v>
          </cell>
          <cell r="U29">
            <v>2482.39</v>
          </cell>
          <cell r="V29">
            <v>2494.1480000000001</v>
          </cell>
          <cell r="W29">
            <v>2497.9929999999999</v>
          </cell>
          <cell r="X29">
            <v>2500.2330000000002</v>
          </cell>
          <cell r="Y29">
            <v>2495.703</v>
          </cell>
          <cell r="Z29">
            <v>2492.0129999999999</v>
          </cell>
          <cell r="AA29">
            <v>2493.3850000000002</v>
          </cell>
          <cell r="AB29">
            <v>2493.6680000000001</v>
          </cell>
          <cell r="AC29">
            <v>2497.6869999999999</v>
          </cell>
          <cell r="AD29">
            <v>2494.0349999999999</v>
          </cell>
          <cell r="AE29">
            <v>2505.7979999999998</v>
          </cell>
          <cell r="AF29">
            <v>2527.3029999999999</v>
          </cell>
        </row>
        <row r="30">
          <cell r="A30">
            <v>-1.3758048397483347E-2</v>
          </cell>
          <cell r="B30">
            <v>-1.3758048397483347E-2</v>
          </cell>
          <cell r="C30" t="str">
            <v>Other Manufacturing</v>
          </cell>
          <cell r="D30" t="str">
            <v>Misc. Manufacturing</v>
          </cell>
          <cell r="E30">
            <v>1</v>
          </cell>
          <cell r="F30" t="str">
            <v>GWh/Year</v>
          </cell>
          <cell r="G30">
            <v>2145.44</v>
          </cell>
          <cell r="H30">
            <v>1031.3744000000079</v>
          </cell>
          <cell r="I30">
            <v>1031.8867200000022</v>
          </cell>
          <cell r="J30">
            <v>1017.8259199999957</v>
          </cell>
          <cell r="K30">
            <v>962.35680000000866</v>
          </cell>
          <cell r="L30">
            <v>939.17760000000271</v>
          </cell>
          <cell r="M30">
            <v>907.57695999999851</v>
          </cell>
          <cell r="N30">
            <v>890.40127999998367</v>
          </cell>
          <cell r="O30">
            <v>873.55136000000493</v>
          </cell>
          <cell r="P30">
            <v>859.60512000000745</v>
          </cell>
          <cell r="Q30">
            <v>837.01568000000407</v>
          </cell>
          <cell r="R30">
            <v>812.35071999999127</v>
          </cell>
          <cell r="S30">
            <v>783.26303999999436</v>
          </cell>
          <cell r="T30">
            <v>754.03328000000329</v>
          </cell>
          <cell r="U30">
            <v>733.06432000000495</v>
          </cell>
          <cell r="V30">
            <v>712.42303999999785</v>
          </cell>
          <cell r="W30">
            <v>692.73152000000118</v>
          </cell>
          <cell r="X30">
            <v>674.17887999999948</v>
          </cell>
          <cell r="Y30">
            <v>652.86591999999655</v>
          </cell>
          <cell r="Z30">
            <v>634.55424000000494</v>
          </cell>
          <cell r="AA30">
            <v>618.25472000000082</v>
          </cell>
          <cell r="AB30">
            <v>601.99039999999877</v>
          </cell>
          <cell r="AC30">
            <v>577.88639999999577</v>
          </cell>
          <cell r="AD30">
            <v>559.13600000000588</v>
          </cell>
          <cell r="AE30">
            <v>545.45664000000033</v>
          </cell>
          <cell r="AF30">
            <v>531.95295999999871</v>
          </cell>
        </row>
      </sheetData>
      <sheetData sheetId="27">
        <row r="1">
          <cell r="C1" t="str">
            <v xml:space="preserve">Source file is </v>
          </cell>
          <cell r="D1" t="str">
            <v>Q:\MJ\Demand Forecasting Model\Industrial characteristics\Industrial Model  for 8th plan -With Consultant reports included in the analysis as of Jan 2019.xlsx</v>
          </cell>
        </row>
        <row r="2">
          <cell r="C2" t="str">
            <v>Tab is</v>
          </cell>
          <cell r="D2" t="str">
            <v>8p basecase</v>
          </cell>
        </row>
        <row r="3">
          <cell r="C3" t="str">
            <v>Mapping to Demand file</v>
          </cell>
        </row>
        <row r="4">
          <cell r="C4" t="str">
            <v xml:space="preserve">Methodology: we start with consultant reports which estimated demand by EE segments for 2016. We then calibrated 2016 values from E2020 to the consultants reported values.  </v>
          </cell>
        </row>
        <row r="5">
          <cell r="C5" t="str">
            <v xml:space="preserve">we also estimated share of each EE segment to the SIC segment.  We then applied these fractions to E2020 sales forecast to generate sales forecast for EE segments. </v>
          </cell>
        </row>
        <row r="7">
          <cell r="A7" t="str">
            <v>Not used except for fresh and waste water</v>
          </cell>
          <cell r="C7" t="str">
            <v>these are  Sales at customer site not LOADS</v>
          </cell>
        </row>
        <row r="8">
          <cell r="A8" t="str">
            <v>Output/population Growth</v>
          </cell>
        </row>
        <row r="9">
          <cell r="A9" t="str">
            <v>AAGR (2017-2050)</v>
          </cell>
          <cell r="B9" t="str">
            <v>AAGR (2017-2050)</v>
          </cell>
          <cell r="C9" t="str">
            <v xml:space="preserve">E2020 </v>
          </cell>
          <cell r="D9" t="str">
            <v>EE categories</v>
          </cell>
          <cell r="E9" t="str">
            <v>% of energy in each category</v>
          </cell>
          <cell r="G9">
            <v>2016</v>
          </cell>
          <cell r="H9">
            <v>2017</v>
          </cell>
          <cell r="I9">
            <v>2018</v>
          </cell>
          <cell r="J9">
            <v>2019</v>
          </cell>
          <cell r="K9">
            <v>2020</v>
          </cell>
          <cell r="L9">
            <v>2021</v>
          </cell>
          <cell r="M9">
            <v>2022</v>
          </cell>
          <cell r="N9">
            <v>2023</v>
          </cell>
          <cell r="O9">
            <v>2024</v>
          </cell>
          <cell r="P9">
            <v>2025</v>
          </cell>
          <cell r="Q9">
            <v>2026</v>
          </cell>
          <cell r="R9">
            <v>2027</v>
          </cell>
          <cell r="S9">
            <v>2028</v>
          </cell>
          <cell r="T9">
            <v>2029</v>
          </cell>
          <cell r="U9">
            <v>2030</v>
          </cell>
          <cell r="V9">
            <v>2031</v>
          </cell>
          <cell r="W9">
            <v>2032</v>
          </cell>
          <cell r="X9">
            <v>2033</v>
          </cell>
          <cell r="Y9">
            <v>2034</v>
          </cell>
          <cell r="Z9">
            <v>2035</v>
          </cell>
          <cell r="AA9">
            <v>2036</v>
          </cell>
          <cell r="AB9">
            <v>2037</v>
          </cell>
          <cell r="AC9">
            <v>2038</v>
          </cell>
          <cell r="AD9">
            <v>2039</v>
          </cell>
          <cell r="AE9">
            <v>2040</v>
          </cell>
          <cell r="AF9">
            <v>2041</v>
          </cell>
        </row>
        <row r="10">
          <cell r="A10">
            <v>1.2944517980743146E-2</v>
          </cell>
          <cell r="B10">
            <v>1.2944517980743146E-2</v>
          </cell>
          <cell r="C10" t="str">
            <v>Miscellaneous (Water Supply)</v>
          </cell>
          <cell r="D10" t="str">
            <v>Water Supply</v>
          </cell>
          <cell r="E10">
            <v>1</v>
          </cell>
          <cell r="F10" t="str">
            <v>GWh/Year</v>
          </cell>
          <cell r="G10">
            <v>977.60299999999995</v>
          </cell>
          <cell r="H10">
            <v>990.25759961152846</v>
          </cell>
          <cell r="I10">
            <v>1003.0760069152675</v>
          </cell>
          <cell r="J10">
            <v>1016.0603423228343</v>
          </cell>
          <cell r="K10">
            <v>1029.2127536935525</v>
          </cell>
          <cell r="L10">
            <v>1042.5354166897489</v>
          </cell>
          <cell r="M10">
            <v>1056.030535136651</v>
          </cell>
          <cell r="N10">
            <v>1069.7003413869413</v>
          </cell>
          <cell r="O10">
            <v>1083.5470966900318</v>
          </cell>
          <cell r="P10">
            <v>1097.5730915661181</v>
          </cell>
          <cell r="Q10">
            <v>1111.7806461850757</v>
          </cell>
          <cell r="R10">
            <v>1126.1721107502608</v>
          </cell>
          <cell r="S10">
            <v>1140.7498658872792</v>
          </cell>
          <cell r="T10">
            <v>1155.5163230377875</v>
          </cell>
          <cell r="U10">
            <v>1170.4739248583926</v>
          </cell>
          <cell r="V10">
            <v>1185.6251456247132</v>
          </cell>
          <cell r="W10">
            <v>1200.9724916406738</v>
          </cell>
          <cell r="X10">
            <v>1216.5185016530945</v>
          </cell>
          <cell r="Y10">
            <v>1232.2657472716498</v>
          </cell>
          <cell r="Z10">
            <v>1248.2168333942618</v>
          </cell>
          <cell r="AA10">
            <v>1264.3743986380002</v>
          </cell>
          <cell r="AB10">
            <v>1280.7411157755612</v>
          </cell>
          <cell r="AC10">
            <v>1297.3196921773952</v>
          </cell>
          <cell r="AD10">
            <v>1314.1128702595577</v>
          </cell>
          <cell r="AE10">
            <v>1331.1234279373587</v>
          </cell>
          <cell r="AF10">
            <v>1348.3541790848824</v>
          </cell>
        </row>
        <row r="11">
          <cell r="A11">
            <v>1.2944517980743146E-2</v>
          </cell>
          <cell r="B11">
            <v>1.2944517980743146E-2</v>
          </cell>
          <cell r="C11" t="str">
            <v>Waste Water</v>
          </cell>
          <cell r="D11" t="str">
            <v>Sewage Treatment</v>
          </cell>
          <cell r="E11">
            <v>1</v>
          </cell>
          <cell r="F11" t="str">
            <v>GWh/Year</v>
          </cell>
          <cell r="G11">
            <v>996.36400000000003</v>
          </cell>
          <cell r="H11">
            <v>1009.2614517133653</v>
          </cell>
          <cell r="I11">
            <v>1022.3258547223401</v>
          </cell>
          <cell r="J11">
            <v>1035.5593701309722</v>
          </cell>
          <cell r="K11">
            <v>1048.9641870177597</v>
          </cell>
          <cell r="L11">
            <v>1062.5425227977669</v>
          </cell>
          <cell r="M11">
            <v>1076.2966235894269</v>
          </cell>
          <cell r="N11">
            <v>1090.2287645860933</v>
          </cell>
          <cell r="O11">
            <v>1104.3412504324015</v>
          </cell>
          <cell r="P11">
            <v>1118.6364156055001</v>
          </cell>
          <cell r="Q11">
            <v>1133.1166248012198</v>
          </cell>
          <cell r="R11">
            <v>1147.7842733252382</v>
          </cell>
          <cell r="S11">
            <v>1162.6417874893111</v>
          </cell>
          <cell r="T11">
            <v>1177.6916250126301</v>
          </cell>
          <cell r="U11">
            <v>1192.9362754283768</v>
          </cell>
          <cell r="V11">
            <v>1208.3782604955404</v>
          </cell>
          <cell r="W11">
            <v>1224.0201346160643</v>
          </cell>
          <cell r="X11">
            <v>1239.8644852573937</v>
          </cell>
          <cell r="Y11">
            <v>1255.9139333804931</v>
          </cell>
          <cell r="Z11">
            <v>1272.1711338734028</v>
          </cell>
          <cell r="AA11">
            <v>1288.6387759904096</v>
          </cell>
          <cell r="AB11">
            <v>1305.3195837969004</v>
          </cell>
          <cell r="AC11">
            <v>1322.2163166199757</v>
          </cell>
          <cell r="AD11">
            <v>1339.3317695048952</v>
          </cell>
          <cell r="AE11">
            <v>1356.668773677432</v>
          </cell>
          <cell r="AF11">
            <v>1374.2301970122123</v>
          </cell>
        </row>
        <row r="12">
          <cell r="A12">
            <v>2.4887755531866441E-2</v>
          </cell>
          <cell r="B12">
            <v>2.4887755531866441E-2</v>
          </cell>
          <cell r="C12" t="str">
            <v>Food &amp; Tobacco</v>
          </cell>
          <cell r="D12" t="str">
            <v>Frozen Food</v>
          </cell>
          <cell r="E12">
            <v>0.28580299490526129</v>
          </cell>
          <cell r="F12" t="str">
            <v>GWh/Year</v>
          </cell>
          <cell r="G12">
            <v>2263.7045705889268</v>
          </cell>
          <cell r="H12">
            <v>2288.8838656192397</v>
          </cell>
          <cell r="I12">
            <v>2297.8683685670817</v>
          </cell>
          <cell r="J12">
            <v>2314.6604377297454</v>
          </cell>
          <cell r="K12">
            <v>2474.1668033833771</v>
          </cell>
          <cell r="L12">
            <v>2491.4813204207271</v>
          </cell>
          <cell r="M12">
            <v>2516.6742828156362</v>
          </cell>
          <cell r="N12">
            <v>2533.4171938631766</v>
          </cell>
          <cell r="O12">
            <v>2550.7068460399701</v>
          </cell>
          <cell r="P12">
            <v>2572.8085632419838</v>
          </cell>
          <cell r="Q12">
            <v>2594.9865898436374</v>
          </cell>
          <cell r="R12">
            <v>2610.1255744837686</v>
          </cell>
          <cell r="S12">
            <v>2625.5763701913424</v>
          </cell>
          <cell r="T12">
            <v>2638.6647183430282</v>
          </cell>
          <cell r="U12">
            <v>2652.9874496297111</v>
          </cell>
          <cell r="V12">
            <v>2669.2250609822586</v>
          </cell>
          <cell r="W12">
            <v>2685.6787393989543</v>
          </cell>
          <cell r="X12">
            <v>2700.3590102322632</v>
          </cell>
          <cell r="Y12">
            <v>2717.8407220216332</v>
          </cell>
          <cell r="Z12">
            <v>2736.0283672084192</v>
          </cell>
          <cell r="AA12">
            <v>2754.5389697794485</v>
          </cell>
          <cell r="AB12">
            <v>2769.5790665833429</v>
          </cell>
          <cell r="AC12">
            <v>2789.5432631864596</v>
          </cell>
          <cell r="AD12">
            <v>2806.1849999738038</v>
          </cell>
          <cell r="AE12">
            <v>2824.9725456468955</v>
          </cell>
          <cell r="AF12">
            <v>2836.2823417612867</v>
          </cell>
        </row>
        <row r="13">
          <cell r="A13">
            <v>1.9075306496002257E-2</v>
          </cell>
          <cell r="B13">
            <v>1.9075306496002257E-2</v>
          </cell>
          <cell r="C13" t="str">
            <v>Food &amp; Tobacco</v>
          </cell>
          <cell r="D13" t="str">
            <v>Fruit Storage</v>
          </cell>
          <cell r="E13">
            <v>0.20691963747439421</v>
          </cell>
          <cell r="F13" t="str">
            <v>GWh/Year</v>
          </cell>
          <cell r="G13">
            <v>1638.9084</v>
          </cell>
          <cell r="H13">
            <v>1657.1380571148957</v>
          </cell>
          <cell r="I13">
            <v>1663.6427828385408</v>
          </cell>
          <cell r="J13">
            <v>1675.8001392187114</v>
          </cell>
          <cell r="K13">
            <v>1791.2817819735335</v>
          </cell>
          <cell r="L13">
            <v>1803.8173874510069</v>
          </cell>
          <cell r="M13">
            <v>1822.0569396551</v>
          </cell>
          <cell r="N13">
            <v>1834.1787058576251</v>
          </cell>
          <cell r="O13">
            <v>1846.6963093266384</v>
          </cell>
          <cell r="P13">
            <v>1862.6978187318082</v>
          </cell>
          <cell r="Q13">
            <v>1878.7545756801837</v>
          </cell>
          <cell r="R13">
            <v>1889.7151088772023</v>
          </cell>
          <cell r="S13">
            <v>1900.9013913987058</v>
          </cell>
          <cell r="T13">
            <v>1910.3772761968453</v>
          </cell>
          <cell r="U13">
            <v>1920.7468469092375</v>
          </cell>
          <cell r="V13">
            <v>1932.5027791927077</v>
          </cell>
          <cell r="W13">
            <v>1944.4151427221086</v>
          </cell>
          <cell r="X13">
            <v>1955.0435699009809</v>
          </cell>
          <cell r="Y13">
            <v>1967.700223366377</v>
          </cell>
          <cell r="Z13">
            <v>1980.867968336335</v>
          </cell>
          <cell r="AA13">
            <v>1994.2695324966392</v>
          </cell>
          <cell r="AB13">
            <v>2005.1584714990915</v>
          </cell>
          <cell r="AC13">
            <v>2019.6124289355903</v>
          </cell>
          <cell r="AD13">
            <v>2031.6609455864495</v>
          </cell>
          <cell r="AE13">
            <v>2045.2630148754661</v>
          </cell>
          <cell r="AF13">
            <v>2053.4512387696027</v>
          </cell>
        </row>
        <row r="14">
          <cell r="A14">
            <v>1.9979779149121666E-2</v>
          </cell>
          <cell r="B14">
            <v>1.9979779149121666E-2</v>
          </cell>
          <cell r="C14" t="str">
            <v>Food &amp; Tobacco</v>
          </cell>
          <cell r="D14" t="str">
            <v>Other Food</v>
          </cell>
          <cell r="E14">
            <v>0.39097831746789324</v>
          </cell>
          <cell r="F14" t="str">
            <v>GWh/Year</v>
          </cell>
          <cell r="G14">
            <v>3096.7464303396127</v>
          </cell>
          <cell r="H14">
            <v>3131.1916901215923</v>
          </cell>
          <cell r="I14">
            <v>3143.4824845095127</v>
          </cell>
          <cell r="J14">
            <v>3166.4540245740213</v>
          </cell>
          <cell r="K14">
            <v>3384.6586325745352</v>
          </cell>
          <cell r="L14">
            <v>3408.3448810033747</v>
          </cell>
          <cell r="M14">
            <v>3442.8088377315348</v>
          </cell>
          <cell r="N14">
            <v>3465.7131295254394</v>
          </cell>
          <cell r="O14">
            <v>3489.3653628406591</v>
          </cell>
          <cell r="P14">
            <v>3519.6004980870862</v>
          </cell>
          <cell r="Q14">
            <v>3549.9400245442775</v>
          </cell>
          <cell r="R14">
            <v>3570.6501460205513</v>
          </cell>
          <cell r="S14">
            <v>3591.7868248411837</v>
          </cell>
          <cell r="T14">
            <v>3609.6916768896253</v>
          </cell>
          <cell r="U14">
            <v>3629.2851642912119</v>
          </cell>
          <cell r="V14">
            <v>3651.498206419833</v>
          </cell>
          <cell r="W14">
            <v>3674.0068281564595</v>
          </cell>
          <cell r="X14">
            <v>3694.0894294331974</v>
          </cell>
          <cell r="Y14">
            <v>3718.004400177756</v>
          </cell>
          <cell r="Z14">
            <v>3742.8850873664605</v>
          </cell>
          <cell r="AA14">
            <v>3768.2075800539037</v>
          </cell>
          <cell r="AB14">
            <v>3788.782423032334</v>
          </cell>
          <cell r="AC14">
            <v>3816.0934314424185</v>
          </cell>
          <cell r="AD14">
            <v>3838.859316911939</v>
          </cell>
          <cell r="AE14">
            <v>3864.5606675890081</v>
          </cell>
          <cell r="AF14">
            <v>3880.0324615678478</v>
          </cell>
        </row>
        <row r="15">
          <cell r="A15">
            <v>6.8592312267014427E-3</v>
          </cell>
          <cell r="B15">
            <v>6.8592312267014427E-3</v>
          </cell>
          <cell r="C15" t="str">
            <v>Food &amp; Tobacco</v>
          </cell>
          <cell r="D15" t="str">
            <v>Refrigerated Warehouse</v>
          </cell>
          <cell r="E15">
            <v>0.11629905015245119</v>
          </cell>
          <cell r="F15" t="str">
            <v>GWh/Year</v>
          </cell>
          <cell r="G15">
            <v>921.14742000000001</v>
          </cell>
          <cell r="H15">
            <v>931.39338714427163</v>
          </cell>
          <cell r="I15">
            <v>935.04936408486412</v>
          </cell>
          <cell r="J15">
            <v>941.88239847752118</v>
          </cell>
          <cell r="K15">
            <v>1006.7887820685542</v>
          </cell>
          <cell r="L15">
            <v>1013.8344111248898</v>
          </cell>
          <cell r="M15">
            <v>1024.0859397977281</v>
          </cell>
          <cell r="N15">
            <v>1030.8989707537592</v>
          </cell>
          <cell r="O15">
            <v>1037.9344817927315</v>
          </cell>
          <cell r="P15">
            <v>1046.928119939121</v>
          </cell>
          <cell r="Q15">
            <v>1055.9528099319011</v>
          </cell>
          <cell r="R15">
            <v>1062.1131706184763</v>
          </cell>
          <cell r="S15">
            <v>1068.400413568768</v>
          </cell>
          <cell r="T15">
            <v>1073.7263285704994</v>
          </cell>
          <cell r="U15">
            <v>1079.5545391698395</v>
          </cell>
          <cell r="V15">
            <v>1086.1619534052008</v>
          </cell>
          <cell r="W15">
            <v>1092.8572897224776</v>
          </cell>
          <cell r="X15">
            <v>1098.8309904335581</v>
          </cell>
          <cell r="Y15">
            <v>1105.9446544342331</v>
          </cell>
          <cell r="Z15">
            <v>1113.3455770887847</v>
          </cell>
          <cell r="AA15">
            <v>1120.8779176700084</v>
          </cell>
          <cell r="AB15">
            <v>1126.9980388852309</v>
          </cell>
          <cell r="AC15">
            <v>1135.1218764355301</v>
          </cell>
          <cell r="AD15">
            <v>1141.8937375278072</v>
          </cell>
          <cell r="AE15">
            <v>1149.5387718886286</v>
          </cell>
          <cell r="AF15">
            <v>1154.1409579012613</v>
          </cell>
        </row>
        <row r="16">
          <cell r="A16">
            <v>-2.7252001715594998E-3</v>
          </cell>
          <cell r="B16">
            <v>-2.7252001715594998E-3</v>
          </cell>
          <cell r="C16" t="str">
            <v>Lumber</v>
          </cell>
          <cell r="D16" t="str">
            <v>Wood - Lumber</v>
          </cell>
          <cell r="E16">
            <v>0.30145589165573788</v>
          </cell>
          <cell r="F16" t="str">
            <v>GWh/Year</v>
          </cell>
          <cell r="G16">
            <v>987.92</v>
          </cell>
          <cell r="H16">
            <v>1212.8453787072888</v>
          </cell>
          <cell r="I16">
            <v>1322.1195219617937</v>
          </cell>
          <cell r="J16">
            <v>1404.2068656273261</v>
          </cell>
          <cell r="K16">
            <v>1555.771954466323</v>
          </cell>
          <cell r="L16">
            <v>1652.3475697407221</v>
          </cell>
          <cell r="M16">
            <v>1749.1001396235226</v>
          </cell>
          <cell r="N16">
            <v>1754.6185911761725</v>
          </cell>
          <cell r="O16">
            <v>1777.8104972889234</v>
          </cell>
          <cell r="P16">
            <v>1797.8368150833974</v>
          </cell>
          <cell r="Q16">
            <v>1810.7119962160139</v>
          </cell>
          <cell r="R16">
            <v>1804.3208298570205</v>
          </cell>
          <cell r="S16">
            <v>1782.251244028904</v>
          </cell>
          <cell r="T16">
            <v>1759.4663033698885</v>
          </cell>
          <cell r="U16">
            <v>1748.904494749838</v>
          </cell>
          <cell r="V16">
            <v>1749.9996840042234</v>
          </cell>
          <cell r="W16">
            <v>1731.4794398444615</v>
          </cell>
          <cell r="X16">
            <v>1690.0211154327228</v>
          </cell>
          <cell r="Y16">
            <v>1645.2597388161121</v>
          </cell>
          <cell r="Z16">
            <v>1620.2069454841703</v>
          </cell>
          <cell r="AA16">
            <v>1605.6996821541297</v>
          </cell>
          <cell r="AB16">
            <v>1597.9902491809257</v>
          </cell>
          <cell r="AC16">
            <v>1590.8171062389774</v>
          </cell>
          <cell r="AD16">
            <v>1562.6364065752157</v>
          </cell>
          <cell r="AE16">
            <v>1531.08301839561</v>
          </cell>
          <cell r="AF16">
            <v>1502.8088674054347</v>
          </cell>
        </row>
        <row r="17">
          <cell r="A17">
            <v>1.1439891907919605E-2</v>
          </cell>
          <cell r="B17">
            <v>1.1439891907919605E-2</v>
          </cell>
          <cell r="C17" t="str">
            <v>Lumber</v>
          </cell>
          <cell r="D17" t="str">
            <v>Wood - Panel</v>
          </cell>
          <cell r="E17">
            <v>0.10657274396349155</v>
          </cell>
          <cell r="F17" t="str">
            <v>GWh/Year</v>
          </cell>
          <cell r="G17">
            <v>349.25622000000004</v>
          </cell>
          <cell r="H17">
            <v>428.77337477910783</v>
          </cell>
          <cell r="I17">
            <v>467.40471559294593</v>
          </cell>
          <cell r="J17">
            <v>496.42479349243655</v>
          </cell>
          <cell r="K17">
            <v>550.00711798416899</v>
          </cell>
          <cell r="L17">
            <v>584.14918853128904</v>
          </cell>
          <cell r="M17">
            <v>618.35381727911556</v>
          </cell>
          <cell r="N17">
            <v>620.30473793011117</v>
          </cell>
          <cell r="O17">
            <v>628.50369884145448</v>
          </cell>
          <cell r="P17">
            <v>635.58353936843719</v>
          </cell>
          <cell r="Q17">
            <v>640.13526126311785</v>
          </cell>
          <cell r="R17">
            <v>637.87581251834786</v>
          </cell>
          <cell r="S17">
            <v>630.07362193278072</v>
          </cell>
          <cell r="T17">
            <v>622.01853422578813</v>
          </cell>
          <cell r="U17">
            <v>618.28465156828327</v>
          </cell>
          <cell r="V17">
            <v>618.67183034710263</v>
          </cell>
          <cell r="W17">
            <v>612.12442724896152</v>
          </cell>
          <cell r="X17">
            <v>597.46779748989445</v>
          </cell>
          <cell r="Y17">
            <v>581.6434501752193</v>
          </cell>
          <cell r="Z17">
            <v>572.78661571538942</v>
          </cell>
          <cell r="AA17">
            <v>567.65790898489035</v>
          </cell>
          <cell r="AB17">
            <v>564.93241763076799</v>
          </cell>
          <cell r="AC17">
            <v>562.39651918815673</v>
          </cell>
          <cell r="AD17">
            <v>552.43388593696159</v>
          </cell>
          <cell r="AE17">
            <v>541.27891682630298</v>
          </cell>
          <cell r="AF17">
            <v>531.28324602447913</v>
          </cell>
        </row>
        <row r="18">
          <cell r="A18">
            <v>1.1042143187179328E-2</v>
          </cell>
          <cell r="B18">
            <v>1.1042143187179328E-2</v>
          </cell>
          <cell r="C18" t="str">
            <v>Lumber</v>
          </cell>
          <cell r="D18" t="str">
            <v>Wood - Other</v>
          </cell>
          <cell r="E18">
            <v>0.59197136438077058</v>
          </cell>
          <cell r="F18" t="str">
            <v>GWh/Year</v>
          </cell>
          <cell r="G18">
            <v>1939.9864672968965</v>
          </cell>
          <cell r="H18">
            <v>2381.6742465136035</v>
          </cell>
          <cell r="I18">
            <v>2596.2567624452604</v>
          </cell>
          <cell r="J18">
            <v>2757.4523408802374</v>
          </cell>
          <cell r="K18">
            <v>3055.0819275495078</v>
          </cell>
          <cell r="L18">
            <v>3244.7282417279894</v>
          </cell>
          <cell r="M18">
            <v>3434.7220430973621</v>
          </cell>
          <cell r="N18">
            <v>3445.5586708937162</v>
          </cell>
          <cell r="O18">
            <v>3491.1008038696223</v>
          </cell>
          <cell r="P18">
            <v>3530.4266455481652</v>
          </cell>
          <cell r="Q18">
            <v>3555.7097425208681</v>
          </cell>
          <cell r="R18">
            <v>3543.1593576246314</v>
          </cell>
          <cell r="S18">
            <v>3499.821134038315</v>
          </cell>
          <cell r="T18">
            <v>3455.0781624043234</v>
          </cell>
          <cell r="U18">
            <v>3434.3378536818786</v>
          </cell>
          <cell r="V18">
            <v>3436.4884856486742</v>
          </cell>
          <cell r="W18">
            <v>3400.1201329065771</v>
          </cell>
          <cell r="X18">
            <v>3318.708087077383</v>
          </cell>
          <cell r="Y18">
            <v>3230.8098110086685</v>
          </cell>
          <cell r="Z18">
            <v>3181.6134388004402</v>
          </cell>
          <cell r="AA18">
            <v>3153.1254088609803</v>
          </cell>
          <cell r="AB18">
            <v>3137.9863331883062</v>
          </cell>
          <cell r="AC18">
            <v>3123.9003745728655</v>
          </cell>
          <cell r="AD18">
            <v>3068.5617074878223</v>
          </cell>
          <cell r="AE18">
            <v>3006.6000647780875</v>
          </cell>
          <cell r="AF18">
            <v>2951.0778865700863</v>
          </cell>
        </row>
        <row r="19">
          <cell r="A19">
            <v>8.2486762517591343E-3</v>
          </cell>
          <cell r="B19">
            <v>8.2486762517591343E-3</v>
          </cell>
          <cell r="C19" t="str">
            <v>Paper</v>
          </cell>
          <cell r="D19" t="str">
            <v>Pulp and Paper Mills (TMP)</v>
          </cell>
          <cell r="E19">
            <v>0.45962776167350283</v>
          </cell>
          <cell r="F19" t="str">
            <v>GWh/Year</v>
          </cell>
          <cell r="G19">
            <v>3139.9473984822002</v>
          </cell>
          <cell r="H19">
            <v>3179.2240846185819</v>
          </cell>
          <cell r="I19">
            <v>3118.6842139897567</v>
          </cell>
          <cell r="J19">
            <v>3061.7560983121616</v>
          </cell>
          <cell r="K19">
            <v>3098.1503437369929</v>
          </cell>
          <cell r="L19">
            <v>3077.0428580376606</v>
          </cell>
          <cell r="M19">
            <v>3072.3022573037601</v>
          </cell>
          <cell r="N19">
            <v>3028.1977561768558</v>
          </cell>
          <cell r="O19">
            <v>3021.5547561373887</v>
          </cell>
          <cell r="P19">
            <v>2996.7702483446683</v>
          </cell>
          <cell r="Q19">
            <v>2977.8331249359585</v>
          </cell>
          <cell r="R19">
            <v>2948.837967218547</v>
          </cell>
          <cell r="S19">
            <v>2935.0316685133985</v>
          </cell>
          <cell r="T19">
            <v>2915.1936746918086</v>
          </cell>
          <cell r="U19">
            <v>2895.9196441337917</v>
          </cell>
          <cell r="V19">
            <v>2891.8638887647849</v>
          </cell>
          <cell r="W19">
            <v>2889.6374518872385</v>
          </cell>
          <cell r="X19">
            <v>2882.1096684065496</v>
          </cell>
          <cell r="Y19">
            <v>2890.8775275882335</v>
          </cell>
          <cell r="Z19">
            <v>2894.0655057432009</v>
          </cell>
          <cell r="AA19">
            <v>2902.0823331623101</v>
          </cell>
          <cell r="AB19">
            <v>2923.2481915873745</v>
          </cell>
          <cell r="AC19">
            <v>2941.0987549674887</v>
          </cell>
          <cell r="AD19">
            <v>2960.2652326292737</v>
          </cell>
          <cell r="AE19">
            <v>2981.7018118059646</v>
          </cell>
          <cell r="AF19">
            <v>3007.2580346105342</v>
          </cell>
        </row>
        <row r="20">
          <cell r="A20">
            <v>1.8896353195334337E-2</v>
          </cell>
          <cell r="B20">
            <v>1.8896353195334337E-2</v>
          </cell>
          <cell r="C20" t="str">
            <v>Paper</v>
          </cell>
          <cell r="D20" t="str">
            <v>Pulp and Paper Mills (Kraft)</v>
          </cell>
          <cell r="E20">
            <v>0.45878841332223419</v>
          </cell>
          <cell r="F20" t="str">
            <v>GWh/Year</v>
          </cell>
          <cell r="G20">
            <v>3134.2133895912002</v>
          </cell>
          <cell r="H20">
            <v>3173.4183506828808</v>
          </cell>
          <cell r="I20">
            <v>3112.9890348221429</v>
          </cell>
          <cell r="J20">
            <v>3056.164878313291</v>
          </cell>
          <cell r="K20">
            <v>3092.4926624569725</v>
          </cell>
          <cell r="L20">
            <v>3071.4237221519752</v>
          </cell>
          <cell r="M20">
            <v>3066.6917784569696</v>
          </cell>
          <cell r="N20">
            <v>3022.6678186798081</v>
          </cell>
          <cell r="O20">
            <v>3016.036949742062</v>
          </cell>
          <cell r="P20">
            <v>2991.2977021304869</v>
          </cell>
          <cell r="Q20">
            <v>2972.3951607131976</v>
          </cell>
          <cell r="R20">
            <v>2943.4529524471777</v>
          </cell>
          <cell r="S20">
            <v>2929.6718660878046</v>
          </cell>
          <cell r="T20">
            <v>2909.8700993804036</v>
          </cell>
          <cell r="U20">
            <v>2890.6312660561489</v>
          </cell>
          <cell r="V20">
            <v>2886.5829170969937</v>
          </cell>
          <cell r="W20">
            <v>2884.3605460228609</v>
          </cell>
          <cell r="X20">
            <v>2876.8465093894692</v>
          </cell>
          <cell r="Y20">
            <v>2885.598357162004</v>
          </cell>
          <cell r="Z20">
            <v>2888.7805135968074</v>
          </cell>
          <cell r="AA20">
            <v>2896.7827011019735</v>
          </cell>
          <cell r="AB20">
            <v>2917.909907535462</v>
          </cell>
          <cell r="AC20">
            <v>2935.7278731436581</v>
          </cell>
          <cell r="AD20">
            <v>2954.859349979195</v>
          </cell>
          <cell r="AE20">
            <v>2976.2567827881307</v>
          </cell>
          <cell r="AF20">
            <v>3001.7663361456739</v>
          </cell>
        </row>
        <row r="21">
          <cell r="A21">
            <v>-1.6573901878766102E-3</v>
          </cell>
          <cell r="B21">
            <v>-1.6573901878766102E-3</v>
          </cell>
          <cell r="C21" t="str">
            <v>Paper</v>
          </cell>
          <cell r="D21" t="str">
            <v>Paper Conversion Plants</v>
          </cell>
          <cell r="E21">
            <v>8.1583825004262922E-2</v>
          </cell>
          <cell r="F21" t="str">
            <v>GWh/Year</v>
          </cell>
          <cell r="G21">
            <v>557.33996168476085</v>
          </cell>
          <cell r="H21">
            <v>564.31156469853636</v>
          </cell>
          <cell r="I21">
            <v>553.56575118809997</v>
          </cell>
          <cell r="J21">
            <v>543.46102337454693</v>
          </cell>
          <cell r="K21">
            <v>549.92099380603452</v>
          </cell>
          <cell r="L21">
            <v>546.1744198103637</v>
          </cell>
          <cell r="M21">
            <v>545.33296423926981</v>
          </cell>
          <cell r="N21">
            <v>537.50442514333565</v>
          </cell>
          <cell r="O21">
            <v>536.32529412054907</v>
          </cell>
          <cell r="P21">
            <v>531.92604952484419</v>
          </cell>
          <cell r="Q21">
            <v>528.56471435084359</v>
          </cell>
          <cell r="R21">
            <v>523.41808033427469</v>
          </cell>
          <cell r="S21">
            <v>520.96746539879666</v>
          </cell>
          <cell r="T21">
            <v>517.44622592778762</v>
          </cell>
          <cell r="U21">
            <v>514.02508981005883</v>
          </cell>
          <cell r="V21">
            <v>513.30519413822128</v>
          </cell>
          <cell r="W21">
            <v>512.91000208990067</v>
          </cell>
          <cell r="X21">
            <v>511.57382220398074</v>
          </cell>
          <cell r="Y21">
            <v>513.13011524976207</v>
          </cell>
          <cell r="Z21">
            <v>513.69598065999173</v>
          </cell>
          <cell r="AA21">
            <v>515.11896573571607</v>
          </cell>
          <cell r="AB21">
            <v>518.87590087716228</v>
          </cell>
          <cell r="AC21">
            <v>522.04437188885288</v>
          </cell>
          <cell r="AD21">
            <v>525.44641739153064</v>
          </cell>
          <cell r="AE21">
            <v>529.25140540590451</v>
          </cell>
          <cell r="AF21">
            <v>533.78762924379146</v>
          </cell>
        </row>
        <row r="22">
          <cell r="A22">
            <v>3.1870152816113315E-2</v>
          </cell>
          <cell r="B22">
            <v>3.1870152816113315E-2</v>
          </cell>
          <cell r="C22" t="str">
            <v>Chemicals</v>
          </cell>
          <cell r="D22" t="str">
            <v>Chemical Manufacturing</v>
          </cell>
          <cell r="E22">
            <v>1</v>
          </cell>
          <cell r="F22" t="str">
            <v>GWh/Year</v>
          </cell>
          <cell r="G22">
            <v>4474.4706468165132</v>
          </cell>
          <cell r="H22">
            <v>4372.5249999999996</v>
          </cell>
          <cell r="I22">
            <v>4555.1090000000004</v>
          </cell>
          <cell r="J22">
            <v>4626.54</v>
          </cell>
          <cell r="K22">
            <v>4876.2209999999995</v>
          </cell>
          <cell r="L22">
            <v>5037.3220000000001</v>
          </cell>
          <cell r="M22">
            <v>5113.5940000000001</v>
          </cell>
          <cell r="N22">
            <v>5224.1639999999998</v>
          </cell>
          <cell r="O22">
            <v>5314.6790000000001</v>
          </cell>
          <cell r="P22">
            <v>5463.0780000000004</v>
          </cell>
          <cell r="Q22">
            <v>5529.0919999999996</v>
          </cell>
          <cell r="R22">
            <v>5534.59</v>
          </cell>
          <cell r="S22">
            <v>5540.2420000000002</v>
          </cell>
          <cell r="T22">
            <v>5586.9459999999999</v>
          </cell>
          <cell r="U22">
            <v>5643.4260000000004</v>
          </cell>
          <cell r="V22">
            <v>5689.9480000000003</v>
          </cell>
          <cell r="W22">
            <v>5761.7280000000001</v>
          </cell>
          <cell r="X22">
            <v>5823.3</v>
          </cell>
          <cell r="Y22">
            <v>5866.924</v>
          </cell>
          <cell r="Z22">
            <v>5901.1289999999999</v>
          </cell>
          <cell r="AA22">
            <v>5920.6589999999997</v>
          </cell>
          <cell r="AB22">
            <v>5991.9260000000004</v>
          </cell>
          <cell r="AC22">
            <v>6014.7330000000002</v>
          </cell>
          <cell r="AD22">
            <v>6071.3140000000003</v>
          </cell>
          <cell r="AE22">
            <v>6162.951</v>
          </cell>
          <cell r="AF22">
            <v>6212.7330000000002</v>
          </cell>
        </row>
        <row r="23">
          <cell r="A23">
            <v>-1E-3</v>
          </cell>
          <cell r="B23">
            <v>-1E-3</v>
          </cell>
          <cell r="C23" t="str">
            <v>Petroleum Products</v>
          </cell>
          <cell r="D23" t="str">
            <v>Refinery</v>
          </cell>
          <cell r="E23">
            <v>1</v>
          </cell>
          <cell r="F23" t="str">
            <v>GWh/Year</v>
          </cell>
          <cell r="G23">
            <v>2030.5495627990795</v>
          </cell>
          <cell r="H23">
            <v>2408.9690000000001</v>
          </cell>
          <cell r="I23">
            <v>2489.4760000000001</v>
          </cell>
          <cell r="J23">
            <v>2512.9299999999998</v>
          </cell>
          <cell r="K23">
            <v>2558.665</v>
          </cell>
          <cell r="L23">
            <v>2513.5079999999998</v>
          </cell>
          <cell r="M23">
            <v>2461.6860000000001</v>
          </cell>
          <cell r="N23">
            <v>2350.7240000000002</v>
          </cell>
          <cell r="O23">
            <v>2249.3609999999999</v>
          </cell>
          <cell r="P23">
            <v>2150.7860000000001</v>
          </cell>
          <cell r="Q23">
            <v>2065.259</v>
          </cell>
          <cell r="R23">
            <v>1985.645</v>
          </cell>
          <cell r="S23">
            <v>1907.0509999999999</v>
          </cell>
          <cell r="T23">
            <v>1832.6949999999999</v>
          </cell>
          <cell r="U23">
            <v>1759.8489999999999</v>
          </cell>
          <cell r="V23">
            <v>1680.3219999999999</v>
          </cell>
          <cell r="W23">
            <v>1621.3409999999999</v>
          </cell>
          <cell r="X23">
            <v>1561.6110000000001</v>
          </cell>
          <cell r="Y23">
            <v>1502.135</v>
          </cell>
          <cell r="Z23">
            <v>1446.0309999999999</v>
          </cell>
          <cell r="AA23">
            <v>1392.616</v>
          </cell>
          <cell r="AB23">
            <v>1340.604</v>
          </cell>
          <cell r="AC23">
            <v>1294.194</v>
          </cell>
          <cell r="AD23">
            <v>1240.8920000000001</v>
          </cell>
          <cell r="AE23">
            <v>1191.874</v>
          </cell>
          <cell r="AF23">
            <v>1150.778</v>
          </cell>
        </row>
        <row r="24">
          <cell r="A24">
            <v>1.0299165561699437E-3</v>
          </cell>
          <cell r="B24">
            <v>1.0299165561699437E-3</v>
          </cell>
          <cell r="C24" t="str">
            <v>Electric Equipment</v>
          </cell>
          <cell r="D24" t="str">
            <v>Silicon Growing/Manufacturing</v>
          </cell>
          <cell r="E24">
            <v>8.8519143921623716E-2</v>
          </cell>
          <cell r="F24" t="str">
            <v>GWh/Year</v>
          </cell>
          <cell r="G24">
            <v>442.61270511415495</v>
          </cell>
          <cell r="H24">
            <v>421.68298333749107</v>
          </cell>
          <cell r="I24">
            <v>426.58774058304436</v>
          </cell>
          <cell r="J24">
            <v>423.29872327149246</v>
          </cell>
          <cell r="K24">
            <v>434.30112174608678</v>
          </cell>
          <cell r="L24">
            <v>430.40769571983805</v>
          </cell>
          <cell r="M24">
            <v>429.44779412315194</v>
          </cell>
          <cell r="N24">
            <v>443.03672198313609</v>
          </cell>
          <cell r="O24">
            <v>454.79799507857052</v>
          </cell>
          <cell r="P24">
            <v>467.79375615513584</v>
          </cell>
          <cell r="Q24">
            <v>479.95425058965674</v>
          </cell>
          <cell r="R24">
            <v>491.33852065112893</v>
          </cell>
          <cell r="S24">
            <v>499.72447026968786</v>
          </cell>
          <cell r="T24">
            <v>505.67605491125829</v>
          </cell>
          <cell r="U24">
            <v>508.66419565262049</v>
          </cell>
          <cell r="V24">
            <v>513.18486833269776</v>
          </cell>
          <cell r="W24">
            <v>516.43068830201594</v>
          </cell>
          <cell r="X24">
            <v>517.90603687375756</v>
          </cell>
          <cell r="Y24">
            <v>518.41900531278338</v>
          </cell>
          <cell r="Z24">
            <v>518.86204362811111</v>
          </cell>
          <cell r="AA24">
            <v>521.54727185897355</v>
          </cell>
          <cell r="AB24">
            <v>525.09503062820829</v>
          </cell>
          <cell r="AC24">
            <v>528.53240602497283</v>
          </cell>
          <cell r="AD24">
            <v>528.43751350268883</v>
          </cell>
          <cell r="AE24">
            <v>527.50868212551927</v>
          </cell>
          <cell r="AF24">
            <v>527.32385415301087</v>
          </cell>
        </row>
        <row r="25">
          <cell r="A25">
            <v>2.5700000000000001E-2</v>
          </cell>
          <cell r="B25">
            <v>2.5700000000000001E-2</v>
          </cell>
          <cell r="C25" t="str">
            <v>Electric Equipment</v>
          </cell>
          <cell r="D25" t="str">
            <v>Semiconductor Manufacturing</v>
          </cell>
          <cell r="E25">
            <v>0.91148085607837637</v>
          </cell>
          <cell r="F25" t="str">
            <v>GWh/Year</v>
          </cell>
          <cell r="G25">
            <v>4557.5791800000006</v>
          </cell>
          <cell r="H25">
            <v>4342.0660166625094</v>
          </cell>
          <cell r="I25">
            <v>4392.5702594169561</v>
          </cell>
          <cell r="J25">
            <v>4358.7032767285082</v>
          </cell>
          <cell r="K25">
            <v>4471.9948782539141</v>
          </cell>
          <cell r="L25">
            <v>4431.9043042801623</v>
          </cell>
          <cell r="M25">
            <v>4422.0202058768482</v>
          </cell>
          <cell r="N25">
            <v>4561.945278016864</v>
          </cell>
          <cell r="O25">
            <v>4683.0510049214299</v>
          </cell>
          <cell r="P25">
            <v>4816.868243844865</v>
          </cell>
          <cell r="Q25">
            <v>4942.0847494103436</v>
          </cell>
          <cell r="R25">
            <v>5059.3084793488715</v>
          </cell>
          <cell r="S25">
            <v>5145.6585297303127</v>
          </cell>
          <cell r="T25">
            <v>5206.9419450887426</v>
          </cell>
          <cell r="U25">
            <v>5237.71080434738</v>
          </cell>
          <cell r="V25">
            <v>5284.2601316673026</v>
          </cell>
          <cell r="W25">
            <v>5317.6823116979849</v>
          </cell>
          <cell r="X25">
            <v>5332.8739631262424</v>
          </cell>
          <cell r="Y25">
            <v>5338.1559946872167</v>
          </cell>
          <cell r="Z25">
            <v>5342.7179563718892</v>
          </cell>
          <cell r="AA25">
            <v>5370.3677281410264</v>
          </cell>
          <cell r="AB25">
            <v>5406.8989693717922</v>
          </cell>
          <cell r="AC25">
            <v>5442.2935939750278</v>
          </cell>
          <cell r="AD25">
            <v>5441.3164864973114</v>
          </cell>
          <cell r="AE25">
            <v>5431.7523178744814</v>
          </cell>
          <cell r="AF25">
            <v>5429.8491458469898</v>
          </cell>
        </row>
        <row r="26">
          <cell r="A26">
            <v>1.4593046930107723E-3</v>
          </cell>
          <cell r="B26">
            <v>1.4593046930107723E-3</v>
          </cell>
          <cell r="C26" t="str">
            <v>Stone, Clay, etc.</v>
          </cell>
          <cell r="D26" t="str">
            <v>Cement/Concrete Products</v>
          </cell>
          <cell r="E26">
            <v>0.68</v>
          </cell>
          <cell r="F26" t="str">
            <v>GWh/Year</v>
          </cell>
          <cell r="G26">
            <v>2176.1799999999998</v>
          </cell>
          <cell r="H26">
            <v>2191.6706000000004</v>
          </cell>
          <cell r="I26">
            <v>2192.7592800000002</v>
          </cell>
          <cell r="J26">
            <v>2162.8800800000004</v>
          </cell>
          <cell r="K26">
            <v>2276.6298000000002</v>
          </cell>
          <cell r="L26">
            <v>2299.9388400000003</v>
          </cell>
          <cell r="M26">
            <v>2310.6746800000001</v>
          </cell>
          <cell r="N26">
            <v>2356.77664</v>
          </cell>
          <cell r="O26">
            <v>2401.5002400000003</v>
          </cell>
          <cell r="P26">
            <v>2454.3620800000003</v>
          </cell>
          <cell r="Q26">
            <v>2477.9302000000002</v>
          </cell>
          <cell r="R26">
            <v>2484.6499600000002</v>
          </cell>
          <cell r="S26">
            <v>2464.3886800000005</v>
          </cell>
          <cell r="T26">
            <v>2425.2852800000001</v>
          </cell>
          <cell r="U26">
            <v>2391.1350000000002</v>
          </cell>
          <cell r="V26">
            <v>2360.7920400000003</v>
          </cell>
          <cell r="W26">
            <v>2324.8302400000002</v>
          </cell>
          <cell r="X26">
            <v>2282.1065200000003</v>
          </cell>
          <cell r="Y26">
            <v>2224.8097200000002</v>
          </cell>
          <cell r="Z26">
            <v>2178.11888</v>
          </cell>
          <cell r="AA26">
            <v>2153.11868</v>
          </cell>
          <cell r="AB26">
            <v>2135.14968</v>
          </cell>
          <cell r="AC26">
            <v>2093.7764400000001</v>
          </cell>
          <cell r="AD26">
            <v>2060.8345200000003</v>
          </cell>
          <cell r="AE26">
            <v>2026.8039200000003</v>
          </cell>
          <cell r="AF26">
            <v>1988.9503600000003</v>
          </cell>
        </row>
        <row r="27">
          <cell r="A27">
            <v>2.0552637548856841E-2</v>
          </cell>
          <cell r="B27">
            <v>2.0552637548856841E-2</v>
          </cell>
          <cell r="C27" t="str">
            <v>Other Primary Metals</v>
          </cell>
          <cell r="D27" t="str">
            <v>Primary Metal Manufacturing</v>
          </cell>
          <cell r="E27">
            <v>1</v>
          </cell>
          <cell r="F27" t="str">
            <v>GWh/Year</v>
          </cell>
          <cell r="G27">
            <v>509.77944000000002</v>
          </cell>
          <cell r="H27">
            <v>531.23500000000001</v>
          </cell>
          <cell r="I27">
            <v>516.77380000000005</v>
          </cell>
          <cell r="J27">
            <v>494.87099999999998</v>
          </cell>
          <cell r="K27">
            <v>500.76519999999999</v>
          </cell>
          <cell r="L27">
            <v>491.19159999999999</v>
          </cell>
          <cell r="M27">
            <v>482.9966</v>
          </cell>
          <cell r="N27">
            <v>484.66930000000002</v>
          </cell>
          <cell r="O27">
            <v>491.88240000000002</v>
          </cell>
          <cell r="P27">
            <v>490.33679999999998</v>
          </cell>
          <cell r="Q27">
            <v>492.7337</v>
          </cell>
          <cell r="R27">
            <v>494.47919999999999</v>
          </cell>
          <cell r="S27">
            <v>495.36649999999997</v>
          </cell>
          <cell r="T27">
            <v>498.23099999999999</v>
          </cell>
          <cell r="U27">
            <v>501.67939999999999</v>
          </cell>
          <cell r="V27">
            <v>509.23939999999999</v>
          </cell>
          <cell r="W27">
            <v>509.5018</v>
          </cell>
          <cell r="X27">
            <v>515.45719999999994</v>
          </cell>
          <cell r="Y27">
            <v>521.93370000000004</v>
          </cell>
          <cell r="Z27">
            <v>534.36500000000001</v>
          </cell>
          <cell r="AA27">
            <v>542.73410000000001</v>
          </cell>
          <cell r="AB27">
            <v>559.36850000000004</v>
          </cell>
          <cell r="AC27">
            <v>568.30730000000005</v>
          </cell>
          <cell r="AD27">
            <v>577.72709999999995</v>
          </cell>
          <cell r="AE27">
            <v>583.56669999999997</v>
          </cell>
          <cell r="AF27">
            <v>594.44200000000001</v>
          </cell>
        </row>
        <row r="28">
          <cell r="A28">
            <v>1.9711945485015748E-2</v>
          </cell>
          <cell r="B28">
            <v>1.9711945485015748E-2</v>
          </cell>
          <cell r="C28" t="str">
            <v>Fabricated Metals</v>
          </cell>
          <cell r="D28" t="str">
            <v>Fabricated Metal Manufactuiring</v>
          </cell>
          <cell r="E28">
            <v>1</v>
          </cell>
          <cell r="F28" t="str">
            <v>GWh/Year</v>
          </cell>
          <cell r="G28">
            <v>1071.5582400000001</v>
          </cell>
          <cell r="H28">
            <v>1107.6949999999999</v>
          </cell>
          <cell r="I28">
            <v>1149.971</v>
          </cell>
          <cell r="J28">
            <v>1182.3009999999999</v>
          </cell>
          <cell r="K28">
            <v>1262.07</v>
          </cell>
          <cell r="L28">
            <v>1295.2360000000001</v>
          </cell>
          <cell r="M28">
            <v>1332.5350000000001</v>
          </cell>
          <cell r="N28">
            <v>1344.93</v>
          </cell>
          <cell r="O28">
            <v>1360.3440000000001</v>
          </cell>
          <cell r="P28">
            <v>1373.366</v>
          </cell>
          <cell r="Q28">
            <v>1381.6849999999999</v>
          </cell>
          <cell r="R28">
            <v>1393.3230000000001</v>
          </cell>
          <cell r="S28">
            <v>1406.7370000000001</v>
          </cell>
          <cell r="T28">
            <v>1417.471</v>
          </cell>
          <cell r="U28">
            <v>1428.2059999999999</v>
          </cell>
          <cell r="V28">
            <v>1442.9280000000001</v>
          </cell>
          <cell r="W28">
            <v>1447.9749999999999</v>
          </cell>
          <cell r="X28">
            <v>1459.7940000000001</v>
          </cell>
          <cell r="Y28">
            <v>1471.944</v>
          </cell>
          <cell r="Z28">
            <v>1486.453</v>
          </cell>
          <cell r="AA28">
            <v>1501.9849999999999</v>
          </cell>
          <cell r="AB28">
            <v>1520.248</v>
          </cell>
          <cell r="AC28">
            <v>1541.529</v>
          </cell>
          <cell r="AD28">
            <v>1557.31</v>
          </cell>
          <cell r="AE28">
            <v>1571.2070000000001</v>
          </cell>
          <cell r="AF28">
            <v>1585.13</v>
          </cell>
        </row>
        <row r="29">
          <cell r="A29">
            <v>3.1E-2</v>
          </cell>
          <cell r="B29">
            <v>3.1E-2</v>
          </cell>
          <cell r="C29" t="str">
            <v>Transport Equipment</v>
          </cell>
          <cell r="D29" t="str">
            <v>Transportation Equipment</v>
          </cell>
          <cell r="E29">
            <v>1</v>
          </cell>
          <cell r="F29" t="str">
            <v>GWh/Year</v>
          </cell>
          <cell r="G29">
            <v>2058.52</v>
          </cell>
          <cell r="H29">
            <v>2041.61</v>
          </cell>
          <cell r="I29">
            <v>2157.4450000000002</v>
          </cell>
          <cell r="J29">
            <v>2328.36</v>
          </cell>
          <cell r="K29">
            <v>2649.43</v>
          </cell>
          <cell r="L29">
            <v>2830.4459999999999</v>
          </cell>
          <cell r="M29">
            <v>2979.9830000000002</v>
          </cell>
          <cell r="N29">
            <v>3036.944</v>
          </cell>
          <cell r="O29">
            <v>3124.6640000000002</v>
          </cell>
          <cell r="P29">
            <v>3222.1750000000002</v>
          </cell>
          <cell r="Q29">
            <v>3297.3910000000001</v>
          </cell>
          <cell r="R29">
            <v>3368.9630000000002</v>
          </cell>
          <cell r="S29">
            <v>3438.1619999999998</v>
          </cell>
          <cell r="T29">
            <v>3519.3710000000001</v>
          </cell>
          <cell r="U29">
            <v>3620.43</v>
          </cell>
          <cell r="V29">
            <v>3735.2220000000002</v>
          </cell>
          <cell r="W29">
            <v>3844.297</v>
          </cell>
          <cell r="X29">
            <v>3948.5430000000001</v>
          </cell>
          <cell r="Y29">
            <v>4037.7750000000001</v>
          </cell>
          <cell r="Z29">
            <v>4133.4089999999997</v>
          </cell>
          <cell r="AA29">
            <v>4235.6890000000003</v>
          </cell>
          <cell r="AB29">
            <v>4322.8040000000001</v>
          </cell>
          <cell r="AC29">
            <v>4415.2920000000004</v>
          </cell>
          <cell r="AD29">
            <v>4485.4570000000003</v>
          </cell>
          <cell r="AE29">
            <v>4568.7349999999997</v>
          </cell>
          <cell r="AF29">
            <v>4665.3549999999996</v>
          </cell>
        </row>
        <row r="30">
          <cell r="A30">
            <v>2.6310169163122222E-2</v>
          </cell>
          <cell r="B30">
            <v>2.6310169163122222E-2</v>
          </cell>
          <cell r="C30" t="str">
            <v>Other Manufacturing</v>
          </cell>
          <cell r="D30" t="str">
            <v>Misc. Manufacturing</v>
          </cell>
          <cell r="E30">
            <v>1</v>
          </cell>
          <cell r="F30" t="str">
            <v>GWh/Year</v>
          </cell>
          <cell r="G30">
            <v>2145.44</v>
          </cell>
          <cell r="H30">
            <v>1031.3744000000079</v>
          </cell>
          <cell r="I30">
            <v>1031.8867200000022</v>
          </cell>
          <cell r="J30">
            <v>1017.8259199999957</v>
          </cell>
          <cell r="K30">
            <v>1071.3551999999981</v>
          </cell>
          <cell r="L30">
            <v>1082.3241599999965</v>
          </cell>
          <cell r="M30">
            <v>1087.3763200000103</v>
          </cell>
          <cell r="N30">
            <v>1109.0713600000017</v>
          </cell>
          <cell r="O30">
            <v>1130.117760000001</v>
          </cell>
          <cell r="P30">
            <v>1154.9939200000081</v>
          </cell>
          <cell r="Q30">
            <v>1166.0848000000042</v>
          </cell>
          <cell r="R30">
            <v>1169.2470399999875</v>
          </cell>
          <cell r="S30">
            <v>1159.7123199999915</v>
          </cell>
          <cell r="T30">
            <v>1141.3107200000086</v>
          </cell>
          <cell r="U30">
            <v>1125.2399999999907</v>
          </cell>
          <cell r="V30">
            <v>1110.9609599999967</v>
          </cell>
          <cell r="W30">
            <v>1094.0377600000065</v>
          </cell>
          <cell r="X30">
            <v>1073.9324799999958</v>
          </cell>
          <cell r="Y30">
            <v>1046.9692799999975</v>
          </cell>
          <cell r="Z30">
            <v>1024.99712</v>
          </cell>
          <cell r="AA30">
            <v>1013.2323199999955</v>
          </cell>
          <cell r="AB30">
            <v>1004.7763200000045</v>
          </cell>
          <cell r="AC30">
            <v>985.30655999999726</v>
          </cell>
          <cell r="AD30">
            <v>969.80448000000615</v>
          </cell>
          <cell r="AE30">
            <v>953.79007999999885</v>
          </cell>
          <cell r="AF30">
            <v>935.97663999999349</v>
          </cell>
        </row>
      </sheetData>
      <sheetData sheetId="28"/>
      <sheetData sheetId="29"/>
      <sheetData sheetId="30"/>
      <sheetData sheetId="31"/>
      <sheetData sheetId="32"/>
      <sheetData sheetId="33">
        <row r="13">
          <cell r="K13">
            <v>1679.1089999999999</v>
          </cell>
          <cell r="L13">
            <v>1698.529</v>
          </cell>
          <cell r="M13">
            <v>1710.7570000000001</v>
          </cell>
          <cell r="N13">
            <v>1717.075</v>
          </cell>
          <cell r="O13">
            <v>1734.164</v>
          </cell>
          <cell r="P13">
            <v>1732.201</v>
          </cell>
          <cell r="Q13">
            <v>1729.828</v>
          </cell>
          <cell r="R13">
            <v>1728.9970000000001</v>
          </cell>
          <cell r="S13">
            <v>1732.8109999999999</v>
          </cell>
          <cell r="T13">
            <v>1749.932</v>
          </cell>
          <cell r="U13">
            <v>1755.431</v>
          </cell>
          <cell r="V13">
            <v>1759.174</v>
          </cell>
          <cell r="W13">
            <v>1764.059</v>
          </cell>
          <cell r="X13">
            <v>1768.9079999999999</v>
          </cell>
          <cell r="Y13">
            <v>1791.423</v>
          </cell>
          <cell r="Z13">
            <v>1805.2550000000001</v>
          </cell>
          <cell r="AA13">
            <v>1816.829</v>
          </cell>
          <cell r="AB13">
            <v>1832.693</v>
          </cell>
          <cell r="AC13">
            <v>1850.249</v>
          </cell>
          <cell r="AD13">
            <v>1868.905</v>
          </cell>
          <cell r="AE13">
            <v>1891.55</v>
          </cell>
        </row>
        <row r="14">
          <cell r="K14">
            <v>3277.8629999999998</v>
          </cell>
          <cell r="L14">
            <v>3370.7539999999999</v>
          </cell>
          <cell r="M14">
            <v>3460.1559999999999</v>
          </cell>
          <cell r="N14">
            <v>3543.7469999999998</v>
          </cell>
          <cell r="O14">
            <v>3638.3389999999999</v>
          </cell>
          <cell r="P14">
            <v>3699.9079999999999</v>
          </cell>
          <cell r="Q14">
            <v>3750.6460000000002</v>
          </cell>
          <cell r="R14">
            <v>3809.9169999999999</v>
          </cell>
          <cell r="S14">
            <v>3852.6109999999999</v>
          </cell>
          <cell r="T14">
            <v>3942.328</v>
          </cell>
          <cell r="U14">
            <v>4005.3150000000001</v>
          </cell>
          <cell r="V14">
            <v>4065.5259999999998</v>
          </cell>
          <cell r="W14">
            <v>4134.5050000000001</v>
          </cell>
          <cell r="X14">
            <v>4199.8140000000003</v>
          </cell>
          <cell r="Y14">
            <v>4284.29</v>
          </cell>
          <cell r="Z14">
            <v>4358.8190000000004</v>
          </cell>
          <cell r="AA14">
            <v>4437.933</v>
          </cell>
          <cell r="AB14">
            <v>4503.1170000000002</v>
          </cell>
          <cell r="AC14">
            <v>4562.3710000000001</v>
          </cell>
          <cell r="AD14">
            <v>4634.9880000000003</v>
          </cell>
          <cell r="AE14">
            <v>4691.5510000000004</v>
          </cell>
        </row>
        <row r="15">
          <cell r="K15">
            <v>2887.8009999999999</v>
          </cell>
          <cell r="L15">
            <v>2854.3470000000002</v>
          </cell>
          <cell r="M15">
            <v>2811.569</v>
          </cell>
          <cell r="N15">
            <v>2763.8879999999999</v>
          </cell>
          <cell r="O15">
            <v>2716.97</v>
          </cell>
          <cell r="P15">
            <v>2655.3919999999998</v>
          </cell>
          <cell r="Q15">
            <v>2596.5929999999998</v>
          </cell>
          <cell r="R15">
            <v>2560.8690000000001</v>
          </cell>
          <cell r="S15">
            <v>2523.2730000000001</v>
          </cell>
          <cell r="T15">
            <v>2482.5300000000002</v>
          </cell>
          <cell r="U15">
            <v>2442.1019999999999</v>
          </cell>
          <cell r="V15">
            <v>2393.3919999999998</v>
          </cell>
          <cell r="W15">
            <v>2353.0010000000002</v>
          </cell>
          <cell r="X15">
            <v>2322.3240000000001</v>
          </cell>
          <cell r="Y15">
            <v>2304.38</v>
          </cell>
          <cell r="Z15">
            <v>2274.1509999999998</v>
          </cell>
          <cell r="AA15">
            <v>2239.6019999999999</v>
          </cell>
          <cell r="AB15">
            <v>2216.8470000000002</v>
          </cell>
          <cell r="AC15">
            <v>2201.7040000000002</v>
          </cell>
          <cell r="AD15">
            <v>2192.3319999999999</v>
          </cell>
          <cell r="AE15">
            <v>2187.3420000000001</v>
          </cell>
        </row>
        <row r="16">
          <cell r="K16">
            <v>79.250699999999995</v>
          </cell>
          <cell r="L16">
            <v>77.729399999999998</v>
          </cell>
          <cell r="M16">
            <v>76.775300000000001</v>
          </cell>
          <cell r="N16">
            <v>75.6511</v>
          </cell>
          <cell r="O16">
            <v>74.392499999999998</v>
          </cell>
          <cell r="P16">
            <v>73.295000000000002</v>
          </cell>
          <cell r="Q16">
            <v>72.0578</v>
          </cell>
          <cell r="R16">
            <v>70.847300000000004</v>
          </cell>
          <cell r="S16">
            <v>69.9559</v>
          </cell>
          <cell r="T16">
            <v>69.052099999999996</v>
          </cell>
          <cell r="U16">
            <v>68.174099999999996</v>
          </cell>
          <cell r="V16">
            <v>67.308000000000007</v>
          </cell>
          <cell r="W16">
            <v>66.865700000000004</v>
          </cell>
          <cell r="X16">
            <v>66.467699999999994</v>
          </cell>
          <cell r="Y16">
            <v>66.354299999999995</v>
          </cell>
          <cell r="Z16">
            <v>65.8185</v>
          </cell>
          <cell r="AA16">
            <v>65.461299999999994</v>
          </cell>
          <cell r="AB16">
            <v>64.777600000000007</v>
          </cell>
          <cell r="AC16">
            <v>64.052800000000005</v>
          </cell>
          <cell r="AD16">
            <v>63.8095</v>
          </cell>
          <cell r="AE16">
            <v>63.829599999999999</v>
          </cell>
        </row>
        <row r="21">
          <cell r="K21">
            <v>0.98072260583315385</v>
          </cell>
          <cell r="L21">
            <v>0.98787018162015516</v>
          </cell>
          <cell r="M21">
            <v>0.99130065118426569</v>
          </cell>
          <cell r="N21">
            <v>0.99262132975329798</v>
          </cell>
          <cell r="O21">
            <v>0.9922102481400169</v>
          </cell>
          <cell r="P21">
            <v>0.9885376217104882</v>
          </cell>
          <cell r="Q21">
            <v>0.98433285225549705</v>
          </cell>
          <cell r="R21">
            <v>0.98139381891509225</v>
          </cell>
          <cell r="S21">
            <v>0.98040810240252718</v>
          </cell>
          <cell r="T21">
            <v>0.9795474472246577</v>
          </cell>
          <cell r="U21">
            <v>0.97807382119209807</v>
          </cell>
          <cell r="V21">
            <v>0.97491593904224749</v>
          </cell>
          <cell r="W21">
            <v>0.97211963212397701</v>
          </cell>
          <cell r="X21">
            <v>0.96988456938602741</v>
          </cell>
          <cell r="Y21">
            <v>0.9691572193942215</v>
          </cell>
          <cell r="Z21">
            <v>0.96973978891537538</v>
          </cell>
          <cell r="AA21">
            <v>0.96925826232547407</v>
          </cell>
          <cell r="AB21">
            <v>0.97100502951369216</v>
          </cell>
          <cell r="AC21">
            <v>0.97359756355630256</v>
          </cell>
          <cell r="AD21">
            <v>0.97643672092757738</v>
          </cell>
          <cell r="AE21">
            <v>0.98132231348549193</v>
          </cell>
        </row>
        <row r="22">
          <cell r="K22">
            <v>0.96945738795282344</v>
          </cell>
          <cell r="L22">
            <v>0.9439419775369039</v>
          </cell>
          <cell r="M22">
            <v>0.91986464548111768</v>
          </cell>
          <cell r="N22">
            <v>0.89755159955396091</v>
          </cell>
          <cell r="O22">
            <v>0.87979518907581067</v>
          </cell>
          <cell r="P22">
            <v>0.86482936048061831</v>
          </cell>
          <cell r="Q22">
            <v>0.85277318707176353</v>
          </cell>
          <cell r="R22">
            <v>0.83968741646576284</v>
          </cell>
          <cell r="S22">
            <v>0.83045078208388245</v>
          </cell>
          <cell r="T22">
            <v>0.81740551102216674</v>
          </cell>
          <cell r="U22">
            <v>0.8061357575090039</v>
          </cell>
          <cell r="V22">
            <v>0.79633243407622289</v>
          </cell>
          <cell r="W22">
            <v>0.78528188982704927</v>
          </cell>
          <cell r="X22">
            <v>0.77506214421762865</v>
          </cell>
          <cell r="Y22">
            <v>0.76731024408380244</v>
          </cell>
          <cell r="Z22">
            <v>0.75742417337671231</v>
          </cell>
          <cell r="AA22">
            <v>0.74699906737933586</v>
          </cell>
          <cell r="AB22">
            <v>0.7392929604858367</v>
          </cell>
          <cell r="AC22">
            <v>0.73281588789546892</v>
          </cell>
          <cell r="AD22">
            <v>0.72459557814364384</v>
          </cell>
          <cell r="AE22">
            <v>0.71916020312863804</v>
          </cell>
        </row>
        <row r="23">
          <cell r="K23">
            <v>0.96397438272764613</v>
          </cell>
          <cell r="L23">
            <v>0.96459486423556073</v>
          </cell>
          <cell r="M23">
            <v>0.96396888727124685</v>
          </cell>
          <cell r="N23">
            <v>0.96229511702976456</v>
          </cell>
          <cell r="O23">
            <v>0.9608071300486557</v>
          </cell>
          <cell r="P23">
            <v>0.95378388498938282</v>
          </cell>
          <cell r="Q23">
            <v>0.94716470015170184</v>
          </cell>
          <cell r="R23">
            <v>0.94857058203331779</v>
          </cell>
          <cell r="S23">
            <v>0.94876602006084609</v>
          </cell>
          <cell r="T23">
            <v>0.94683768873653751</v>
          </cell>
          <cell r="U23">
            <v>0.9445781821808148</v>
          </cell>
          <cell r="V23">
            <v>0.93806013987428294</v>
          </cell>
          <cell r="W23">
            <v>0.93447333194958337</v>
          </cell>
          <cell r="X23">
            <v>0.93447052266749164</v>
          </cell>
          <cell r="Y23">
            <v>0.93958125610389975</v>
          </cell>
          <cell r="Z23">
            <v>0.93987888993022206</v>
          </cell>
          <cell r="AA23">
            <v>0.93826429921916832</v>
          </cell>
          <cell r="AB23">
            <v>0.94168965490782952</v>
          </cell>
          <cell r="AC23">
            <v>0.94798531550744936</v>
          </cell>
          <cell r="AD23">
            <v>0.95648719678723682</v>
          </cell>
          <cell r="AE23">
            <v>0.96691204233922268</v>
          </cell>
        </row>
        <row r="24">
          <cell r="K24">
            <v>0.96172062065546449</v>
          </cell>
          <cell r="L24">
            <v>0.95193208929788686</v>
          </cell>
          <cell r="M24">
            <v>0.95169624076371273</v>
          </cell>
          <cell r="N24">
            <v>0.94962401084247794</v>
          </cell>
          <cell r="O24">
            <v>0.94536093888396822</v>
          </cell>
          <cell r="P24">
            <v>0.9429664191659749</v>
          </cell>
          <cell r="Q24">
            <v>0.93838394165559091</v>
          </cell>
          <cell r="R24">
            <v>0.93308195477485134</v>
          </cell>
          <cell r="S24">
            <v>0.9316180661370429</v>
          </cell>
          <cell r="T24">
            <v>0.92919979300936162</v>
          </cell>
          <cell r="U24">
            <v>0.9264761814205571</v>
          </cell>
          <cell r="V24">
            <v>0.92311939599812753</v>
          </cell>
          <cell r="W24">
            <v>0.92521631644004942</v>
          </cell>
          <cell r="X24">
            <v>0.92769330511688231</v>
          </cell>
          <cell r="Y24">
            <v>0.93436832289698268</v>
          </cell>
          <cell r="Z24">
            <v>0.9351724826020803</v>
          </cell>
          <cell r="AA24">
            <v>0.93872666347534706</v>
          </cell>
          <cell r="AB24">
            <v>0.93742843329346803</v>
          </cell>
          <cell r="AC24">
            <v>0.93510347219546031</v>
          </cell>
          <cell r="AD24">
            <v>0.93951299206472694</v>
          </cell>
          <cell r="AE24">
            <v>0.94774586141464379</v>
          </cell>
        </row>
        <row r="29">
          <cell r="K29">
            <v>1.0634074577910646</v>
          </cell>
          <cell r="L29">
            <v>1.0831173397724825</v>
          </cell>
          <cell r="M29">
            <v>1.1027872997660761</v>
          </cell>
          <cell r="N29">
            <v>1.1222930086595408</v>
          </cell>
          <cell r="O29">
            <v>1.140396127196875</v>
          </cell>
          <cell r="P29">
            <v>1.1587853126666023</v>
          </cell>
          <cell r="Q29">
            <v>1.1770506796044486</v>
          </cell>
          <cell r="R29">
            <v>1.1954150883615806</v>
          </cell>
          <cell r="S29">
            <v>1.2133004923795936</v>
          </cell>
          <cell r="T29">
            <v>1.2301830878128324</v>
          </cell>
          <cell r="U29">
            <v>1.248716962093001</v>
          </cell>
          <cell r="V29">
            <v>1.2671157721410897</v>
          </cell>
          <cell r="W29">
            <v>1.2855005219168043</v>
          </cell>
          <cell r="X29">
            <v>1.3039712701885253</v>
          </cell>
          <cell r="Y29">
            <v>1.3203740355156635</v>
          </cell>
          <cell r="Z29">
            <v>1.3389960602255058</v>
          </cell>
          <cell r="AA29">
            <v>1.3574722718963865</v>
          </cell>
          <cell r="AB29">
            <v>1.377119842224322</v>
          </cell>
          <cell r="AC29">
            <v>1.3968517160662552</v>
          </cell>
          <cell r="AD29">
            <v>1.4168948396781476</v>
          </cell>
          <cell r="AE29">
            <v>1.438175304551349</v>
          </cell>
        </row>
        <row r="30">
          <cell r="K30">
            <v>1.0188267164593132</v>
          </cell>
          <cell r="L30">
            <v>1.0198267164593131</v>
          </cell>
          <cell r="M30">
            <v>1.020826716459313</v>
          </cell>
          <cell r="N30">
            <v>1.0377128219525764</v>
          </cell>
          <cell r="O30">
            <v>1.0419879137585804</v>
          </cell>
          <cell r="P30">
            <v>1.0457438428044912</v>
          </cell>
          <cell r="Q30">
            <v>1.0494715593903732</v>
          </cell>
          <cell r="R30">
            <v>1.0528320056396414</v>
          </cell>
          <cell r="S30">
            <v>1.055657183296294</v>
          </cell>
          <cell r="T30">
            <v>1.0587097337613869</v>
          </cell>
          <cell r="U30">
            <v>1.0620656692514885</v>
          </cell>
          <cell r="V30">
            <v>1.0656353317874276</v>
          </cell>
          <cell r="W30">
            <v>1.0692439127661115</v>
          </cell>
          <cell r="X30">
            <v>1.0724554690754693</v>
          </cell>
          <cell r="Y30">
            <v>1.0756979923446426</v>
          </cell>
          <cell r="Z30">
            <v>1.0793609547396728</v>
          </cell>
          <cell r="AA30">
            <v>1.083068695762365</v>
          </cell>
          <cell r="AB30">
            <v>1.0871021646001109</v>
          </cell>
          <cell r="AC30">
            <v>1.0907436043818506</v>
          </cell>
          <cell r="AD30">
            <v>1.094594485773986</v>
          </cell>
          <cell r="AE30">
            <v>1.0984780932151677</v>
          </cell>
        </row>
        <row r="31">
          <cell r="K31">
            <v>1.0936321936470319</v>
          </cell>
          <cell r="L31">
            <v>1.1212629068659383</v>
          </cell>
          <cell r="M31">
            <v>1.1492281986326076</v>
          </cell>
          <cell r="N31">
            <v>1.1778030674958817</v>
          </cell>
          <cell r="O31">
            <v>1.2065726960052923</v>
          </cell>
          <cell r="P31">
            <v>1.2361221023360169</v>
          </cell>
          <cell r="Q31">
            <v>1.2657064622519227</v>
          </cell>
          <cell r="R31">
            <v>1.2957892394278896</v>
          </cell>
          <cell r="S31">
            <v>1.3259913501506984</v>
          </cell>
          <cell r="T31">
            <v>1.357405206581707</v>
          </cell>
          <cell r="U31">
            <v>1.3900430363191727</v>
          </cell>
          <cell r="V31">
            <v>1.424526505221599</v>
          </cell>
          <cell r="W31">
            <v>1.4598219139775148</v>
          </cell>
          <cell r="X31">
            <v>1.4955498608098818</v>
          </cell>
          <cell r="Y31">
            <v>1.5326730249400722</v>
          </cell>
          <cell r="Z31">
            <v>1.5713032627685657</v>
          </cell>
          <cell r="AA31">
            <v>1.6107645765270298</v>
          </cell>
          <cell r="AB31">
            <v>1.6519203375137588</v>
          </cell>
          <cell r="AC31">
            <v>1.6936013990881937</v>
          </cell>
          <cell r="AD31">
            <v>1.7363490985390839</v>
          </cell>
          <cell r="AE31">
            <v>1.7809786166718193</v>
          </cell>
        </row>
        <row r="32">
          <cell r="K32">
            <v>1.0900585693289753</v>
          </cell>
          <cell r="L32">
            <v>1.1164755244755245</v>
          </cell>
          <cell r="M32">
            <v>1.143278134811339</v>
          </cell>
          <cell r="N32">
            <v>1.1708734735218629</v>
          </cell>
          <cell r="O32">
            <v>1.1996135152544358</v>
          </cell>
          <cell r="P32">
            <v>1.2279566567149978</v>
          </cell>
          <cell r="Q32">
            <v>1.2582168149627746</v>
          </cell>
          <cell r="R32">
            <v>1.288371978414607</v>
          </cell>
          <cell r="S32">
            <v>1.3190126601243541</v>
          </cell>
          <cell r="T32">
            <v>1.3513821385176183</v>
          </cell>
          <cell r="U32">
            <v>1.384887748556767</v>
          </cell>
          <cell r="V32">
            <v>1.4192390710737783</v>
          </cell>
          <cell r="W32">
            <v>1.4545954654406854</v>
          </cell>
          <cell r="X32">
            <v>1.4900577546876237</v>
          </cell>
          <cell r="Y32">
            <v>1.5278838909230301</v>
          </cell>
          <cell r="Z32">
            <v>1.5664541768910702</v>
          </cell>
          <cell r="AA32">
            <v>1.6059743954480794</v>
          </cell>
          <cell r="AB32">
            <v>1.6474755700325732</v>
          </cell>
          <cell r="AC32">
            <v>1.6890720516518993</v>
          </cell>
          <cell r="AD32">
            <v>1.7319725637946977</v>
          </cell>
          <cell r="AE32">
            <v>1.7768633840545689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Baseline Graph"/>
      <sheetName val="BAU Graphs"/>
      <sheetName val="Scenarios Graphs"/>
      <sheetName val="Scenario Summary"/>
      <sheetName val="BAU --&gt;"/>
      <sheetName val="Stock"/>
      <sheetName val="Baseline Analysis"/>
      <sheetName val="Scenarios--&gt;"/>
      <sheetName val="BAU Calibration"/>
      <sheetName val="Best Practices"/>
      <sheetName val="Commercial Tech"/>
      <sheetName val="Cutting Edge"/>
      <sheetName val="Cloud"/>
      <sheetName val="References"/>
      <sheetName val="Phase in"/>
    </sheetNames>
    <sheetDataSet>
      <sheetData sheetId="0"/>
      <sheetData sheetId="1"/>
      <sheetData sheetId="2"/>
      <sheetData sheetId="3">
        <row r="6">
          <cell r="D6">
            <v>350.74310823720202</v>
          </cell>
          <cell r="E6">
            <v>381.60143269415096</v>
          </cell>
          <cell r="F6">
            <v>404.69885906229592</v>
          </cell>
          <cell r="G6">
            <v>421.46039895133885</v>
          </cell>
          <cell r="H6">
            <v>419.64642143844253</v>
          </cell>
          <cell r="I6">
            <v>423.66562864853898</v>
          </cell>
          <cell r="J6">
            <v>432.76092390952061</v>
          </cell>
          <cell r="K6">
            <v>446.31531189522576</v>
          </cell>
          <cell r="L6">
            <v>450.98222620533323</v>
          </cell>
          <cell r="M6">
            <v>459.05126073815245</v>
          </cell>
          <cell r="N6">
            <v>470.19601765719887</v>
          </cell>
          <cell r="O6">
            <v>484.16208251533135</v>
          </cell>
          <cell r="P6">
            <v>494.21069266812788</v>
          </cell>
          <cell r="Q6">
            <v>506.64189476780371</v>
          </cell>
          <cell r="R6">
            <v>521.35392484293436</v>
          </cell>
          <cell r="S6">
            <v>538.28523642117</v>
          </cell>
          <cell r="T6">
            <v>554.01935267425768</v>
          </cell>
          <cell r="U6">
            <v>571.88182312772415</v>
          </cell>
          <cell r="V6">
            <v>591.90212163156946</v>
          </cell>
          <cell r="W6">
            <v>614.13634434495953</v>
          </cell>
          <cell r="X6">
            <v>636.87438282107769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0:D53"/>
  <sheetViews>
    <sheetView workbookViewId="0">
      <selection activeCell="B27" sqref="B27"/>
    </sheetView>
  </sheetViews>
  <sheetFormatPr defaultRowHeight="12.75"/>
  <cols>
    <col min="2" max="2" width="14.5703125" customWidth="1"/>
    <col min="3" max="3" width="21.7109375" customWidth="1"/>
    <col min="4" max="4" width="87.28515625" customWidth="1"/>
  </cols>
  <sheetData>
    <row r="10" spans="2:4">
      <c r="B10" t="s">
        <v>5376</v>
      </c>
      <c r="C10" t="s">
        <v>2</v>
      </c>
    </row>
    <row r="11" spans="2:4">
      <c r="B11" t="s">
        <v>12</v>
      </c>
      <c r="C11" t="s">
        <v>4</v>
      </c>
    </row>
    <row r="15" spans="2:4" ht="13.5" thickBot="1">
      <c r="B15" t="s">
        <v>5377</v>
      </c>
    </row>
    <row r="16" spans="2:4">
      <c r="B16" s="38" t="s">
        <v>5378</v>
      </c>
      <c r="C16" s="39" t="s">
        <v>5379</v>
      </c>
      <c r="D16" s="40" t="s">
        <v>5380</v>
      </c>
    </row>
    <row r="17" spans="2:4">
      <c r="B17" s="41">
        <v>41892</v>
      </c>
      <c r="C17" s="42" t="s">
        <v>5381</v>
      </c>
      <c r="D17" s="43" t="s">
        <v>5384</v>
      </c>
    </row>
    <row r="18" spans="2:4">
      <c r="B18" s="44">
        <v>41900</v>
      </c>
      <c r="C18" s="42" t="s">
        <v>5401</v>
      </c>
      <c r="D18" s="43" t="s">
        <v>5402</v>
      </c>
    </row>
    <row r="19" spans="2:4">
      <c r="B19" s="44">
        <v>41900</v>
      </c>
      <c r="C19" s="42" t="s">
        <v>5401</v>
      </c>
      <c r="D19" s="43" t="s">
        <v>5409</v>
      </c>
    </row>
    <row r="20" spans="2:4">
      <c r="B20" s="44">
        <v>41900</v>
      </c>
      <c r="C20" s="42" t="s">
        <v>5401</v>
      </c>
      <c r="D20" s="43" t="s">
        <v>5410</v>
      </c>
    </row>
    <row r="21" spans="2:4">
      <c r="B21" s="44">
        <v>41900</v>
      </c>
      <c r="C21" s="42" t="s">
        <v>5401</v>
      </c>
      <c r="D21" s="43" t="s">
        <v>5411</v>
      </c>
    </row>
    <row r="22" spans="2:4">
      <c r="B22" s="44">
        <v>41900</v>
      </c>
      <c r="C22" s="42" t="s">
        <v>5401</v>
      </c>
      <c r="D22" s="43" t="s">
        <v>5412</v>
      </c>
    </row>
    <row r="23" spans="2:4">
      <c r="B23" s="44">
        <v>41933</v>
      </c>
      <c r="C23" s="42" t="s">
        <v>5381</v>
      </c>
      <c r="D23" s="43" t="s">
        <v>5413</v>
      </c>
    </row>
    <row r="24" spans="2:4">
      <c r="B24" s="44">
        <v>41933</v>
      </c>
      <c r="C24" s="42" t="s">
        <v>5401</v>
      </c>
      <c r="D24" s="43" t="s">
        <v>5419</v>
      </c>
    </row>
    <row r="25" spans="2:4">
      <c r="B25" s="44">
        <v>41935</v>
      </c>
      <c r="C25" s="42" t="s">
        <v>5401</v>
      </c>
      <c r="D25" s="43" t="s">
        <v>5420</v>
      </c>
    </row>
    <row r="26" spans="2:4">
      <c r="B26" s="44">
        <v>42053</v>
      </c>
      <c r="C26" s="42" t="s">
        <v>5456</v>
      </c>
      <c r="D26" s="43" t="s">
        <v>5457</v>
      </c>
    </row>
    <row r="27" spans="2:4">
      <c r="B27" s="45"/>
      <c r="C27" s="42"/>
      <c r="D27" s="43"/>
    </row>
    <row r="28" spans="2:4">
      <c r="B28" s="45"/>
      <c r="C28" s="42"/>
      <c r="D28" s="43"/>
    </row>
    <row r="29" spans="2:4">
      <c r="B29" s="45"/>
      <c r="C29" s="42"/>
      <c r="D29" s="43"/>
    </row>
    <row r="30" spans="2:4">
      <c r="B30" s="45"/>
      <c r="C30" s="42"/>
      <c r="D30" s="43"/>
    </row>
    <row r="31" spans="2:4">
      <c r="B31" s="45"/>
      <c r="C31" s="42"/>
      <c r="D31" s="43"/>
    </row>
    <row r="32" spans="2:4">
      <c r="B32" s="45"/>
      <c r="C32" s="42"/>
      <c r="D32" s="43"/>
    </row>
    <row r="33" spans="2:4">
      <c r="B33" s="45"/>
      <c r="C33" s="42"/>
      <c r="D33" s="43"/>
    </row>
    <row r="34" spans="2:4">
      <c r="B34" s="45"/>
      <c r="C34" s="42"/>
      <c r="D34" s="43"/>
    </row>
    <row r="35" spans="2:4">
      <c r="B35" s="45"/>
      <c r="C35" s="42"/>
      <c r="D35" s="43"/>
    </row>
    <row r="36" spans="2:4">
      <c r="B36" s="45"/>
      <c r="C36" s="42"/>
      <c r="D36" s="43"/>
    </row>
    <row r="37" spans="2:4">
      <c r="B37" s="45"/>
      <c r="C37" s="42"/>
      <c r="D37" s="43"/>
    </row>
    <row r="38" spans="2:4">
      <c r="B38" s="45"/>
      <c r="C38" s="42"/>
      <c r="D38" s="43"/>
    </row>
    <row r="39" spans="2:4">
      <c r="B39" s="45"/>
      <c r="C39" s="42"/>
      <c r="D39" s="43"/>
    </row>
    <row r="40" spans="2:4">
      <c r="B40" s="45"/>
      <c r="C40" s="42"/>
      <c r="D40" s="43"/>
    </row>
    <row r="41" spans="2:4">
      <c r="B41" s="45"/>
      <c r="C41" s="42"/>
      <c r="D41" s="43"/>
    </row>
    <row r="42" spans="2:4">
      <c r="B42" s="45"/>
      <c r="C42" s="42"/>
      <c r="D42" s="43"/>
    </row>
    <row r="43" spans="2:4">
      <c r="B43" s="45"/>
      <c r="C43" s="42"/>
      <c r="D43" s="43"/>
    </row>
    <row r="44" spans="2:4">
      <c r="B44" s="45"/>
      <c r="C44" s="42"/>
      <c r="D44" s="43"/>
    </row>
    <row r="45" spans="2:4">
      <c r="B45" s="45"/>
      <c r="C45" s="42"/>
      <c r="D45" s="43"/>
    </row>
    <row r="46" spans="2:4">
      <c r="B46" s="45"/>
      <c r="C46" s="42"/>
      <c r="D46" s="43"/>
    </row>
    <row r="47" spans="2:4">
      <c r="B47" s="45"/>
      <c r="C47" s="42"/>
      <c r="D47" s="43"/>
    </row>
    <row r="48" spans="2:4">
      <c r="B48" s="45"/>
      <c r="C48" s="42"/>
      <c r="D48" s="43"/>
    </row>
    <row r="49" spans="2:4">
      <c r="B49" s="45"/>
      <c r="C49" s="42"/>
      <c r="D49" s="43"/>
    </row>
    <row r="50" spans="2:4">
      <c r="B50" s="45"/>
      <c r="C50" s="42"/>
      <c r="D50" s="43"/>
    </row>
    <row r="51" spans="2:4">
      <c r="B51" s="45"/>
      <c r="C51" s="42"/>
      <c r="D51" s="43"/>
    </row>
    <row r="52" spans="2:4">
      <c r="B52" s="45"/>
      <c r="C52" s="42"/>
      <c r="D52" s="43"/>
    </row>
    <row r="53" spans="2:4" ht="13.5" thickBot="1">
      <c r="B53" s="46"/>
      <c r="C53" s="47"/>
      <c r="D53" s="4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>
    <tabColor theme="4" tint="0.39997558519241921"/>
  </sheetPr>
  <dimension ref="A1:BJ83"/>
  <sheetViews>
    <sheetView topLeftCell="B1" workbookViewId="0">
      <selection activeCell="H21" sqref="H21"/>
    </sheetView>
  </sheetViews>
  <sheetFormatPr defaultRowHeight="12.75"/>
  <cols>
    <col min="2" max="2" width="29" customWidth="1"/>
    <col min="3" max="3" width="26.28515625" customWidth="1"/>
    <col min="4" max="4" width="16.5703125" customWidth="1"/>
    <col min="5" max="5" width="29.7109375" customWidth="1"/>
    <col min="28" max="33" width="11.28515625" bestFit="1" customWidth="1"/>
    <col min="34" max="34" width="28.140625" style="1" customWidth="1"/>
    <col min="35" max="35" width="21.28515625" style="1" customWidth="1"/>
    <col min="36" max="56" width="11.28515625" bestFit="1" customWidth="1"/>
  </cols>
  <sheetData>
    <row r="1" spans="1:62">
      <c r="B1" s="1"/>
      <c r="C1" t="str">
        <f>'[6]NW Industrial Demand LOW'!C1</f>
        <v xml:space="preserve">Source file is </v>
      </c>
      <c r="D1" t="str">
        <f>'[6]NW Industrial Demand LOW'!D1</f>
        <v>Q:\MJ\Demand Forecasting Model\Industrial characteristics\Industrial Model  for 8th plan -With Consultant reports included in the analysis as of Jan 2019.xlsx</v>
      </c>
      <c r="E1" s="1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62">
      <c r="B2" s="1"/>
      <c r="C2" t="str">
        <f>'[6]NW Industrial Demand LOW'!C2</f>
        <v>Tab is</v>
      </c>
      <c r="D2" t="str">
        <f>'[6]NW Industrial Demand LOW'!D2</f>
        <v>8p basecase</v>
      </c>
      <c r="E2" s="1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62">
      <c r="B3" s="1"/>
      <c r="C3" t="str">
        <f>'[6]NW Industrial Demand LOW'!C3</f>
        <v>Mapping to Demand file</v>
      </c>
      <c r="E3" s="1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62">
      <c r="B4" s="1"/>
      <c r="E4" s="1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62">
      <c r="B5" s="1"/>
      <c r="C5" t="str">
        <f>'[6]NW Industrial Demand LOW'!C5</f>
        <v xml:space="preserve">we also estimated share of each EE segment to the SIC segment.  We then applied these fractions to E2020 sales forecast to generate sales forecast for EE segments. </v>
      </c>
      <c r="E5" s="17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 t="s">
        <v>5707</v>
      </c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62">
      <c r="B6" s="1"/>
      <c r="E6" s="1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62">
      <c r="B7" s="1"/>
      <c r="C7" t="str">
        <f>'[6]NW Industrial Demand LOW'!C7</f>
        <v>these are  Sales at customer site not LOADS</v>
      </c>
      <c r="E7" s="1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402" t="str">
        <f>'[6]NW Industrial Demand LOW'!A7</f>
        <v>Not used except for Water supply and sewege treatment</v>
      </c>
      <c r="AI7" s="402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6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402" t="str">
        <f>'[6]NW Industrial Demand LOW'!A8</f>
        <v>Output/population Growth</v>
      </c>
      <c r="AI8" s="402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62" s="4" customFormat="1">
      <c r="A9" s="396"/>
      <c r="B9" s="397"/>
      <c r="C9" s="396" t="str">
        <f>'[6]NW Industrial Demand LOW'!C9</f>
        <v xml:space="preserve">E2020 </v>
      </c>
      <c r="D9" s="396" t="str">
        <f>'[6]NW Industrial Demand LOW'!D9</f>
        <v>EE categories</v>
      </c>
      <c r="E9" s="396" t="str">
        <f>'[6]NW Industrial Demand LOW'!E9</f>
        <v>% of energy in each category</v>
      </c>
      <c r="F9" s="396" t="str">
        <f>'[6]NW Industrial Demand LOW'!F9</f>
        <v>Unit</v>
      </c>
      <c r="G9" s="396">
        <f>'[6]NW Industrial Demand LOW'!G9</f>
        <v>2016</v>
      </c>
      <c r="H9" s="396">
        <f>'[6]NW Industrial Demand LOW'!H9</f>
        <v>2017</v>
      </c>
      <c r="I9" s="396">
        <f>'[6]NW Industrial Demand LOW'!I9</f>
        <v>2018</v>
      </c>
      <c r="J9" s="396">
        <f>'[6]NW Industrial Demand LOW'!J9</f>
        <v>2019</v>
      </c>
      <c r="K9" s="396">
        <f>'[6]NW Industrial Demand LOW'!K9</f>
        <v>2020</v>
      </c>
      <c r="L9" s="396">
        <f>'[6]NW Industrial Demand LOW'!L9</f>
        <v>2021</v>
      </c>
      <c r="M9" s="396">
        <f>'[6]NW Industrial Demand LOW'!M9</f>
        <v>2022</v>
      </c>
      <c r="N9" s="396">
        <f>'[6]NW Industrial Demand LOW'!N9</f>
        <v>2023</v>
      </c>
      <c r="O9" s="396">
        <f>'[6]NW Industrial Demand LOW'!O9</f>
        <v>2024</v>
      </c>
      <c r="P9" s="396">
        <f>'[6]NW Industrial Demand LOW'!P9</f>
        <v>2025</v>
      </c>
      <c r="Q9" s="396">
        <f>'[6]NW Industrial Demand LOW'!Q9</f>
        <v>2026</v>
      </c>
      <c r="R9" s="396">
        <f>'[6]NW Industrial Demand LOW'!R9</f>
        <v>2027</v>
      </c>
      <c r="S9" s="396">
        <f>'[6]NW Industrial Demand LOW'!S9</f>
        <v>2028</v>
      </c>
      <c r="T9" s="396">
        <f>'[6]NW Industrial Demand LOW'!T9</f>
        <v>2029</v>
      </c>
      <c r="U9" s="396">
        <f>'[6]NW Industrial Demand LOW'!U9</f>
        <v>2030</v>
      </c>
      <c r="V9" s="396">
        <f>'[6]NW Industrial Demand LOW'!V9</f>
        <v>2031</v>
      </c>
      <c r="W9" s="396">
        <f>'[6]NW Industrial Demand LOW'!W9</f>
        <v>2032</v>
      </c>
      <c r="X9" s="396">
        <f>'[6]NW Industrial Demand LOW'!X9</f>
        <v>2033</v>
      </c>
      <c r="Y9" s="396">
        <f>'[6]NW Industrial Demand LOW'!Y9</f>
        <v>2034</v>
      </c>
      <c r="Z9" s="396">
        <f>'[6]NW Industrial Demand LOW'!Z9</f>
        <v>2035</v>
      </c>
      <c r="AA9" s="396">
        <f>'[6]NW Industrial Demand LOW'!AA9</f>
        <v>2036</v>
      </c>
      <c r="AB9" s="396">
        <f>'[6]NW Industrial Demand LOW'!AB9</f>
        <v>2037</v>
      </c>
      <c r="AC9" s="396">
        <f>'[6]NW Industrial Demand LOW'!AC9</f>
        <v>2038</v>
      </c>
      <c r="AD9" s="396">
        <f>'[6]NW Industrial Demand LOW'!AD9</f>
        <v>2039</v>
      </c>
      <c r="AE9" s="396">
        <f>'[6]NW Industrial Demand LOW'!AE9</f>
        <v>2040</v>
      </c>
      <c r="AF9" s="396">
        <f>'[6]NW Industrial Demand LOW'!AF9</f>
        <v>2041</v>
      </c>
      <c r="AH9" s="4" t="str">
        <f>'[6]NW Industrial Demand LOW'!A9</f>
        <v>AAGR (2017-2050)</v>
      </c>
      <c r="AI9" s="4" t="str">
        <f>'[6]NW Industrial Demand LOW'!B9</f>
        <v>AAGR (2017-2050)</v>
      </c>
    </row>
    <row r="10" spans="1:62" s="1" customFormat="1">
      <c r="A10" s="389" t="s">
        <v>5669</v>
      </c>
      <c r="B10" s="391" t="s">
        <v>5686</v>
      </c>
      <c r="C10" s="389" t="str">
        <f>'[6]NW Industrial Demand LOW'!C10</f>
        <v>Miscellaneous (Water Supply)</v>
      </c>
      <c r="D10" s="389" t="str">
        <f>'[6]NW Industrial Demand LOW'!D10</f>
        <v>Water Supply</v>
      </c>
      <c r="E10" s="393">
        <f>'[6]NW Industrial Demand LOW'!E10</f>
        <v>1</v>
      </c>
      <c r="F10" s="389" t="str">
        <f>'[6]NW Industrial Demand LOW'!F10</f>
        <v>GWh/Year</v>
      </c>
      <c r="G10" s="392">
        <f>'[6]NW Industrial Demand LOW'!G10</f>
        <v>977.60299999999995</v>
      </c>
      <c r="H10" s="392">
        <f>'[6]NW Industrial Demand LOW'!H10</f>
        <v>983.30008842045731</v>
      </c>
      <c r="I10" s="392">
        <f>'[6]NW Industrial Demand LOW'!I10</f>
        <v>989.03037724687761</v>
      </c>
      <c r="J10" s="392">
        <f>'[6]NW Industrial Demand LOW'!J10</f>
        <v>994.79405995825823</v>
      </c>
      <c r="K10" s="392">
        <f>'[6]NW Industrial Demand LOW'!K10</f>
        <v>1000.5913311611166</v>
      </c>
      <c r="L10" s="392">
        <f>'[6]NW Industrial Demand LOW'!L10</f>
        <v>1006.4223865960611</v>
      </c>
      <c r="M10" s="392">
        <f>'[6]NW Industrial Demand LOW'!M10</f>
        <v>1012.2874231443997</v>
      </c>
      <c r="N10" s="392">
        <f>'[6]NW Industrial Demand LOW'!N10</f>
        <v>1018.1866388347879</v>
      </c>
      <c r="O10" s="392">
        <f>'[6]NW Industrial Demand LOW'!O10</f>
        <v>1024.1202328499148</v>
      </c>
      <c r="P10" s="392">
        <f>'[6]NW Industrial Demand LOW'!P10</f>
        <v>1030.0884055332283</v>
      </c>
      <c r="Q10" s="392">
        <f>'[6]NW Industrial Demand LOW'!Q10</f>
        <v>1036.0913583956999</v>
      </c>
      <c r="R10" s="392">
        <f>'[6]NW Industrial Demand LOW'!R10</f>
        <v>1042.1292941226279</v>
      </c>
      <c r="S10" s="392">
        <f>'[6]NW Industrial Demand LOW'!S10</f>
        <v>1048.2024165804819</v>
      </c>
      <c r="T10" s="392">
        <f>'[6]NW Industrial Demand LOW'!T10</f>
        <v>1054.3109308237854</v>
      </c>
      <c r="U10" s="392">
        <f>'[6]NW Industrial Demand LOW'!U10</f>
        <v>1060.4550431020393</v>
      </c>
      <c r="V10" s="392">
        <f>'[6]NW Industrial Demand LOW'!V10</f>
        <v>1066.6349608666865</v>
      </c>
      <c r="W10" s="392">
        <f>'[6]NW Industrial Demand LOW'!W10</f>
        <v>1072.8508927781154</v>
      </c>
      <c r="X10" s="392">
        <f>'[6]NW Industrial Demand LOW'!X10</f>
        <v>1079.1030487127059</v>
      </c>
      <c r="Y10" s="392">
        <f>'[6]NW Industrial Demand LOW'!Y10</f>
        <v>1085.3916397699156</v>
      </c>
      <c r="Z10" s="392">
        <f>'[6]NW Industrial Demand LOW'!Z10</f>
        <v>1091.7168782794072</v>
      </c>
      <c r="AA10" s="392">
        <f>'[6]NW Industrial Demand LOW'!AA10</f>
        <v>1098.0789778082174</v>
      </c>
      <c r="AB10" s="392">
        <f>'[6]NW Industrial Demand LOW'!AB10</f>
        <v>1104.4781531679687</v>
      </c>
      <c r="AC10" s="392">
        <f>'[6]NW Industrial Demand LOW'!AC10</f>
        <v>1110.9146204221213</v>
      </c>
      <c r="AD10" s="392">
        <f>'[6]NW Industrial Demand LOW'!AD10</f>
        <v>1117.3885968932693</v>
      </c>
      <c r="AE10" s="392">
        <f>'[6]NW Industrial Demand LOW'!AE10</f>
        <v>1123.9003011704776</v>
      </c>
      <c r="AF10" s="392">
        <f>'[6]NW Industrial Demand LOW'!AF10</f>
        <v>1130.4499531166632</v>
      </c>
      <c r="AG10" s="52"/>
      <c r="AH10" s="403">
        <f>'[6]NW Industrial Demand LOW'!A10</f>
        <v>5.8276093879185064E-3</v>
      </c>
      <c r="AI10" s="403">
        <f>'[6]NW Industrial Demand LOW'!B10</f>
        <v>5.8276093879185064E-3</v>
      </c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332"/>
      <c r="BF10" s="332"/>
      <c r="BG10" s="332"/>
      <c r="BH10" s="332"/>
      <c r="BI10" s="332"/>
      <c r="BJ10" s="332"/>
    </row>
    <row r="11" spans="1:62" s="1" customFormat="1">
      <c r="A11" s="389" t="s">
        <v>5670</v>
      </c>
      <c r="B11" s="391" t="s">
        <v>5687</v>
      </c>
      <c r="C11" s="389" t="str">
        <f>'[6]NW Industrial Demand LOW'!C11</f>
        <v>Waste Water</v>
      </c>
      <c r="D11" s="389" t="str">
        <f>'[6]NW Industrial Demand LOW'!D11</f>
        <v>Sewage Treatment</v>
      </c>
      <c r="E11" s="393">
        <f>'[6]NW Industrial Demand LOW'!E11</f>
        <v>1</v>
      </c>
      <c r="F11" s="389" t="str">
        <f>'[6]NW Industrial Demand LOW'!F11</f>
        <v>GWh/Year</v>
      </c>
      <c r="G11" s="392">
        <f>'[6]NW Industrial Demand LOW'!G11</f>
        <v>996.36400000000003</v>
      </c>
      <c r="H11" s="392">
        <f>'[6]NW Industrial Demand LOW'!H11</f>
        <v>1002.1704202001841</v>
      </c>
      <c r="I11" s="392">
        <f>'[6]NW Industrial Demand LOW'!I11</f>
        <v>1008.0106779492371</v>
      </c>
      <c r="J11" s="392">
        <f>'[6]NW Industrial Demand LOW'!J11</f>
        <v>1013.8849704391763</v>
      </c>
      <c r="K11" s="392">
        <f>'[6]NW Industrial Demand LOW'!K11</f>
        <v>1019.7934960111772</v>
      </c>
      <c r="L11" s="392">
        <f>'[6]NW Industrial Demand LOW'!L11</f>
        <v>1025.7364541622703</v>
      </c>
      <c r="M11" s="392">
        <f>'[6]NW Industrial Demand LOW'!M11</f>
        <v>1031.7140455520766</v>
      </c>
      <c r="N11" s="392">
        <f>'[6]NW Industrial Demand LOW'!N11</f>
        <v>1037.7264720095834</v>
      </c>
      <c r="O11" s="392">
        <f>'[6]NW Industrial Demand LOW'!O11</f>
        <v>1043.7739365399582</v>
      </c>
      <c r="P11" s="392">
        <f>'[6]NW Industrial Demand LOW'!P11</f>
        <v>1049.8566433314031</v>
      </c>
      <c r="Q11" s="392">
        <f>'[6]NW Industrial Demand LOW'!Q11</f>
        <v>1055.97479776205</v>
      </c>
      <c r="R11" s="392">
        <f>'[6]NW Industrial Demand LOW'!R11</f>
        <v>1062.1286064068936</v>
      </c>
      <c r="S11" s="392">
        <f>'[6]NW Industrial Demand LOW'!S11</f>
        <v>1068.3182770447672</v>
      </c>
      <c r="T11" s="392">
        <f>'[6]NW Industrial Demand LOW'!T11</f>
        <v>1074.5440186653584</v>
      </c>
      <c r="U11" s="392">
        <f>'[6]NW Industrial Demand LOW'!U11</f>
        <v>1080.8060414762645</v>
      </c>
      <c r="V11" s="392">
        <f>'[6]NW Industrial Demand LOW'!V11</f>
        <v>1087.1045569100907</v>
      </c>
      <c r="W11" s="392">
        <f>'[6]NW Industrial Demand LOW'!W11</f>
        <v>1093.4397776315891</v>
      </c>
      <c r="X11" s="392">
        <f>'[6]NW Industrial Demand LOW'!X11</f>
        <v>1099.8119175448385</v>
      </c>
      <c r="Y11" s="392">
        <f>'[6]NW Industrial Demand LOW'!Y11</f>
        <v>1106.2211918004675</v>
      </c>
      <c r="Z11" s="392">
        <f>'[6]NW Industrial Demand LOW'!Z11</f>
        <v>1112.6678168029184</v>
      </c>
      <c r="AA11" s="392">
        <f>'[6]NW Industrial Demand LOW'!AA11</f>
        <v>1119.152010217754</v>
      </c>
      <c r="AB11" s="392">
        <f>'[6]NW Industrial Demand LOW'!AB11</f>
        <v>1125.6739909790069</v>
      </c>
      <c r="AC11" s="392">
        <f>'[6]NW Industrial Demand LOW'!AC11</f>
        <v>1132.233979296572</v>
      </c>
      <c r="AD11" s="392">
        <f>'[6]NW Industrial Demand LOW'!AD11</f>
        <v>1138.8321966636411</v>
      </c>
      <c r="AE11" s="392">
        <f>'[6]NW Industrial Demand LOW'!AE11</f>
        <v>1145.4688658641821</v>
      </c>
      <c r="AF11" s="392">
        <f>'[6]NW Industrial Demand LOW'!AF11</f>
        <v>1152.1442109804607</v>
      </c>
      <c r="AG11" s="52"/>
      <c r="AH11" s="403">
        <f>'[6]NW Industrial Demand LOW'!A11</f>
        <v>5.8276093879185064E-3</v>
      </c>
      <c r="AI11" s="403">
        <f>'[6]NW Industrial Demand LOW'!B11</f>
        <v>5.8276093879185064E-3</v>
      </c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332"/>
      <c r="BF11" s="332"/>
      <c r="BG11" s="332"/>
      <c r="BH11" s="332"/>
      <c r="BI11" s="332"/>
      <c r="BJ11" s="332"/>
    </row>
    <row r="12" spans="1:62" s="1" customFormat="1">
      <c r="A12" s="389" t="s">
        <v>5671</v>
      </c>
      <c r="B12" s="391" t="s">
        <v>5688</v>
      </c>
      <c r="C12" s="389" t="str">
        <f>'[6]NW Industrial Demand LOW'!C12</f>
        <v>Food &amp; Tobacco</v>
      </c>
      <c r="D12" s="389" t="str">
        <f>'[6]NW Industrial Demand LOW'!D12</f>
        <v>Frozen Food</v>
      </c>
      <c r="E12" s="393">
        <f>'[6]NW Industrial Demand LOW'!E12</f>
        <v>0.28580299490526129</v>
      </c>
      <c r="F12" s="389" t="str">
        <f>'[6]NW Industrial Demand LOW'!F12</f>
        <v>GWh/Year</v>
      </c>
      <c r="G12" s="392">
        <f>'[6]NW Industrial Demand LOW'!G12</f>
        <v>2263.7045705889268</v>
      </c>
      <c r="H12" s="392">
        <f>'[6]NW Industrial Demand LOW'!H12</f>
        <v>2288.8838656192397</v>
      </c>
      <c r="I12" s="392">
        <f>'[6]NW Industrial Demand LOW'!I12</f>
        <v>2297.8683685670817</v>
      </c>
      <c r="J12" s="392">
        <f>'[6]NW Industrial Demand LOW'!J12</f>
        <v>2314.6604377297454</v>
      </c>
      <c r="K12" s="392">
        <f>'[6]NW Industrial Demand LOW'!K12</f>
        <v>2215.4442138513787</v>
      </c>
      <c r="L12" s="392">
        <f>'[6]NW Industrial Demand LOW'!L12</f>
        <v>2169.9152251569808</v>
      </c>
      <c r="M12" s="392">
        <f>'[6]NW Industrial Demand LOW'!M12</f>
        <v>2135.1412889638627</v>
      </c>
      <c r="N12" s="392">
        <f>'[6]NW Industrial Demand LOW'!N12</f>
        <v>2103.3371316908056</v>
      </c>
      <c r="O12" s="392">
        <f>'[6]NW Industrial Demand LOW'!O12</f>
        <v>2071.9056615231043</v>
      </c>
      <c r="P12" s="392">
        <f>'[6]NW Industrial Demand LOW'!P12</f>
        <v>2038.7145023157716</v>
      </c>
      <c r="Q12" s="392">
        <f>'[6]NW Industrial Demand LOW'!Q12</f>
        <v>2002.7984973550122</v>
      </c>
      <c r="R12" s="392">
        <f>'[6]NW Industrial Demand LOW'!R12</f>
        <v>1961.2493153646701</v>
      </c>
      <c r="S12" s="392">
        <f>'[6]NW Industrial Demand LOW'!S12</f>
        <v>1922.1686138413247</v>
      </c>
      <c r="T12" s="392">
        <f>'[6]NW Industrial Demand LOW'!T12</f>
        <v>1878.8554557664272</v>
      </c>
      <c r="U12" s="392">
        <f>'[6]NW Industrial Demand LOW'!U12</f>
        <v>1840.1877395707199</v>
      </c>
      <c r="V12" s="392">
        <f>'[6]NW Industrial Demand LOW'!V12</f>
        <v>1804.0207995804337</v>
      </c>
      <c r="W12" s="392">
        <f>'[6]NW Industrial Demand LOW'!W12</f>
        <v>1769.2965931084291</v>
      </c>
      <c r="X12" s="392">
        <f>'[6]NW Industrial Demand LOW'!X12</f>
        <v>1734.1405383111228</v>
      </c>
      <c r="Y12" s="392">
        <f>'[6]NW Industrial Demand LOW'!Y12</f>
        <v>1701.3354989499069</v>
      </c>
      <c r="Z12" s="392">
        <f>'[6]NW Industrial Demand LOW'!Z12</f>
        <v>1668.8108323266931</v>
      </c>
      <c r="AA12" s="392">
        <f>'[6]NW Industrial Demand LOW'!AA12</f>
        <v>1635.802301233105</v>
      </c>
      <c r="AB12" s="392">
        <f>'[6]NW Industrial Demand LOW'!AB12</f>
        <v>1599.9780390337103</v>
      </c>
      <c r="AC12" s="392">
        <f>'[6]NW Industrial Demand LOW'!AC12</f>
        <v>1566.5405176447689</v>
      </c>
      <c r="AD12" s="392">
        <f>'[6]NW Industrial Demand LOW'!AD12</f>
        <v>1531.2932916920881</v>
      </c>
      <c r="AE12" s="392">
        <f>'[6]NW Industrial Demand LOW'!AE12</f>
        <v>1498.8109239121204</v>
      </c>
      <c r="AF12" s="392">
        <f>'[6]NW Industrial Demand LOW'!AF12</f>
        <v>1462.4021945881443</v>
      </c>
      <c r="AG12" s="52"/>
      <c r="AH12" s="403">
        <f>'[6]NW Industrial Demand LOW'!A12</f>
        <v>2.4887755531866441E-2</v>
      </c>
      <c r="AI12" s="403">
        <f>'[6]NW Industrial Demand LOW'!B12</f>
        <v>2.4887755531866441E-2</v>
      </c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332"/>
      <c r="BF12" s="332"/>
      <c r="BG12" s="332"/>
      <c r="BH12" s="332"/>
      <c r="BI12" s="332"/>
      <c r="BJ12" s="332"/>
    </row>
    <row r="13" spans="1:62" s="1" customFormat="1">
      <c r="A13" s="389" t="s">
        <v>5672</v>
      </c>
      <c r="B13" s="391" t="s">
        <v>5689</v>
      </c>
      <c r="C13" s="389" t="str">
        <f>'[6]NW Industrial Demand LOW'!C13</f>
        <v>Food &amp; Tobacco</v>
      </c>
      <c r="D13" s="389" t="str">
        <f>'[6]NW Industrial Demand LOW'!D13</f>
        <v>Fruit Storage</v>
      </c>
      <c r="E13" s="393">
        <f>'[6]NW Industrial Demand LOW'!E13</f>
        <v>0.20691963747439421</v>
      </c>
      <c r="F13" s="389" t="str">
        <f>'[6]NW Industrial Demand LOW'!F13</f>
        <v>GWh/Year</v>
      </c>
      <c r="G13" s="392">
        <f>'[6]NW Industrial Demand LOW'!G13</f>
        <v>1638.9084</v>
      </c>
      <c r="H13" s="392">
        <f>'[6]NW Industrial Demand LOW'!H13</f>
        <v>1657.1380571148957</v>
      </c>
      <c r="I13" s="392">
        <f>'[6]NW Industrial Demand LOW'!I13</f>
        <v>1663.6427828385408</v>
      </c>
      <c r="J13" s="392">
        <f>'[6]NW Industrial Demand LOW'!J13</f>
        <v>1675.8001392187114</v>
      </c>
      <c r="K13" s="392">
        <f>'[6]NW Industrial Demand LOW'!K13</f>
        <v>1603.9681939891129</v>
      </c>
      <c r="L13" s="392">
        <f>'[6]NW Industrial Demand LOW'!L13</f>
        <v>1571.0054819001668</v>
      </c>
      <c r="M13" s="392">
        <f>'[6]NW Industrial Demand LOW'!M13</f>
        <v>1545.8293626890199</v>
      </c>
      <c r="N13" s="392">
        <f>'[6]NW Industrial Demand LOW'!N13</f>
        <v>1522.8033454308695</v>
      </c>
      <c r="O13" s="392">
        <f>'[6]NW Industrial Demand LOW'!O13</f>
        <v>1500.0471513799853</v>
      </c>
      <c r="P13" s="392">
        <f>'[6]NW Industrial Demand LOW'!P13</f>
        <v>1476.0169531211716</v>
      </c>
      <c r="Q13" s="392">
        <f>'[6]NW Industrial Demand LOW'!Q13</f>
        <v>1450.0139830386768</v>
      </c>
      <c r="R13" s="392">
        <f>'[6]NW Industrial Demand LOW'!R13</f>
        <v>1419.9326269015619</v>
      </c>
      <c r="S13" s="392">
        <f>'[6]NW Industrial Demand LOW'!S13</f>
        <v>1391.6384356733133</v>
      </c>
      <c r="T13" s="392">
        <f>'[6]NW Industrial Demand LOW'!T13</f>
        <v>1360.2799715337062</v>
      </c>
      <c r="U13" s="392">
        <f>'[6]NW Industrial Demand LOW'!U13</f>
        <v>1332.2847791816082</v>
      </c>
      <c r="V13" s="392">
        <f>'[6]NW Industrial Demand LOW'!V13</f>
        <v>1306.1001336574109</v>
      </c>
      <c r="W13" s="392">
        <f>'[6]NW Industrial Demand LOW'!W13</f>
        <v>1280.9600184631843</v>
      </c>
      <c r="X13" s="392">
        <f>'[6]NW Industrial Demand LOW'!X13</f>
        <v>1255.5072476967341</v>
      </c>
      <c r="Y13" s="392">
        <f>'[6]NW Industrial Demand LOW'!Y13</f>
        <v>1231.7565978681482</v>
      </c>
      <c r="Z13" s="392">
        <f>'[6]NW Industrial Demand LOW'!Z13</f>
        <v>1208.2089362039246</v>
      </c>
      <c r="AA13" s="392">
        <f>'[6]NW Industrial Demand LOW'!AA13</f>
        <v>1184.310959593457</v>
      </c>
      <c r="AB13" s="392">
        <f>'[6]NW Industrial Demand LOW'!AB13</f>
        <v>1158.3744107145917</v>
      </c>
      <c r="AC13" s="392">
        <f>'[6]NW Industrial Demand LOW'!AC13</f>
        <v>1134.1658477282747</v>
      </c>
      <c r="AD13" s="392">
        <f>'[6]NW Industrial Demand LOW'!AD13</f>
        <v>1108.6470695974701</v>
      </c>
      <c r="AE13" s="392">
        <f>'[6]NW Industrial Demand LOW'!AE13</f>
        <v>1085.1300320395928</v>
      </c>
      <c r="AF13" s="392">
        <f>'[6]NW Industrial Demand LOW'!AF13</f>
        <v>1058.7703325020923</v>
      </c>
      <c r="AG13" s="52"/>
      <c r="AH13" s="403">
        <f>'[6]NW Industrial Demand LOW'!A13</f>
        <v>1.9075306496002257E-2</v>
      </c>
      <c r="AI13" s="403">
        <f>'[6]NW Industrial Demand LOW'!B13</f>
        <v>1.9075306496002257E-2</v>
      </c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332"/>
      <c r="BF13" s="332"/>
      <c r="BG13" s="332"/>
      <c r="BH13" s="332"/>
      <c r="BI13" s="332"/>
      <c r="BJ13" s="332"/>
    </row>
    <row r="14" spans="1:62" s="1" customFormat="1">
      <c r="A14" s="389" t="s">
        <v>5673</v>
      </c>
      <c r="B14" s="391" t="s">
        <v>5690</v>
      </c>
      <c r="C14" s="389" t="str">
        <f>'[6]NW Industrial Demand LOW'!C14</f>
        <v>Food &amp; Tobacco</v>
      </c>
      <c r="D14" s="389" t="str">
        <f>'[6]NW Industrial Demand LOW'!D14</f>
        <v>Other Food</v>
      </c>
      <c r="E14" s="393">
        <f>'[6]NW Industrial Demand LOW'!E14</f>
        <v>0.39097831746789324</v>
      </c>
      <c r="F14" s="389" t="str">
        <f>'[6]NW Industrial Demand LOW'!F14</f>
        <v>GWh/Year</v>
      </c>
      <c r="G14" s="392">
        <f>'[6]NW Industrial Demand LOW'!G14</f>
        <v>3096.7464303396127</v>
      </c>
      <c r="H14" s="392">
        <f>'[6]NW Industrial Demand LOW'!H14</f>
        <v>3131.1916901215923</v>
      </c>
      <c r="I14" s="392">
        <f>'[6]NW Industrial Demand LOW'!I14</f>
        <v>3143.4824845095127</v>
      </c>
      <c r="J14" s="392">
        <f>'[6]NW Industrial Demand LOW'!J14</f>
        <v>3166.4540245740213</v>
      </c>
      <c r="K14" s="392">
        <f>'[6]NW Industrial Demand LOW'!K14</f>
        <v>3030.7262926433596</v>
      </c>
      <c r="L14" s="392">
        <f>'[6]NW Industrial Demand LOW'!L14</f>
        <v>2968.442664714089</v>
      </c>
      <c r="M14" s="392">
        <f>'[6]NW Industrial Demand LOW'!M14</f>
        <v>2920.8719418494534</v>
      </c>
      <c r="N14" s="392">
        <f>'[6]NW Industrial Demand LOW'!N14</f>
        <v>2877.3638746816264</v>
      </c>
      <c r="O14" s="392">
        <f>'[6]NW Industrial Demand LOW'!O14</f>
        <v>2834.365643239777</v>
      </c>
      <c r="P14" s="392">
        <f>'[6]NW Industrial Demand LOW'!P14</f>
        <v>2788.9601582972782</v>
      </c>
      <c r="Q14" s="392">
        <f>'[6]NW Industrial Demand LOW'!Q14</f>
        <v>2739.8270860760404</v>
      </c>
      <c r="R14" s="392">
        <f>'[6]NW Industrial Demand LOW'!R14</f>
        <v>2682.9878312175106</v>
      </c>
      <c r="S14" s="392">
        <f>'[6]NW Industrial Demand LOW'!S14</f>
        <v>2629.5254560869512</v>
      </c>
      <c r="T14" s="392">
        <f>'[6]NW Industrial Demand LOW'!T14</f>
        <v>2570.2730830530095</v>
      </c>
      <c r="U14" s="392">
        <f>'[6]NW Industrial Demand LOW'!U14</f>
        <v>2517.3756715911909</v>
      </c>
      <c r="V14" s="392">
        <f>'[6]NW Industrial Demand LOW'!V14</f>
        <v>2467.8993204072162</v>
      </c>
      <c r="W14" s="392">
        <f>'[6]NW Industrial Demand LOW'!W14</f>
        <v>2420.3966277698196</v>
      </c>
      <c r="X14" s="392">
        <f>'[6]NW Industrial Demand LOW'!X14</f>
        <v>2372.3031668947287</v>
      </c>
      <c r="Y14" s="392">
        <f>'[6]NW Industrial Demand LOW'!Y14</f>
        <v>2327.4258936591291</v>
      </c>
      <c r="Z14" s="392">
        <f>'[6]NW Industrial Demand LOW'!Z14</f>
        <v>2282.9321701529652</v>
      </c>
      <c r="AA14" s="392">
        <f>'[6]NW Industrial Demand LOW'!AA14</f>
        <v>2237.7765203553286</v>
      </c>
      <c r="AB14" s="392">
        <f>'[6]NW Industrial Demand LOW'!AB14</f>
        <v>2188.7689521739981</v>
      </c>
      <c r="AC14" s="392">
        <f>'[6]NW Industrial Demand LOW'!AC14</f>
        <v>2143.0264439218417</v>
      </c>
      <c r="AD14" s="392">
        <f>'[6]NW Industrial Demand LOW'!AD14</f>
        <v>2094.8082609634789</v>
      </c>
      <c r="AE14" s="392">
        <f>'[6]NW Industrial Demand LOW'!AE14</f>
        <v>2050.3724022483007</v>
      </c>
      <c r="AF14" s="392">
        <f>'[6]NW Industrial Demand LOW'!AF14</f>
        <v>2000.5652834077482</v>
      </c>
      <c r="AG14" s="52"/>
      <c r="AH14" s="403">
        <f>'[6]NW Industrial Demand LOW'!A14</f>
        <v>1.9979779149121666E-2</v>
      </c>
      <c r="AI14" s="403">
        <f>'[6]NW Industrial Demand LOW'!B14</f>
        <v>1.9979779149121666E-2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332"/>
      <c r="BF14" s="332"/>
      <c r="BG14" s="332"/>
      <c r="BH14" s="332"/>
      <c r="BI14" s="332"/>
      <c r="BJ14" s="332"/>
    </row>
    <row r="15" spans="1:62" s="1" customFormat="1">
      <c r="A15" s="389" t="s">
        <v>5674</v>
      </c>
      <c r="B15" s="391" t="s">
        <v>5691</v>
      </c>
      <c r="C15" s="389" t="str">
        <f>'[6]NW Industrial Demand LOW'!C15</f>
        <v>Food &amp; Tobacco</v>
      </c>
      <c r="D15" s="389" t="str">
        <f>'[6]NW Industrial Demand LOW'!D15</f>
        <v>Refrigerated Warehouse</v>
      </c>
      <c r="E15" s="393">
        <f>'[6]NW Industrial Demand LOW'!E15</f>
        <v>0.11629905015245119</v>
      </c>
      <c r="F15" s="389" t="str">
        <f>'[6]NW Industrial Demand LOW'!F15</f>
        <v>GWh/Year</v>
      </c>
      <c r="G15" s="392">
        <f>'[6]NW Industrial Demand LOW'!G15</f>
        <v>921.14742000000001</v>
      </c>
      <c r="H15" s="392">
        <f>'[6]NW Industrial Demand LOW'!H15</f>
        <v>931.39338714427163</v>
      </c>
      <c r="I15" s="392">
        <f>'[6]NW Industrial Demand LOW'!I15</f>
        <v>935.04936408486412</v>
      </c>
      <c r="J15" s="392">
        <f>'[6]NW Industrial Demand LOW'!J15</f>
        <v>941.88239847752118</v>
      </c>
      <c r="K15" s="392">
        <f>'[6]NW Industrial Demand LOW'!K15</f>
        <v>901.50929951614796</v>
      </c>
      <c r="L15" s="392">
        <f>'[6]NW Industrial Demand LOW'!L15</f>
        <v>882.98262822876211</v>
      </c>
      <c r="M15" s="392">
        <f>'[6]NW Industrial Demand LOW'!M15</f>
        <v>868.83240649766333</v>
      </c>
      <c r="N15" s="392">
        <f>'[6]NW Industrial Demand LOW'!N15</f>
        <v>855.89064819669863</v>
      </c>
      <c r="O15" s="392">
        <f>'[6]NW Industrial Demand LOW'!O15</f>
        <v>843.10054385713249</v>
      </c>
      <c r="P15" s="392">
        <f>'[6]NW Industrial Demand LOW'!P15</f>
        <v>829.59438626577798</v>
      </c>
      <c r="Q15" s="392">
        <f>'[6]NW Industrial Demand LOW'!Q15</f>
        <v>814.97943353026983</v>
      </c>
      <c r="R15" s="392">
        <f>'[6]NW Industrial Demand LOW'!R15</f>
        <v>798.07222651625705</v>
      </c>
      <c r="S15" s="392">
        <f>'[6]NW Industrial Demand LOW'!S15</f>
        <v>782.16949439841085</v>
      </c>
      <c r="T15" s="392">
        <f>'[6]NW Industrial Demand LOW'!T15</f>
        <v>764.54448964685707</v>
      </c>
      <c r="U15" s="392">
        <f>'[6]NW Industrial Demand LOW'!U15</f>
        <v>748.80980965648109</v>
      </c>
      <c r="V15" s="392">
        <f>'[6]NW Industrial Demand LOW'!V15</f>
        <v>734.09274635493921</v>
      </c>
      <c r="W15" s="392">
        <f>'[6]NW Industrial Demand LOW'!W15</f>
        <v>719.96276065856682</v>
      </c>
      <c r="X15" s="392">
        <f>'[6]NW Industrial Demand LOW'!X15</f>
        <v>705.65704709741408</v>
      </c>
      <c r="Y15" s="392">
        <f>'[6]NW Industrial Demand LOW'!Y15</f>
        <v>692.30800952281538</v>
      </c>
      <c r="Z15" s="392">
        <f>'[6]NW Industrial Demand LOW'!Z15</f>
        <v>679.07306131641633</v>
      </c>
      <c r="AA15" s="392">
        <f>'[6]NW Industrial Demand LOW'!AA15</f>
        <v>665.64121881810911</v>
      </c>
      <c r="AB15" s="392">
        <f>'[6]NW Industrial Demand LOW'!AB15</f>
        <v>651.06359807770002</v>
      </c>
      <c r="AC15" s="392">
        <f>'[6]NW Industrial Demand LOW'!AC15</f>
        <v>637.45719070511393</v>
      </c>
      <c r="AD15" s="392">
        <f>'[6]NW Industrial Demand LOW'!AD15</f>
        <v>623.11437774696265</v>
      </c>
      <c r="AE15" s="392">
        <f>'[6]NW Industrial Demand LOW'!AE15</f>
        <v>609.89664179998601</v>
      </c>
      <c r="AF15" s="392">
        <f>'[6]NW Industrial Demand LOW'!AF15</f>
        <v>595.08118950201515</v>
      </c>
      <c r="AG15" s="52"/>
      <c r="AH15" s="403">
        <f>'[6]NW Industrial Demand LOW'!A15</f>
        <v>6.8592312267014427E-3</v>
      </c>
      <c r="AI15" s="403">
        <f>'[6]NW Industrial Demand LOW'!B15</f>
        <v>6.8592312267014427E-3</v>
      </c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332"/>
      <c r="BF15" s="332"/>
      <c r="BG15" s="332"/>
      <c r="BH15" s="332"/>
      <c r="BI15" s="332"/>
      <c r="BJ15" s="332"/>
    </row>
    <row r="16" spans="1:62" s="1" customFormat="1">
      <c r="A16" s="389" t="s">
        <v>5675</v>
      </c>
      <c r="B16" s="391" t="s">
        <v>5692</v>
      </c>
      <c r="C16" s="389" t="str">
        <f>'[6]NW Industrial Demand LOW'!C16</f>
        <v>Lumber</v>
      </c>
      <c r="D16" s="389" t="str">
        <f>'[6]NW Industrial Demand LOW'!D16</f>
        <v>Wood - Lumber</v>
      </c>
      <c r="E16" s="393">
        <f>'[6]NW Industrial Demand LOW'!E16</f>
        <v>0.30145589165573788</v>
      </c>
      <c r="F16" s="389" t="str">
        <f>'[6]NW Industrial Demand LOW'!F16</f>
        <v>GWh/Year</v>
      </c>
      <c r="G16" s="392">
        <f>'[6]NW Industrial Demand LOW'!G16</f>
        <v>987.92</v>
      </c>
      <c r="H16" s="392">
        <f>'[6]NW Industrial Demand LOW'!H16</f>
        <v>1212.8453787072888</v>
      </c>
      <c r="I16" s="392">
        <f>'[6]NW Industrial Demand LOW'!I16</f>
        <v>1322.1195219617937</v>
      </c>
      <c r="J16" s="392">
        <f>'[6]NW Industrial Demand LOW'!J16</f>
        <v>1404.2068656273261</v>
      </c>
      <c r="K16" s="392">
        <f>'[6]NW Industrial Demand LOW'!K16</f>
        <v>1382.0058450304477</v>
      </c>
      <c r="L16" s="392">
        <f>'[6]NW Industrial Demand LOW'!L16</f>
        <v>1416.649156099525</v>
      </c>
      <c r="M16" s="392">
        <f>'[6]NW Industrial Demand LOW'!M16</f>
        <v>1418.9094723751598</v>
      </c>
      <c r="N16" s="392">
        <f>'[6]NW Industrial Demand LOW'!N16</f>
        <v>1351.6441119905567</v>
      </c>
      <c r="O16" s="392">
        <f>'[6]NW Industrial Demand LOW'!O16</f>
        <v>1288.4900070563547</v>
      </c>
      <c r="P16" s="392">
        <f>'[6]NW Industrial Demand LOW'!P16</f>
        <v>1220.2717445982278</v>
      </c>
      <c r="Q16" s="392">
        <f>'[6]NW Industrial Demand LOW'!Q16</f>
        <v>1155.1235089407228</v>
      </c>
      <c r="R16" s="392">
        <f>'[6]NW Industrial Demand LOW'!R16</f>
        <v>1092.7272641181432</v>
      </c>
      <c r="S16" s="392">
        <f>'[6]NW Industrial Demand LOW'!S16</f>
        <v>1031.6926955581728</v>
      </c>
      <c r="T16" s="392">
        <f>'[6]NW Industrial Demand LOW'!T16</f>
        <v>973.92741614320857</v>
      </c>
      <c r="U16" s="392">
        <f>'[6]NW Industrial Demand LOW'!U16</f>
        <v>926.03511863586152</v>
      </c>
      <c r="V16" s="392">
        <f>'[6]NW Industrial Demand LOW'!V16</f>
        <v>880.41067380144045</v>
      </c>
      <c r="W16" s="392">
        <f>'[6]NW Industrial Demand LOW'!W16</f>
        <v>840.94648011300455</v>
      </c>
      <c r="X16" s="392">
        <f>'[6]NW Industrial Demand LOW'!X16</f>
        <v>801.83498981780576</v>
      </c>
      <c r="Y16" s="392">
        <f>'[6]NW Industrial Demand LOW'!Y16</f>
        <v>761.75582611039204</v>
      </c>
      <c r="Z16" s="392">
        <f>'[6]NW Industrial Demand LOW'!Z16</f>
        <v>724.12689589035631</v>
      </c>
      <c r="AA16" s="392">
        <f>'[6]NW Industrial Demand LOW'!AA16</f>
        <v>686.95497280207064</v>
      </c>
      <c r="AB16" s="392">
        <f>'[6]NW Industrial Demand LOW'!AB16</f>
        <v>654.23615614532343</v>
      </c>
      <c r="AC16" s="392">
        <f>'[6]NW Industrial Demand LOW'!AC16</f>
        <v>626.9881610103447</v>
      </c>
      <c r="AD16" s="392">
        <f>'[6]NW Industrial Demand LOW'!AD16</f>
        <v>605.16094571911924</v>
      </c>
      <c r="AE16" s="392">
        <f>'[6]NW Industrial Demand LOW'!AE16</f>
        <v>587.07268785209999</v>
      </c>
      <c r="AF16" s="392">
        <f>'[6]NW Industrial Demand LOW'!AF16</f>
        <v>568.84304717189423</v>
      </c>
      <c r="AG16" s="52"/>
      <c r="AH16" s="403">
        <f>'[6]NW Industrial Demand LOW'!A16</f>
        <v>-2.7252001715594998E-3</v>
      </c>
      <c r="AI16" s="403">
        <f>'[6]NW Industrial Demand LOW'!B16</f>
        <v>-2.7252001715594998E-3</v>
      </c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332"/>
      <c r="BF16" s="332"/>
      <c r="BG16" s="332"/>
      <c r="BH16" s="332"/>
      <c r="BI16" s="332"/>
      <c r="BJ16" s="332"/>
    </row>
    <row r="17" spans="1:62" s="1" customFormat="1">
      <c r="A17" s="389" t="s">
        <v>5676</v>
      </c>
      <c r="B17" s="391" t="s">
        <v>5693</v>
      </c>
      <c r="C17" s="389" t="str">
        <f>'[6]NW Industrial Demand LOW'!C17</f>
        <v>Lumber</v>
      </c>
      <c r="D17" s="389" t="str">
        <f>'[6]NW Industrial Demand LOW'!D17</f>
        <v>Wood - Panel</v>
      </c>
      <c r="E17" s="393">
        <f>'[6]NW Industrial Demand LOW'!E17</f>
        <v>0.10657274396349155</v>
      </c>
      <c r="F17" s="389" t="str">
        <f>'[6]NW Industrial Demand LOW'!F17</f>
        <v>GWh/Year</v>
      </c>
      <c r="G17" s="392">
        <f>'[6]NW Industrial Demand LOW'!G17</f>
        <v>349.25622000000004</v>
      </c>
      <c r="H17" s="392">
        <f>'[6]NW Industrial Demand LOW'!H17</f>
        <v>428.77337477910783</v>
      </c>
      <c r="I17" s="392">
        <f>'[6]NW Industrial Demand LOW'!I17</f>
        <v>467.40471559294593</v>
      </c>
      <c r="J17" s="392">
        <f>'[6]NW Industrial Demand LOW'!J17</f>
        <v>496.42479349243655</v>
      </c>
      <c r="K17" s="392">
        <f>'[6]NW Industrial Demand LOW'!K17</f>
        <v>488.5761371905013</v>
      </c>
      <c r="L17" s="392">
        <f>'[6]NW Industrial Demand LOW'!L17</f>
        <v>500.82347692678576</v>
      </c>
      <c r="M17" s="392">
        <f>'[6]NW Industrial Demand LOW'!M17</f>
        <v>501.62255936102395</v>
      </c>
      <c r="N17" s="392">
        <f>'[6]NW Industrial Demand LOW'!N17</f>
        <v>477.84245013673024</v>
      </c>
      <c r="O17" s="392">
        <f>'[6]NW Industrial Demand LOW'!O17</f>
        <v>455.51577999461074</v>
      </c>
      <c r="P17" s="392">
        <f>'[6]NW Industrial Demand LOW'!P17</f>
        <v>431.39879432664839</v>
      </c>
      <c r="Q17" s="392">
        <f>'[6]NW Industrial Demand LOW'!Q17</f>
        <v>408.36714548321032</v>
      </c>
      <c r="R17" s="392">
        <f>'[6]NW Industrial Demand LOW'!R17</f>
        <v>386.30839921941498</v>
      </c>
      <c r="S17" s="392">
        <f>'[6]NW Industrial Demand LOW'!S17</f>
        <v>364.73104204010269</v>
      </c>
      <c r="T17" s="392">
        <f>'[6]NW Industrial Demand LOW'!T17</f>
        <v>344.30946626907445</v>
      </c>
      <c r="U17" s="392">
        <f>'[6]NW Industrial Demand LOW'!U17</f>
        <v>327.37825443559456</v>
      </c>
      <c r="V17" s="392">
        <f>'[6]NW Industrial Demand LOW'!V17</f>
        <v>311.24878935495201</v>
      </c>
      <c r="W17" s="392">
        <f>'[6]NW Industrial Demand LOW'!W17</f>
        <v>297.29713829720345</v>
      </c>
      <c r="X17" s="392">
        <f>'[6]NW Industrial Demand LOW'!X17</f>
        <v>283.47017734989208</v>
      </c>
      <c r="Y17" s="392">
        <f>'[6]NW Industrial Demand LOW'!Y17</f>
        <v>269.30111789445795</v>
      </c>
      <c r="Z17" s="392">
        <f>'[6]NW Industrial Demand LOW'!Z17</f>
        <v>255.99828170195909</v>
      </c>
      <c r="AA17" s="392">
        <f>'[6]NW Industrial Demand LOW'!AA17</f>
        <v>242.85700978930888</v>
      </c>
      <c r="AB17" s="392">
        <f>'[6]NW Industrial Demand LOW'!AB17</f>
        <v>231.29003045048736</v>
      </c>
      <c r="AC17" s="392">
        <f>'[6]NW Industrial Demand LOW'!AC17</f>
        <v>221.65713326911529</v>
      </c>
      <c r="AD17" s="392">
        <f>'[6]NW Industrial Demand LOW'!AD17</f>
        <v>213.94062716969472</v>
      </c>
      <c r="AE17" s="392">
        <f>'[6]NW Industrial Demand LOW'!AE17</f>
        <v>207.54594281365334</v>
      </c>
      <c r="AF17" s="392">
        <f>'[6]NW Industrial Demand LOW'!AF17</f>
        <v>201.10127584069306</v>
      </c>
      <c r="AG17" s="52"/>
      <c r="AH17" s="403">
        <f>'[6]NW Industrial Demand LOW'!A17</f>
        <v>1.1439891907919605E-2</v>
      </c>
      <c r="AI17" s="403">
        <f>'[6]NW Industrial Demand LOW'!B17</f>
        <v>1.1439891907919605E-2</v>
      </c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332"/>
      <c r="BF17" s="332"/>
      <c r="BG17" s="332"/>
      <c r="BH17" s="332"/>
      <c r="BI17" s="332"/>
      <c r="BJ17" s="332"/>
    </row>
    <row r="18" spans="1:62" s="1" customFormat="1">
      <c r="A18" s="389" t="s">
        <v>5677</v>
      </c>
      <c r="B18" s="391" t="s">
        <v>5694</v>
      </c>
      <c r="C18" s="389" t="str">
        <f>'[6]NW Industrial Demand LOW'!C18</f>
        <v>Lumber</v>
      </c>
      <c r="D18" s="389" t="str">
        <f>'[6]NW Industrial Demand LOW'!D18</f>
        <v>Wood - Other</v>
      </c>
      <c r="E18" s="393">
        <f>'[6]NW Industrial Demand LOW'!E18</f>
        <v>0.59197136438077058</v>
      </c>
      <c r="F18" s="389" t="str">
        <f>'[6]NW Industrial Demand LOW'!F18</f>
        <v>GWh/Year</v>
      </c>
      <c r="G18" s="392">
        <f>'[6]NW Industrial Demand LOW'!G18</f>
        <v>1939.9864672968965</v>
      </c>
      <c r="H18" s="392">
        <f>'[6]NW Industrial Demand LOW'!H18</f>
        <v>2381.6742465136035</v>
      </c>
      <c r="I18" s="392">
        <f>'[6]NW Industrial Demand LOW'!I18</f>
        <v>2596.2567624452604</v>
      </c>
      <c r="J18" s="392">
        <f>'[6]NW Industrial Demand LOW'!J18</f>
        <v>2757.4523408802374</v>
      </c>
      <c r="K18" s="392">
        <f>'[6]NW Industrial Demand LOW'!K18</f>
        <v>2713.8560177790514</v>
      </c>
      <c r="L18" s="392">
        <f>'[6]NW Industrial Demand LOW'!L18</f>
        <v>2781.8853669736895</v>
      </c>
      <c r="M18" s="392">
        <f>'[6]NW Industrial Demand LOW'!M18</f>
        <v>2786.3239682638164</v>
      </c>
      <c r="N18" s="392">
        <f>'[6]NW Industrial Demand LOW'!N18</f>
        <v>2654.234437872713</v>
      </c>
      <c r="O18" s="392">
        <f>'[6]NW Industrial Demand LOW'!O18</f>
        <v>2530.2182129490348</v>
      </c>
      <c r="P18" s="392">
        <f>'[6]NW Industrial Demand LOW'!P18</f>
        <v>2396.257461075124</v>
      </c>
      <c r="Q18" s="392">
        <f>'[6]NW Industrial Demand LOW'!Q18</f>
        <v>2268.3253455760669</v>
      </c>
      <c r="R18" s="392">
        <f>'[6]NW Industrial Demand LOW'!R18</f>
        <v>2145.7973366624419</v>
      </c>
      <c r="S18" s="392">
        <f>'[6]NW Industrial Demand LOW'!S18</f>
        <v>2025.9432624017247</v>
      </c>
      <c r="T18" s="392">
        <f>'[6]NW Industrial Demand LOW'!T18</f>
        <v>1912.5091175877171</v>
      </c>
      <c r="U18" s="392">
        <f>'[6]NW Industrial Demand LOW'!U18</f>
        <v>1818.4626269285441</v>
      </c>
      <c r="V18" s="392">
        <f>'[6]NW Industrial Demand LOW'!V18</f>
        <v>1728.8695368436074</v>
      </c>
      <c r="W18" s="392">
        <f>'[6]NW Industrial Demand LOW'!W18</f>
        <v>1651.3733815897922</v>
      </c>
      <c r="X18" s="392">
        <f>'[6]NW Industrial Demand LOW'!X18</f>
        <v>1574.5698328323022</v>
      </c>
      <c r="Y18" s="392">
        <f>'[6]NW Industrial Demand LOW'!Y18</f>
        <v>1495.8660559951497</v>
      </c>
      <c r="Z18" s="392">
        <f>'[6]NW Industrial Demand LOW'!Z18</f>
        <v>1421.9738224076848</v>
      </c>
      <c r="AA18" s="392">
        <f>'[6]NW Industrial Demand LOW'!AA18</f>
        <v>1348.9790174086206</v>
      </c>
      <c r="AB18" s="392">
        <f>'[6]NW Industrial Demand LOW'!AB18</f>
        <v>1284.7288134041894</v>
      </c>
      <c r="AC18" s="392">
        <f>'[6]NW Industrial Demand LOW'!AC18</f>
        <v>1231.2217057205403</v>
      </c>
      <c r="AD18" s="392">
        <f>'[6]NW Industrial Demand LOW'!AD18</f>
        <v>1188.3594271111861</v>
      </c>
      <c r="AE18" s="392">
        <f>'[6]NW Industrial Demand LOW'!AE18</f>
        <v>1152.8393693342468</v>
      </c>
      <c r="AF18" s="392">
        <f>'[6]NW Industrial Demand LOW'!AF18</f>
        <v>1117.0416769874128</v>
      </c>
      <c r="AG18" s="52"/>
      <c r="AH18" s="403">
        <f>'[6]NW Industrial Demand LOW'!A18</f>
        <v>1.1042143187179328E-2</v>
      </c>
      <c r="AI18" s="403">
        <f>'[6]NW Industrial Demand LOW'!B18</f>
        <v>1.1042143187179328E-2</v>
      </c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332"/>
      <c r="BF18" s="332"/>
      <c r="BG18" s="332"/>
      <c r="BH18" s="332"/>
      <c r="BI18" s="332"/>
      <c r="BJ18" s="332"/>
    </row>
    <row r="19" spans="1:62" s="1" customFormat="1">
      <c r="A19" s="389" t="s">
        <v>141</v>
      </c>
      <c r="B19" s="391" t="s">
        <v>5695</v>
      </c>
      <c r="C19" s="389" t="str">
        <f>'[6]NW Industrial Demand LOW'!C19</f>
        <v>Paper</v>
      </c>
      <c r="D19" s="389" t="str">
        <f>'[6]NW Industrial Demand LOW'!D19</f>
        <v>Pulp and Paper Mills (TMP)</v>
      </c>
      <c r="E19" s="393">
        <f>'[6]NW Industrial Demand LOW'!E19</f>
        <v>0.45962776167350283</v>
      </c>
      <c r="F19" s="389" t="str">
        <f>'[6]NW Industrial Demand LOW'!F19</f>
        <v>GWh/Year</v>
      </c>
      <c r="G19" s="392">
        <f>'[6]NW Industrial Demand LOW'!G19</f>
        <v>3139.9473984822002</v>
      </c>
      <c r="H19" s="392">
        <f>'[6]NW Industrial Demand LOW'!H19</f>
        <v>3179.2240846185819</v>
      </c>
      <c r="I19" s="392">
        <f>'[6]NW Industrial Demand LOW'!I19</f>
        <v>3118.6842139897567</v>
      </c>
      <c r="J19" s="392">
        <f>'[6]NW Industrial Demand LOW'!J19</f>
        <v>3061.7560983121616</v>
      </c>
      <c r="K19" s="392">
        <f>'[6]NW Industrial Demand LOW'!K19</f>
        <v>2768.7939592990879</v>
      </c>
      <c r="L19" s="392">
        <f>'[6]NW Industrial Demand LOW'!L19</f>
        <v>2670.6013824339689</v>
      </c>
      <c r="M19" s="392">
        <f>'[6]NW Industrial Demand LOW'!M19</f>
        <v>2579.2825387446774</v>
      </c>
      <c r="N19" s="392">
        <f>'[6]NW Industrial Demand LOW'!N19</f>
        <v>2449.0653975849573</v>
      </c>
      <c r="O19" s="392">
        <f>'[6]NW Industrial Demand LOW'!O19</f>
        <v>2345.898269455246</v>
      </c>
      <c r="P19" s="392">
        <f>'[6]NW Industrial Demand LOW'!P19</f>
        <v>2229.5582096759726</v>
      </c>
      <c r="Q19" s="392">
        <f>'[6]NW Industrial Demand LOW'!Q19</f>
        <v>2124.9414155859431</v>
      </c>
      <c r="R19" s="392">
        <f>'[6]NW Industrial Demand LOW'!R19</f>
        <v>2017.0617240157935</v>
      </c>
      <c r="S19" s="392">
        <f>'[6]NW Industrial Demand LOW'!S19</f>
        <v>1923.2544556248017</v>
      </c>
      <c r="T19" s="392">
        <f>'[6]NW Industrial Demand LOW'!T19</f>
        <v>1827.5994836318825</v>
      </c>
      <c r="U19" s="392">
        <f>'[6]NW Industrial Demand LOW'!U19</f>
        <v>1739.678667984643</v>
      </c>
      <c r="V19" s="392">
        <f>'[6]NW Industrial Demand LOW'!V19</f>
        <v>1662.1858869942521</v>
      </c>
      <c r="W19" s="392">
        <f>'[6]NW Industrial Demand LOW'!W19</f>
        <v>1587.3139035009235</v>
      </c>
      <c r="X19" s="392">
        <f>'[6]NW Industrial Demand LOW'!X19</f>
        <v>1511.3374344962936</v>
      </c>
      <c r="Y19" s="392">
        <f>'[6]NW Industrial Demand LOW'!Y19</f>
        <v>1447.1954610992329</v>
      </c>
      <c r="Z19" s="392">
        <f>'[6]NW Industrial Demand LOW'!Z19</f>
        <v>1381.3657345613069</v>
      </c>
      <c r="AA19" s="392">
        <f>'[6]NW Industrial Demand LOW'!AA19</f>
        <v>1316.137660763412</v>
      </c>
      <c r="AB19" s="392">
        <f>'[6]NW Industrial Demand LOW'!AB19</f>
        <v>1260.0345769180208</v>
      </c>
      <c r="AC19" s="392">
        <f>'[6]NW Industrial Demand LOW'!AC19</f>
        <v>1205.5898300367476</v>
      </c>
      <c r="AD19" s="392">
        <f>'[6]NW Industrial Demand LOW'!AD19</f>
        <v>1150.988350088744</v>
      </c>
      <c r="AE19" s="392">
        <f>'[6]NW Industrial Demand LOW'!AE19</f>
        <v>1098.7548723688822</v>
      </c>
      <c r="AF19" s="392">
        <f>'[6]NW Industrial Demand LOW'!AF19</f>
        <v>1049.7778573404771</v>
      </c>
      <c r="AG19" s="52"/>
      <c r="AH19" s="403">
        <f>'[6]NW Industrial Demand LOW'!A19</f>
        <v>8.2486762517591343E-3</v>
      </c>
      <c r="AI19" s="403">
        <f>'[6]NW Industrial Demand LOW'!B19</f>
        <v>8.2486762517591343E-3</v>
      </c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332"/>
      <c r="BF19" s="332"/>
      <c r="BG19" s="332"/>
      <c r="BH19" s="332"/>
      <c r="BI19" s="332"/>
      <c r="BJ19" s="332"/>
    </row>
    <row r="20" spans="1:62" s="1" customFormat="1">
      <c r="A20" s="389" t="s">
        <v>144</v>
      </c>
      <c r="B20" s="391" t="s">
        <v>5696</v>
      </c>
      <c r="C20" s="389" t="str">
        <f>'[6]NW Industrial Demand LOW'!C20</f>
        <v>Paper</v>
      </c>
      <c r="D20" s="389" t="str">
        <f>'[6]NW Industrial Demand LOW'!D20</f>
        <v>Pulp and Paper Mills (Kraft)</v>
      </c>
      <c r="E20" s="393">
        <f>'[6]NW Industrial Demand LOW'!E20</f>
        <v>0.45878841332223419</v>
      </c>
      <c r="F20" s="389" t="str">
        <f>'[6]NW Industrial Demand LOW'!F20</f>
        <v>GWh/Year</v>
      </c>
      <c r="G20" s="392">
        <f>'[6]NW Industrial Demand LOW'!G20</f>
        <v>3134.2133895912002</v>
      </c>
      <c r="H20" s="392">
        <f>'[6]NW Industrial Demand LOW'!H20</f>
        <v>3173.4183506828808</v>
      </c>
      <c r="I20" s="392">
        <f>'[6]NW Industrial Demand LOW'!I20</f>
        <v>3112.9890348221429</v>
      </c>
      <c r="J20" s="392">
        <f>'[6]NW Industrial Demand LOW'!J20</f>
        <v>3056.164878313291</v>
      </c>
      <c r="K20" s="392">
        <f>'[6]NW Industrial Demand LOW'!K20</f>
        <v>2763.737731545832</v>
      </c>
      <c r="L20" s="392">
        <f>'[6]NW Industrial Demand LOW'!L20</f>
        <v>2665.7244688657365</v>
      </c>
      <c r="M20" s="392">
        <f>'[6]NW Industrial Demand LOW'!M20</f>
        <v>2574.5723869068752</v>
      </c>
      <c r="N20" s="392">
        <f>'[6]NW Industrial Demand LOW'!N20</f>
        <v>2444.5930415285529</v>
      </c>
      <c r="O20" s="392">
        <f>'[6]NW Industrial Demand LOW'!O20</f>
        <v>2341.6143118510709</v>
      </c>
      <c r="P20" s="392">
        <f>'[6]NW Industrial Demand LOW'!P20</f>
        <v>2225.4867062477738</v>
      </c>
      <c r="Q20" s="392">
        <f>'[6]NW Industrial Demand LOW'!Q20</f>
        <v>2121.0609579146735</v>
      </c>
      <c r="R20" s="392">
        <f>'[6]NW Industrial Demand LOW'!R20</f>
        <v>2013.3782706353984</v>
      </c>
      <c r="S20" s="392">
        <f>'[6]NW Industrial Demand LOW'!S20</f>
        <v>1919.7423082068103</v>
      </c>
      <c r="T20" s="392">
        <f>'[6]NW Industrial Demand LOW'!T20</f>
        <v>1824.2620163566671</v>
      </c>
      <c r="U20" s="392">
        <f>'[6]NW Industrial Demand LOW'!U20</f>
        <v>1736.5017571374967</v>
      </c>
      <c r="V20" s="392">
        <f>'[6]NW Industrial Demand LOW'!V20</f>
        <v>1659.1504894397813</v>
      </c>
      <c r="W20" s="392">
        <f>'[6]NW Industrial Demand LOW'!W20</f>
        <v>1584.4152332748292</v>
      </c>
      <c r="X20" s="392">
        <f>'[6]NW Industrial Demand LOW'!X20</f>
        <v>1508.5775085526641</v>
      </c>
      <c r="Y20" s="392">
        <f>'[6]NW Industrial Demand LOW'!Y20</f>
        <v>1444.5526678967196</v>
      </c>
      <c r="Z20" s="392">
        <f>'[6]NW Industrial Demand LOW'!Z20</f>
        <v>1378.8431561870559</v>
      </c>
      <c r="AA20" s="392">
        <f>'[6]NW Industrial Demand LOW'!AA20</f>
        <v>1313.734198510431</v>
      </c>
      <c r="AB20" s="392">
        <f>'[6]NW Industrial Demand LOW'!AB20</f>
        <v>1257.7335672034926</v>
      </c>
      <c r="AC20" s="392">
        <f>'[6]NW Industrial Demand LOW'!AC20</f>
        <v>1203.3882444918206</v>
      </c>
      <c r="AD20" s="392">
        <f>'[6]NW Industrial Demand LOW'!AD20</f>
        <v>1148.8864749312058</v>
      </c>
      <c r="AE20" s="392">
        <f>'[6]NW Industrial Demand LOW'!AE20</f>
        <v>1096.7483832760272</v>
      </c>
      <c r="AF20" s="392">
        <f>'[6]NW Industrial Demand LOW'!AF20</f>
        <v>1047.8608075292366</v>
      </c>
      <c r="AG20" s="52"/>
      <c r="AH20" s="403">
        <f>'[6]NW Industrial Demand LOW'!A20</f>
        <v>1.8896353195334337E-2</v>
      </c>
      <c r="AI20" s="403">
        <f>'[6]NW Industrial Demand LOW'!B20</f>
        <v>1.8896353195334337E-2</v>
      </c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332"/>
      <c r="BF20" s="332"/>
      <c r="BG20" s="332"/>
      <c r="BH20" s="332"/>
      <c r="BI20" s="332"/>
      <c r="BJ20" s="332"/>
    </row>
    <row r="21" spans="1:62" s="1" customFormat="1">
      <c r="A21" s="389" t="s">
        <v>145</v>
      </c>
      <c r="B21" s="391" t="s">
        <v>5697</v>
      </c>
      <c r="C21" s="389" t="str">
        <f>'[6]NW Industrial Demand LOW'!C21</f>
        <v>Paper</v>
      </c>
      <c r="D21" s="389" t="str">
        <f>'[6]NW Industrial Demand LOW'!D21</f>
        <v>Paper Conversion Plants</v>
      </c>
      <c r="E21" s="393">
        <f>'[6]NW Industrial Demand LOW'!E21</f>
        <v>8.1583825004262922E-2</v>
      </c>
      <c r="F21" s="389" t="str">
        <f>'[6]NW Industrial Demand LOW'!F21</f>
        <v>GWh/Year</v>
      </c>
      <c r="G21" s="392">
        <f>'[6]NW Industrial Demand LOW'!G21</f>
        <v>557.33996168476085</v>
      </c>
      <c r="H21" s="392">
        <f>'[6]NW Industrial Demand LOW'!H21</f>
        <v>564.31156469853636</v>
      </c>
      <c r="I21" s="392">
        <f>'[6]NW Industrial Demand LOW'!I21</f>
        <v>553.56575118809997</v>
      </c>
      <c r="J21" s="392">
        <f>'[6]NW Industrial Demand LOW'!J21</f>
        <v>543.46102337454693</v>
      </c>
      <c r="K21" s="392">
        <f>'[6]NW Industrial Demand LOW'!K21</f>
        <v>491.46030915507981</v>
      </c>
      <c r="L21" s="392">
        <f>'[6]NW Industrial Demand LOW'!L21</f>
        <v>474.03114870029412</v>
      </c>
      <c r="M21" s="392">
        <f>'[6]NW Industrial Demand LOW'!M21</f>
        <v>457.82207434844713</v>
      </c>
      <c r="N21" s="392">
        <f>'[6]NW Industrial Demand LOW'!N21</f>
        <v>434.70856088648941</v>
      </c>
      <c r="O21" s="392">
        <f>'[6]NW Industrial Demand LOW'!O21</f>
        <v>416.39641869368256</v>
      </c>
      <c r="P21" s="392">
        <f>'[6]NW Industrial Demand LOW'!P21</f>
        <v>395.74608407625357</v>
      </c>
      <c r="Q21" s="392">
        <f>'[6]NW Industrial Demand LOW'!Q21</f>
        <v>377.17662649938325</v>
      </c>
      <c r="R21" s="392">
        <f>'[6]NW Industrial Demand LOW'!R21</f>
        <v>358.02800534880771</v>
      </c>
      <c r="S21" s="392">
        <f>'[6]NW Industrial Demand LOW'!S21</f>
        <v>341.37723616838764</v>
      </c>
      <c r="T21" s="392">
        <f>'[6]NW Industrial Demand LOW'!T21</f>
        <v>324.39850001145049</v>
      </c>
      <c r="U21" s="392">
        <f>'[6]NW Industrial Demand LOW'!U21</f>
        <v>308.79257487786003</v>
      </c>
      <c r="V21" s="392">
        <f>'[6]NW Industrial Demand LOW'!V21</f>
        <v>295.03762356596633</v>
      </c>
      <c r="W21" s="392">
        <f>'[6]NW Industrial Demand LOW'!W21</f>
        <v>281.74786322424688</v>
      </c>
      <c r="X21" s="392">
        <f>'[6]NW Industrial Demand LOW'!X21</f>
        <v>268.26205695104227</v>
      </c>
      <c r="Y21" s="392">
        <f>'[6]NW Industrial Demand LOW'!Y21</f>
        <v>256.87687100404736</v>
      </c>
      <c r="Z21" s="392">
        <f>'[6]NW Industrial Demand LOW'!Z21</f>
        <v>245.19210925163677</v>
      </c>
      <c r="AA21" s="392">
        <f>'[6]NW Industrial Demand LOW'!AA21</f>
        <v>233.61414072615682</v>
      </c>
      <c r="AB21" s="392">
        <f>'[6]NW Industrial Demand LOW'!AB21</f>
        <v>223.65585587848648</v>
      </c>
      <c r="AC21" s="392">
        <f>'[6]NW Industrial Demand LOW'!AC21</f>
        <v>213.9919254714315</v>
      </c>
      <c r="AD21" s="392">
        <f>'[6]NW Industrial Demand LOW'!AD21</f>
        <v>204.30017498005012</v>
      </c>
      <c r="AE21" s="392">
        <f>'[6]NW Industrial Demand LOW'!AE21</f>
        <v>195.02874435509065</v>
      </c>
      <c r="AF21" s="392">
        <f>'[6]NW Industrial Demand LOW'!AF21</f>
        <v>186.33533513028641</v>
      </c>
      <c r="AG21" s="52"/>
      <c r="AH21" s="403">
        <f>'[6]NW Industrial Demand LOW'!A21</f>
        <v>-1.6573901878766102E-3</v>
      </c>
      <c r="AI21" s="403">
        <f>'[6]NW Industrial Demand LOW'!B21</f>
        <v>-1.6573901878766102E-3</v>
      </c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332"/>
      <c r="BF21" s="332"/>
      <c r="BG21" s="332"/>
      <c r="BH21" s="332"/>
      <c r="BI21" s="332"/>
      <c r="BJ21" s="332"/>
    </row>
    <row r="22" spans="1:62" s="1" customFormat="1">
      <c r="A22" s="389" t="s">
        <v>5678</v>
      </c>
      <c r="B22" s="391" t="s">
        <v>5698</v>
      </c>
      <c r="C22" s="389" t="str">
        <f>'[6]NW Industrial Demand LOW'!C22</f>
        <v>Chemicals</v>
      </c>
      <c r="D22" s="389" t="str">
        <f>'[6]NW Industrial Demand LOW'!D22</f>
        <v>Chemical Manufacturing</v>
      </c>
      <c r="E22" s="393">
        <f>'[6]NW Industrial Demand LOW'!E22</f>
        <v>1</v>
      </c>
      <c r="F22" s="389" t="str">
        <f>'[6]NW Industrial Demand LOW'!F22</f>
        <v>GWh/Year</v>
      </c>
      <c r="G22" s="392">
        <f>'[6]NW Industrial Demand LOW'!G22</f>
        <v>4474.4706468165132</v>
      </c>
      <c r="H22" s="392">
        <f>'[6]NW Industrial Demand LOW'!H22</f>
        <v>4372.5249999999996</v>
      </c>
      <c r="I22" s="392">
        <f>'[6]NW Industrial Demand LOW'!I22</f>
        <v>4555.1090000000004</v>
      </c>
      <c r="J22" s="392">
        <f>'[6]NW Industrial Demand LOW'!J22</f>
        <v>4626.54</v>
      </c>
      <c r="K22" s="392">
        <f>'[6]NW Industrial Demand LOW'!K22</f>
        <v>4511.9390000000003</v>
      </c>
      <c r="L22" s="392">
        <f>'[6]NW Industrial Demand LOW'!L22</f>
        <v>4571.22</v>
      </c>
      <c r="M22" s="392">
        <f>'[6]NW Industrial Demand LOW'!M22</f>
        <v>4539.527</v>
      </c>
      <c r="N22" s="392">
        <f>'[6]NW Industrial Demand LOW'!N22</f>
        <v>4537.8969999999999</v>
      </c>
      <c r="O22" s="392">
        <f>'[6]NW Industrial Demand LOW'!O22</f>
        <v>4508.4679999999998</v>
      </c>
      <c r="P22" s="392">
        <f>'[6]NW Industrial Demand LOW'!P22</f>
        <v>4525.6880000000001</v>
      </c>
      <c r="Q22" s="392">
        <f>'[6]NW Industrial Demand LOW'!Q22</f>
        <v>4476.5690000000004</v>
      </c>
      <c r="R22" s="392">
        <f>'[6]NW Industrial Demand LOW'!R22</f>
        <v>4377.2950000000001</v>
      </c>
      <c r="S22" s="392">
        <f>'[6]NW Industrial Demand LOW'!S22</f>
        <v>4272.1210000000001</v>
      </c>
      <c r="T22" s="392">
        <f>'[6]NW Industrial Demand LOW'!T22</f>
        <v>4201.4880000000003</v>
      </c>
      <c r="U22" s="392">
        <f>'[6]NW Industrial Demand LOW'!U22</f>
        <v>4140.5820000000003</v>
      </c>
      <c r="V22" s="392">
        <f>'[6]NW Industrial Demand LOW'!V22</f>
        <v>4073.8789999999999</v>
      </c>
      <c r="W22" s="392">
        <f>'[6]NW Industrial Demand LOW'!W22</f>
        <v>4025.3510000000001</v>
      </c>
      <c r="X22" s="392">
        <f>'[6]NW Industrial Demand LOW'!X22</f>
        <v>3970.5639999999999</v>
      </c>
      <c r="Y22" s="392">
        <f>'[6]NW Industrial Demand LOW'!Y22</f>
        <v>3901.415</v>
      </c>
      <c r="Z22" s="392">
        <f>'[6]NW Industrial Demand LOW'!Z22</f>
        <v>3819.4920000000002</v>
      </c>
      <c r="AA22" s="392">
        <f>'[6]NW Industrial Demand LOW'!AA22</f>
        <v>3725.9029999999998</v>
      </c>
      <c r="AB22" s="392">
        <f>'[6]NW Industrial Demand LOW'!AB22</f>
        <v>3661.8409999999999</v>
      </c>
      <c r="AC22" s="392">
        <f>'[6]NW Industrial Demand LOW'!AC22</f>
        <v>3566.3389999999999</v>
      </c>
      <c r="AD22" s="392">
        <f>'[6]NW Industrial Demand LOW'!AD22</f>
        <v>3496.7849999999999</v>
      </c>
      <c r="AE22" s="392">
        <f>'[6]NW Industrial Demand LOW'!AE22</f>
        <v>3450.5320000000002</v>
      </c>
      <c r="AF22" s="392">
        <f>'[6]NW Industrial Demand LOW'!AF22</f>
        <v>3388.3090000000002</v>
      </c>
      <c r="AG22" s="52"/>
      <c r="AH22" s="403">
        <f>'[6]NW Industrial Demand LOW'!A22</f>
        <v>3.1870152816113315E-2</v>
      </c>
      <c r="AI22" s="403">
        <f>'[6]NW Industrial Demand LOW'!B22</f>
        <v>3.1870152816113315E-2</v>
      </c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332"/>
      <c r="BF22" s="332"/>
      <c r="BG22" s="332"/>
      <c r="BH22" s="332"/>
      <c r="BI22" s="332"/>
      <c r="BJ22" s="332"/>
    </row>
    <row r="23" spans="1:62" s="1" customFormat="1">
      <c r="A23" s="389" t="s">
        <v>5679</v>
      </c>
      <c r="B23" s="391" t="s">
        <v>5699</v>
      </c>
      <c r="C23" s="389" t="str">
        <f>'[6]NW Industrial Demand LOW'!C23</f>
        <v>Petroleum Products</v>
      </c>
      <c r="D23" s="389" t="str">
        <f>'[6]NW Industrial Demand LOW'!D23</f>
        <v>Refinery</v>
      </c>
      <c r="E23" s="393">
        <f>'[6]NW Industrial Demand LOW'!E23</f>
        <v>1</v>
      </c>
      <c r="F23" s="389" t="str">
        <f>'[6]NW Industrial Demand LOW'!F23</f>
        <v>GWh/Year</v>
      </c>
      <c r="G23" s="392">
        <f>'[6]NW Industrial Demand LOW'!G23</f>
        <v>2030.5495627990795</v>
      </c>
      <c r="H23" s="392">
        <f>'[6]NW Industrial Demand LOW'!H23</f>
        <v>2408.9690000000001</v>
      </c>
      <c r="I23" s="392">
        <f>'[6]NW Industrial Demand LOW'!I23</f>
        <v>2489.4760000000001</v>
      </c>
      <c r="J23" s="392">
        <f>'[6]NW Industrial Demand LOW'!J23</f>
        <v>2512.9299999999998</v>
      </c>
      <c r="K23" s="392">
        <f>'[6]NW Industrial Demand LOW'!K23</f>
        <v>2471.7950000000001</v>
      </c>
      <c r="L23" s="392">
        <f>'[6]NW Industrial Demand LOW'!L23</f>
        <v>2412.5520000000001</v>
      </c>
      <c r="M23" s="392">
        <f>'[6]NW Industrial Demand LOW'!M23</f>
        <v>2341.02</v>
      </c>
      <c r="N23" s="392">
        <f>'[6]NW Industrial Demand LOW'!N23</f>
        <v>2206.442</v>
      </c>
      <c r="O23" s="392">
        <f>'[6]NW Industrial Demand LOW'!O23</f>
        <v>2077.8609999999999</v>
      </c>
      <c r="P23" s="392">
        <f>'[6]NW Industrial Demand LOW'!P23</f>
        <v>1953.5450000000001</v>
      </c>
      <c r="Q23" s="392">
        <f>'[6]NW Industrial Demand LOW'!Q23</f>
        <v>1846.14</v>
      </c>
      <c r="R23" s="392">
        <f>'[6]NW Industrial Demand LOW'!R23</f>
        <v>1743.058</v>
      </c>
      <c r="S23" s="392">
        <f>'[6]NW Industrial Demand LOW'!S23</f>
        <v>1641.9639999999999</v>
      </c>
      <c r="T23" s="392">
        <f>'[6]NW Industrial Demand LOW'!T23</f>
        <v>1548.3579999999999</v>
      </c>
      <c r="U23" s="392">
        <f>'[6]NW Industrial Demand LOW'!U23</f>
        <v>1459.5840000000001</v>
      </c>
      <c r="V23" s="392">
        <f>'[6]NW Industrial Demand LOW'!V23</f>
        <v>1366.9490000000001</v>
      </c>
      <c r="W23" s="392">
        <f>'[6]NW Industrial Demand LOW'!W23</f>
        <v>1294.2049999999999</v>
      </c>
      <c r="X23" s="392">
        <f>'[6]NW Industrial Demand LOW'!X23</f>
        <v>1223.1559999999999</v>
      </c>
      <c r="Y23" s="392">
        <f>'[6]NW Industrial Demand LOW'!Y23</f>
        <v>1154.135</v>
      </c>
      <c r="Z23" s="392">
        <f>'[6]NW Industrial Demand LOW'!Z23</f>
        <v>1088.902</v>
      </c>
      <c r="AA23" s="392">
        <f>'[6]NW Industrial Demand LOW'!AA23</f>
        <v>1027.7239999999999</v>
      </c>
      <c r="AB23" s="392">
        <f>'[6]NW Industrial Demand LOW'!AB23</f>
        <v>967.74080000000004</v>
      </c>
      <c r="AC23" s="392">
        <f>'[6]NW Industrial Demand LOW'!AC23</f>
        <v>913.66800000000001</v>
      </c>
      <c r="AD23" s="392">
        <f>'[6]NW Industrial Demand LOW'!AD23</f>
        <v>856.42690000000005</v>
      </c>
      <c r="AE23" s="392">
        <f>'[6]NW Industrial Demand LOW'!AE23</f>
        <v>805.11360000000002</v>
      </c>
      <c r="AF23" s="392">
        <f>'[6]NW Industrial Demand LOW'!AF23</f>
        <v>760.84469999999999</v>
      </c>
      <c r="AG23" s="52"/>
      <c r="AH23" s="403">
        <f>'[6]NW Industrial Demand LOW'!A23</f>
        <v>-1E-3</v>
      </c>
      <c r="AI23" s="403">
        <f>'[6]NW Industrial Demand LOW'!B23</f>
        <v>-1E-3</v>
      </c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332"/>
      <c r="BF23" s="332"/>
      <c r="BG23" s="332"/>
      <c r="BH23" s="332"/>
      <c r="BI23" s="332"/>
      <c r="BJ23" s="332"/>
    </row>
    <row r="24" spans="1:62" s="1" customFormat="1">
      <c r="A24" s="389" t="s">
        <v>142</v>
      </c>
      <c r="B24" s="391" t="s">
        <v>5700</v>
      </c>
      <c r="C24" s="389" t="str">
        <f>'[6]NW Industrial Demand LOW'!C24</f>
        <v>Electric Equipment</v>
      </c>
      <c r="D24" s="389" t="str">
        <f>'[6]NW Industrial Demand LOW'!D24</f>
        <v>Silicon Growing/Manufacturing</v>
      </c>
      <c r="E24" s="393">
        <f>'[6]NW Industrial Demand LOW'!E24</f>
        <v>8.8519143921623716E-2</v>
      </c>
      <c r="F24" s="389" t="str">
        <f>'[6]NW Industrial Demand LOW'!F24</f>
        <v>GWh/Year</v>
      </c>
      <c r="G24" s="392">
        <f>'[6]NW Industrial Demand LOW'!G24</f>
        <v>442.61270511415495</v>
      </c>
      <c r="H24" s="392">
        <f>'[6]NW Industrial Demand LOW'!H24</f>
        <v>421.68298333749107</v>
      </c>
      <c r="I24" s="392">
        <f>'[6]NW Industrial Demand LOW'!I24</f>
        <v>426.58774058304436</v>
      </c>
      <c r="J24" s="392">
        <f>'[6]NW Industrial Demand LOW'!J24</f>
        <v>423.29872327149246</v>
      </c>
      <c r="K24" s="392">
        <f>'[6]NW Industrial Demand LOW'!K24</f>
        <v>398.81804586681608</v>
      </c>
      <c r="L24" s="392">
        <f>'[6]NW Industrial Demand LOW'!L24</f>
        <v>387.7242071165507</v>
      </c>
      <c r="M24" s="392">
        <f>'[6]NW Industrial Demand LOW'!M24</f>
        <v>375.38570068360343</v>
      </c>
      <c r="N24" s="392">
        <f>'[6]NW Industrial Demand LOW'!N24</f>
        <v>374.24043999954546</v>
      </c>
      <c r="O24" s="392">
        <f>'[6]NW Industrial Demand LOW'!O24</f>
        <v>369.08676692128455</v>
      </c>
      <c r="P24" s="392">
        <f>'[6]NW Industrial Demand LOW'!P24</f>
        <v>363.84227320136017</v>
      </c>
      <c r="Q24" s="392">
        <f>'[6]NW Industrial Demand LOW'!Q24</f>
        <v>358.01080903809145</v>
      </c>
      <c r="R24" s="392">
        <f>'[6]NW Industrial Demand LOW'!R24</f>
        <v>353.8080971229806</v>
      </c>
      <c r="S24" s="392">
        <f>'[6]NW Industrial Demand LOW'!S24</f>
        <v>348.02390218256602</v>
      </c>
      <c r="T24" s="392">
        <f>'[6]NW Industrial Demand LOW'!T24</f>
        <v>341.80746826238214</v>
      </c>
      <c r="U24" s="392">
        <f>'[6]NW Industrial Demand LOW'!U24</f>
        <v>335.15118271605172</v>
      </c>
      <c r="V24" s="392">
        <f>'[6]NW Industrial Demand LOW'!V24</f>
        <v>329.02132051862321</v>
      </c>
      <c r="W24" s="392">
        <f>'[6]NW Industrial Demand LOW'!W24</f>
        <v>323.07557814055167</v>
      </c>
      <c r="X24" s="392">
        <f>'[6]NW Industrial Demand LOW'!X24</f>
        <v>316.9317299183835</v>
      </c>
      <c r="Y24" s="392">
        <f>'[6]NW Industrial Demand LOW'!Y24</f>
        <v>310.21932323480678</v>
      </c>
      <c r="Z24" s="392">
        <f>'[6]NW Industrial Demand LOW'!Z24</f>
        <v>302.99253180590148</v>
      </c>
      <c r="AA24" s="392">
        <f>'[6]NW Industrial Demand LOW'!AA24</f>
        <v>296.57861167562851</v>
      </c>
      <c r="AB24" s="392">
        <f>'[6]NW Industrial Demand LOW'!AB24</f>
        <v>291.1124660193243</v>
      </c>
      <c r="AC24" s="392">
        <f>'[6]NW Industrial Demand LOW'!AC24</f>
        <v>286.0637766457545</v>
      </c>
      <c r="AD24" s="392">
        <f>'[6]NW Industrial Demand LOW'!AD24</f>
        <v>281.67207635837099</v>
      </c>
      <c r="AE24" s="392">
        <f>'[6]NW Industrial Demand LOW'!AE24</f>
        <v>278.22469829834336</v>
      </c>
      <c r="AF24" s="392">
        <f>'[6]NW Industrial Demand LOW'!AF24</f>
        <v>274.30489356720602</v>
      </c>
      <c r="AG24" s="52"/>
      <c r="AH24" s="403">
        <f>'[6]NW Industrial Demand LOW'!A24</f>
        <v>1.0299165561699437E-3</v>
      </c>
      <c r="AI24" s="403">
        <f>'[6]NW Industrial Demand LOW'!B24</f>
        <v>1.0299165561699437E-3</v>
      </c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332"/>
      <c r="BF24" s="332"/>
      <c r="BG24" s="332"/>
      <c r="BH24" s="332"/>
      <c r="BI24" s="332"/>
      <c r="BJ24" s="332"/>
    </row>
    <row r="25" spans="1:62" s="1" customFormat="1">
      <c r="A25" s="389" t="s">
        <v>5680</v>
      </c>
      <c r="B25" s="391" t="s">
        <v>5701</v>
      </c>
      <c r="C25" s="389" t="str">
        <f>'[6]NW Industrial Demand LOW'!C25</f>
        <v>Electric Equipment</v>
      </c>
      <c r="D25" s="389" t="str">
        <f>'[6]NW Industrial Demand LOW'!D25</f>
        <v>Semiconductor Manufacturing</v>
      </c>
      <c r="E25" s="393">
        <f>'[6]NW Industrial Demand LOW'!E25</f>
        <v>0.91148085607837637</v>
      </c>
      <c r="F25" s="389" t="str">
        <f>'[6]NW Industrial Demand LOW'!F25</f>
        <v>GWh/Year</v>
      </c>
      <c r="G25" s="392">
        <f>'[6]NW Industrial Demand LOW'!G25</f>
        <v>4557.5791800000006</v>
      </c>
      <c r="H25" s="392">
        <f>'[6]NW Industrial Demand LOW'!H25</f>
        <v>4342.0660166625094</v>
      </c>
      <c r="I25" s="392">
        <f>'[6]NW Industrial Demand LOW'!I25</f>
        <v>4392.5702594169561</v>
      </c>
      <c r="J25" s="392">
        <f>'[6]NW Industrial Demand LOW'!J25</f>
        <v>4358.7032767285082</v>
      </c>
      <c r="K25" s="392">
        <f>'[6]NW Industrial Demand LOW'!K25</f>
        <v>4106.6259541331847</v>
      </c>
      <c r="L25" s="392">
        <f>'[6]NW Industrial Demand LOW'!L25</f>
        <v>3992.3927928834501</v>
      </c>
      <c r="M25" s="392">
        <f>'[6]NW Industrial Demand LOW'!M25</f>
        <v>3865.343299316397</v>
      </c>
      <c r="N25" s="392">
        <f>'[6]NW Industrial Demand LOW'!N25</f>
        <v>3853.5505600004549</v>
      </c>
      <c r="O25" s="392">
        <f>'[6]NW Industrial Demand LOW'!O25</f>
        <v>3800.4832330787153</v>
      </c>
      <c r="P25" s="392">
        <f>'[6]NW Industrial Demand LOW'!P25</f>
        <v>3746.4807267986403</v>
      </c>
      <c r="Q25" s="392">
        <f>'[6]NW Industrial Demand LOW'!Q25</f>
        <v>3686.4341909619093</v>
      </c>
      <c r="R25" s="392">
        <f>'[6]NW Industrial Demand LOW'!R25</f>
        <v>3643.15890287702</v>
      </c>
      <c r="S25" s="392">
        <f>'[6]NW Industrial Demand LOW'!S25</f>
        <v>3583.5990978174345</v>
      </c>
      <c r="T25" s="392">
        <f>'[6]NW Industrial Demand LOW'!T25</f>
        <v>3519.5885317376183</v>
      </c>
      <c r="U25" s="392">
        <f>'[6]NW Industrial Demand LOW'!U25</f>
        <v>3451.0488172839482</v>
      </c>
      <c r="V25" s="392">
        <f>'[6]NW Industrial Demand LOW'!V25</f>
        <v>3387.9296794813772</v>
      </c>
      <c r="W25" s="392">
        <f>'[6]NW Industrial Demand LOW'!W25</f>
        <v>3326.7064218594487</v>
      </c>
      <c r="X25" s="392">
        <f>'[6]NW Industrial Demand LOW'!X25</f>
        <v>3263.4432700816169</v>
      </c>
      <c r="Y25" s="392">
        <f>'[6]NW Industrial Demand LOW'!Y25</f>
        <v>3194.3256767651937</v>
      </c>
      <c r="Z25" s="392">
        <f>'[6]NW Industrial Demand LOW'!Z25</f>
        <v>3119.9114681940987</v>
      </c>
      <c r="AA25" s="392">
        <f>'[6]NW Industrial Demand LOW'!AA25</f>
        <v>3053.8673883243719</v>
      </c>
      <c r="AB25" s="392">
        <f>'[6]NW Industrial Demand LOW'!AB25</f>
        <v>2997.5825339806761</v>
      </c>
      <c r="AC25" s="392">
        <f>'[6]NW Industrial Demand LOW'!AC25</f>
        <v>2945.5962233542455</v>
      </c>
      <c r="AD25" s="392">
        <f>'[6]NW Industrial Demand LOW'!AD25</f>
        <v>2900.3749236416293</v>
      </c>
      <c r="AE25" s="392">
        <f>'[6]NW Industrial Demand LOW'!AE25</f>
        <v>2864.877301701657</v>
      </c>
      <c r="AF25" s="392">
        <f>'[6]NW Industrial Demand LOW'!AF25</f>
        <v>2824.5151064327943</v>
      </c>
      <c r="AG25" s="52"/>
      <c r="AH25" s="403">
        <f>'[6]NW Industrial Demand LOW'!A25</f>
        <v>2.5700000000000001E-2</v>
      </c>
      <c r="AI25" s="403">
        <f>'[6]NW Industrial Demand LOW'!B25</f>
        <v>2.5700000000000001E-2</v>
      </c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332"/>
      <c r="BF25" s="332"/>
      <c r="BG25" s="332"/>
      <c r="BH25" s="332"/>
      <c r="BI25" s="332"/>
      <c r="BJ25" s="332"/>
    </row>
    <row r="26" spans="1:62" s="1" customFormat="1">
      <c r="A26" s="389" t="s">
        <v>5681</v>
      </c>
      <c r="B26" s="391" t="s">
        <v>5702</v>
      </c>
      <c r="C26" s="389" t="str">
        <f>'[6]NW Industrial Demand LOW'!C26</f>
        <v>Stone, Clay, etc.</v>
      </c>
      <c r="D26" s="389" t="str">
        <f>'[6]NW Industrial Demand LOW'!D26</f>
        <v>Cement/Concrete Products</v>
      </c>
      <c r="E26" s="393">
        <f>'[6]NW Industrial Demand LOW'!E26</f>
        <v>0.68</v>
      </c>
      <c r="F26" s="389" t="str">
        <f>'[6]NW Industrial Demand LOW'!F26</f>
        <v>GWh/Year</v>
      </c>
      <c r="G26" s="392">
        <f>'[6]NW Industrial Demand LOW'!G26</f>
        <v>2176.1799999999998</v>
      </c>
      <c r="H26" s="392">
        <f>'[6]NW Industrial Demand LOW'!H26</f>
        <v>2191.6706000000004</v>
      </c>
      <c r="I26" s="392">
        <f>'[6]NW Industrial Demand LOW'!I26</f>
        <v>2192.7592800000002</v>
      </c>
      <c r="J26" s="392">
        <f>'[6]NW Industrial Demand LOW'!J26</f>
        <v>2162.8800800000004</v>
      </c>
      <c r="K26" s="392">
        <f>'[6]NW Industrial Demand LOW'!K26</f>
        <v>2045.0082</v>
      </c>
      <c r="L26" s="392">
        <f>'[6]NW Industrial Demand LOW'!L26</f>
        <v>1995.7524000000001</v>
      </c>
      <c r="M26" s="392">
        <f>'[6]NW Industrial Demand LOW'!M26</f>
        <v>1928.60104</v>
      </c>
      <c r="N26" s="392">
        <f>'[6]NW Industrial Demand LOW'!N26</f>
        <v>1892.1027200000001</v>
      </c>
      <c r="O26" s="392">
        <f>'[6]NW Industrial Demand LOW'!O26</f>
        <v>1856.29664</v>
      </c>
      <c r="P26" s="392">
        <f>'[6]NW Industrial Demand LOW'!P26</f>
        <v>1826.6608800000001</v>
      </c>
      <c r="Q26" s="392">
        <f>'[6]NW Industrial Demand LOW'!Q26</f>
        <v>1778.65832</v>
      </c>
      <c r="R26" s="392">
        <f>'[6]NW Industrial Demand LOW'!R26</f>
        <v>1726.2452800000001</v>
      </c>
      <c r="S26" s="392">
        <f>'[6]NW Industrial Demand LOW'!S26</f>
        <v>1664.4339600000003</v>
      </c>
      <c r="T26" s="392">
        <f>'[6]NW Industrial Demand LOW'!T26</f>
        <v>1602.3207199999999</v>
      </c>
      <c r="U26" s="392">
        <f>'[6]NW Industrial Demand LOW'!U26</f>
        <v>1557.7616800000001</v>
      </c>
      <c r="V26" s="392">
        <f>'[6]NW Industrial Demand LOW'!V26</f>
        <v>1513.8989600000002</v>
      </c>
      <c r="W26" s="392">
        <f>'[6]NW Industrial Demand LOW'!W26</f>
        <v>1472.0544800000002</v>
      </c>
      <c r="X26" s="392">
        <f>'[6]NW Industrial Demand LOW'!X26</f>
        <v>1432.6301200000003</v>
      </c>
      <c r="Y26" s="392">
        <f>'[6]NW Industrial Demand LOW'!Y26</f>
        <v>1387.3400799999999</v>
      </c>
      <c r="Z26" s="392">
        <f>'[6]NW Industrial Demand LOW'!Z26</f>
        <v>1348.42776</v>
      </c>
      <c r="AA26" s="392">
        <f>'[6]NW Industrial Demand LOW'!AA26</f>
        <v>1313.7912800000001</v>
      </c>
      <c r="AB26" s="392">
        <f>'[6]NW Industrial Demand LOW'!AB26</f>
        <v>1279.2296000000001</v>
      </c>
      <c r="AC26" s="392">
        <f>'[6]NW Industrial Demand LOW'!AC26</f>
        <v>1228.0086000000001</v>
      </c>
      <c r="AD26" s="392">
        <f>'[6]NW Industrial Demand LOW'!AD26</f>
        <v>1188.164</v>
      </c>
      <c r="AE26" s="392">
        <f>'[6]NW Industrial Demand LOW'!AE26</f>
        <v>1159.09536</v>
      </c>
      <c r="AF26" s="392">
        <f>'[6]NW Industrial Demand LOW'!AF26</f>
        <v>1130.4000400000002</v>
      </c>
      <c r="AG26" s="52"/>
      <c r="AH26" s="403">
        <f>'[6]NW Industrial Demand LOW'!A26</f>
        <v>1.4593046930107723E-3</v>
      </c>
      <c r="AI26" s="403">
        <f>'[6]NW Industrial Demand LOW'!B26</f>
        <v>1.4593046930107723E-3</v>
      </c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332"/>
      <c r="BF26" s="332"/>
      <c r="BG26" s="332"/>
      <c r="BH26" s="332"/>
      <c r="BI26" s="332"/>
      <c r="BJ26" s="332"/>
    </row>
    <row r="27" spans="1:62" s="1" customFormat="1">
      <c r="A27" s="389" t="s">
        <v>5682</v>
      </c>
      <c r="B27" s="391" t="s">
        <v>5703</v>
      </c>
      <c r="C27" s="389" t="str">
        <f>'[6]NW Industrial Demand LOW'!C27</f>
        <v>Other Primary Metals</v>
      </c>
      <c r="D27" s="389" t="str">
        <f>'[6]NW Industrial Demand LOW'!D27</f>
        <v>Primary Metal Manufacturing</v>
      </c>
      <c r="E27" s="393">
        <f>'[6]NW Industrial Demand LOW'!E27</f>
        <v>1</v>
      </c>
      <c r="F27" s="389" t="str">
        <f>'[6]NW Industrial Demand LOW'!F27</f>
        <v>GWh/Year</v>
      </c>
      <c r="G27" s="392">
        <f>'[6]NW Industrial Demand LOW'!G27</f>
        <v>509.77944000000002</v>
      </c>
      <c r="H27" s="392">
        <f>'[6]NW Industrial Demand LOW'!H27</f>
        <v>531.23500000000001</v>
      </c>
      <c r="I27" s="392">
        <f>'[6]NW Industrial Demand LOW'!I27</f>
        <v>516.77380000000005</v>
      </c>
      <c r="J27" s="392">
        <f>'[6]NW Industrial Demand LOW'!J27</f>
        <v>494.87099999999998</v>
      </c>
      <c r="K27" s="392">
        <f>'[6]NW Industrial Demand LOW'!K27</f>
        <v>471.43680000000001</v>
      </c>
      <c r="L27" s="392">
        <f>'[6]NW Industrial Demand LOW'!L27</f>
        <v>452.86309999999997</v>
      </c>
      <c r="M27" s="392">
        <f>'[6]NW Industrial Demand LOW'!M27</f>
        <v>433.63479999999998</v>
      </c>
      <c r="N27" s="392">
        <f>'[6]NW Industrial Demand LOW'!N27</f>
        <v>424.28160000000003</v>
      </c>
      <c r="O27" s="392">
        <f>'[6]NW Industrial Demand LOW'!O27</f>
        <v>417.62569999999999</v>
      </c>
      <c r="P27" s="392">
        <f>'[6]NW Industrial Demand LOW'!P27</f>
        <v>404.03120000000001</v>
      </c>
      <c r="Q27" s="392">
        <f>'[6]NW Industrial Demand LOW'!Q27</f>
        <v>394.88029999999998</v>
      </c>
      <c r="R27" s="392">
        <f>'[6]NW Industrial Demand LOW'!R27</f>
        <v>386.29649999999998</v>
      </c>
      <c r="S27" s="392">
        <f>'[6]NW Industrial Demand LOW'!S27</f>
        <v>377.28019999999998</v>
      </c>
      <c r="T27" s="392">
        <f>'[6]NW Industrial Demand LOW'!T27</f>
        <v>369.21679999999998</v>
      </c>
      <c r="U27" s="392">
        <f>'[6]NW Industrial Demand LOW'!U27</f>
        <v>359.7953</v>
      </c>
      <c r="V27" s="392">
        <f>'[6]NW Industrial Demand LOW'!V27</f>
        <v>353.75830000000002</v>
      </c>
      <c r="W27" s="392">
        <f>'[6]NW Industrial Demand LOW'!W27</f>
        <v>342.68650000000002</v>
      </c>
      <c r="X27" s="392">
        <f>'[6]NW Industrial Demand LOW'!X27</f>
        <v>335.68759999999997</v>
      </c>
      <c r="Y27" s="392">
        <f>'[6]NW Industrial Demand LOW'!Y27</f>
        <v>329.0684</v>
      </c>
      <c r="Z27" s="392">
        <f>'[6]NW Industrial Demand LOW'!Z27</f>
        <v>325.3417</v>
      </c>
      <c r="AA27" s="392">
        <f>'[6]NW Industrial Demand LOW'!AA27</f>
        <v>317.70069999999998</v>
      </c>
      <c r="AB27" s="392">
        <f>'[6]NW Industrial Demand LOW'!AB27</f>
        <v>314.78199999999998</v>
      </c>
      <c r="AC27" s="392">
        <f>'[6]NW Industrial Demand LOW'!AC27</f>
        <v>307.18209999999999</v>
      </c>
      <c r="AD27" s="392">
        <f>'[6]NW Industrial Demand LOW'!AD27</f>
        <v>300.51960000000003</v>
      </c>
      <c r="AE27" s="392">
        <f>'[6]NW Industrial Demand LOW'!AE27</f>
        <v>293.41039999999998</v>
      </c>
      <c r="AF27" s="392">
        <f>'[6]NW Industrial Demand LOW'!AF27</f>
        <v>289.0505</v>
      </c>
      <c r="AG27" s="52"/>
      <c r="AH27" s="403">
        <f>'[6]NW Industrial Demand LOW'!A27</f>
        <v>2.0552637548856841E-2</v>
      </c>
      <c r="AI27" s="403">
        <f>'[6]NW Industrial Demand LOW'!B27</f>
        <v>2.0552637548856841E-2</v>
      </c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332"/>
      <c r="BF27" s="332"/>
      <c r="BG27" s="332"/>
      <c r="BH27" s="332"/>
      <c r="BI27" s="332"/>
      <c r="BJ27" s="332"/>
    </row>
    <row r="28" spans="1:62" s="1" customFormat="1">
      <c r="A28" s="389" t="s">
        <v>5683</v>
      </c>
      <c r="B28" s="391" t="s">
        <v>5704</v>
      </c>
      <c r="C28" s="389" t="str">
        <f>'[6]NW Industrial Demand LOW'!C28</f>
        <v>Fabricated Metals</v>
      </c>
      <c r="D28" s="389" t="str">
        <f>'[6]NW Industrial Demand LOW'!D28</f>
        <v>Fabricated Metal Manufactuiring</v>
      </c>
      <c r="E28" s="393">
        <f>'[6]NW Industrial Demand LOW'!E28</f>
        <v>1</v>
      </c>
      <c r="F28" s="389" t="str">
        <f>'[6]NW Industrial Demand LOW'!F28</f>
        <v>GWh/Year</v>
      </c>
      <c r="G28" s="392">
        <f>'[6]NW Industrial Demand LOW'!G28</f>
        <v>1071.5582400000001</v>
      </c>
      <c r="H28" s="392">
        <f>'[6]NW Industrial Demand LOW'!H28</f>
        <v>1107.6949999999999</v>
      </c>
      <c r="I28" s="392">
        <f>'[6]NW Industrial Demand LOW'!I28</f>
        <v>1149.971</v>
      </c>
      <c r="J28" s="392">
        <f>'[6]NW Industrial Demand LOW'!J28</f>
        <v>1182.3009999999999</v>
      </c>
      <c r="K28" s="392">
        <f>'[6]NW Industrial Demand LOW'!K28</f>
        <v>1167.106</v>
      </c>
      <c r="L28" s="392">
        <f>'[6]NW Industrial Demand LOW'!L28</f>
        <v>1169.1969999999999</v>
      </c>
      <c r="M28" s="392">
        <f>'[6]NW Industrial Demand LOW'!M28</f>
        <v>1171.0509999999999</v>
      </c>
      <c r="N28" s="392">
        <f>'[6]NW Industrial Demand LOW'!N28</f>
        <v>1147.6479999999999</v>
      </c>
      <c r="O28" s="392">
        <f>'[6]NW Industrial Demand LOW'!O28</f>
        <v>1123.1669999999999</v>
      </c>
      <c r="P28" s="392">
        <f>'[6]NW Industrial Demand LOW'!P28</f>
        <v>1094.8900000000001</v>
      </c>
      <c r="Q28" s="392">
        <f>'[6]NW Industrial Demand LOW'!Q28</f>
        <v>1061.991</v>
      </c>
      <c r="R28" s="392">
        <f>'[6]NW Industrial Demand LOW'!R28</f>
        <v>1033.6020000000001</v>
      </c>
      <c r="S28" s="392">
        <f>'[6]NW Industrial Demand LOW'!S28</f>
        <v>1007.89</v>
      </c>
      <c r="T28" s="392">
        <f>'[6]NW Industrial Demand LOW'!T28</f>
        <v>981.1345</v>
      </c>
      <c r="U28" s="392">
        <f>'[6]NW Industrial Demand LOW'!U28</f>
        <v>957.6463</v>
      </c>
      <c r="V28" s="392">
        <f>'[6]NW Industrial Demand LOW'!V28</f>
        <v>936.68920000000003</v>
      </c>
      <c r="W28" s="392">
        <f>'[6]NW Industrial Demand LOW'!W28</f>
        <v>910.81979999999999</v>
      </c>
      <c r="X28" s="392">
        <f>'[6]NW Industrial Demand LOW'!X28</f>
        <v>889.19110000000001</v>
      </c>
      <c r="Y28" s="392">
        <f>'[6]NW Industrial Demand LOW'!Y28</f>
        <v>867.75170000000003</v>
      </c>
      <c r="Z28" s="392">
        <f>'[6]NW Industrial Demand LOW'!Z28</f>
        <v>846.99720000000002</v>
      </c>
      <c r="AA28" s="392">
        <f>'[6]NW Industrial Demand LOW'!AA28</f>
        <v>825.41729999999995</v>
      </c>
      <c r="AB28" s="392">
        <f>'[6]NW Industrial Demand LOW'!AB28</f>
        <v>806.88099999999997</v>
      </c>
      <c r="AC28" s="392">
        <f>'[6]NW Industrial Demand LOW'!AC28</f>
        <v>786.89080000000001</v>
      </c>
      <c r="AD28" s="392">
        <f>'[6]NW Industrial Demand LOW'!AD28</f>
        <v>765.55060000000003</v>
      </c>
      <c r="AE28" s="392">
        <f>'[6]NW Industrial Demand LOW'!AE28</f>
        <v>744.59670000000006</v>
      </c>
      <c r="AF28" s="392">
        <f>'[6]NW Industrial Demand LOW'!AF28</f>
        <v>722.18799999999999</v>
      </c>
      <c r="AG28" s="52"/>
      <c r="AH28" s="403">
        <f>'[6]NW Industrial Demand LOW'!A28</f>
        <v>1.9711945485015748E-2</v>
      </c>
      <c r="AI28" s="403">
        <f>'[6]NW Industrial Demand LOW'!B28</f>
        <v>1.9711945485015748E-2</v>
      </c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332"/>
      <c r="BF28" s="332"/>
      <c r="BG28" s="332"/>
      <c r="BH28" s="332"/>
      <c r="BI28" s="332"/>
      <c r="BJ28" s="332"/>
    </row>
    <row r="29" spans="1:62" s="1" customFormat="1">
      <c r="A29" s="394" t="s">
        <v>5684</v>
      </c>
      <c r="B29" s="391" t="s">
        <v>5705</v>
      </c>
      <c r="C29" s="389" t="str">
        <f>'[6]NW Industrial Demand LOW'!C29</f>
        <v>Transport Equipment</v>
      </c>
      <c r="D29" s="389" t="str">
        <f>'[6]NW Industrial Demand LOW'!D29</f>
        <v>Transportation Equipment</v>
      </c>
      <c r="E29" s="393">
        <f>'[6]NW Industrial Demand LOW'!E29</f>
        <v>1</v>
      </c>
      <c r="F29" s="389" t="str">
        <f>'[6]NW Industrial Demand LOW'!F29</f>
        <v>GWh/Year</v>
      </c>
      <c r="G29" s="392">
        <f>'[6]NW Industrial Demand LOW'!G29</f>
        <v>2058.52</v>
      </c>
      <c r="H29" s="392">
        <f>'[6]NW Industrial Demand LOW'!H29</f>
        <v>2041.61</v>
      </c>
      <c r="I29" s="392">
        <f>'[6]NW Industrial Demand LOW'!I29</f>
        <v>2157.4450000000002</v>
      </c>
      <c r="J29" s="392">
        <f>'[6]NW Industrial Demand LOW'!J29</f>
        <v>2328.36</v>
      </c>
      <c r="K29" s="392">
        <f>'[6]NW Industrial Demand LOW'!K29</f>
        <v>2423.2820000000002</v>
      </c>
      <c r="L29" s="392">
        <f>'[6]NW Industrial Demand LOW'!L29</f>
        <v>2543.5839999999998</v>
      </c>
      <c r="M29" s="392">
        <f>'[6]NW Industrial Demand LOW'!M29</f>
        <v>2620.3490000000002</v>
      </c>
      <c r="N29" s="392">
        <f>'[6]NW Industrial Demand LOW'!N29</f>
        <v>2595.6469999999999</v>
      </c>
      <c r="O29" s="392">
        <f>'[6]NW Industrial Demand LOW'!O29</f>
        <v>2572.2820000000002</v>
      </c>
      <c r="P29" s="392">
        <f>'[6]NW Industrial Demand LOW'!P29</f>
        <v>2551.9760000000001</v>
      </c>
      <c r="Q29" s="392">
        <f>'[6]NW Industrial Demand LOW'!Q29</f>
        <v>2527.4270000000001</v>
      </c>
      <c r="R29" s="392">
        <f>'[6]NW Industrial Demand LOW'!R29</f>
        <v>2511.0259999999998</v>
      </c>
      <c r="S29" s="392">
        <f>'[6]NW Industrial Demand LOW'!S29</f>
        <v>2489.6880000000001</v>
      </c>
      <c r="T29" s="392">
        <f>'[6]NW Industrial Demand LOW'!T29</f>
        <v>2473.6010000000001</v>
      </c>
      <c r="U29" s="392">
        <f>'[6]NW Industrial Demand LOW'!U29</f>
        <v>2482.39</v>
      </c>
      <c r="V29" s="392">
        <f>'[6]NW Industrial Demand LOW'!V29</f>
        <v>2494.1480000000001</v>
      </c>
      <c r="W29" s="392">
        <f>'[6]NW Industrial Demand LOW'!W29</f>
        <v>2497.9929999999999</v>
      </c>
      <c r="X29" s="392">
        <f>'[6]NW Industrial Demand LOW'!X29</f>
        <v>2500.2330000000002</v>
      </c>
      <c r="Y29" s="392">
        <f>'[6]NW Industrial Demand LOW'!Y29</f>
        <v>2495.703</v>
      </c>
      <c r="Z29" s="392">
        <f>'[6]NW Industrial Demand LOW'!Z29</f>
        <v>2492.0129999999999</v>
      </c>
      <c r="AA29" s="392">
        <f>'[6]NW Industrial Demand LOW'!AA29</f>
        <v>2493.3850000000002</v>
      </c>
      <c r="AB29" s="392">
        <f>'[6]NW Industrial Demand LOW'!AB29</f>
        <v>2493.6680000000001</v>
      </c>
      <c r="AC29" s="392">
        <f>'[6]NW Industrial Demand LOW'!AC29</f>
        <v>2497.6869999999999</v>
      </c>
      <c r="AD29" s="392">
        <f>'[6]NW Industrial Demand LOW'!AD29</f>
        <v>2494.0349999999999</v>
      </c>
      <c r="AE29" s="392">
        <f>'[6]NW Industrial Demand LOW'!AE29</f>
        <v>2505.7979999999998</v>
      </c>
      <c r="AF29" s="392">
        <f>'[6]NW Industrial Demand LOW'!AF29</f>
        <v>2527.3029999999999</v>
      </c>
      <c r="AG29" s="324"/>
      <c r="AH29" s="403">
        <f>'[6]NW Industrial Demand LOW'!A29</f>
        <v>3.1E-2</v>
      </c>
      <c r="AI29" s="403">
        <f>'[6]NW Industrial Demand LOW'!B29</f>
        <v>3.1E-2</v>
      </c>
      <c r="AJ29" s="324"/>
      <c r="AK29" s="324"/>
      <c r="AL29" s="324"/>
      <c r="AM29" s="324"/>
      <c r="AN29" s="324"/>
      <c r="AO29" s="324"/>
      <c r="AP29" s="324"/>
      <c r="AQ29" s="324"/>
      <c r="AR29" s="324"/>
      <c r="AS29" s="324"/>
      <c r="AT29" s="324"/>
      <c r="AU29" s="324"/>
      <c r="AV29" s="324"/>
      <c r="AW29" s="324"/>
      <c r="AX29" s="324"/>
      <c r="AY29" s="324"/>
      <c r="AZ29" s="324"/>
      <c r="BA29" s="324"/>
      <c r="BB29" s="324"/>
      <c r="BC29" s="324"/>
      <c r="BD29" s="324"/>
    </row>
    <row r="30" spans="1:62" s="1" customFormat="1">
      <c r="A30" s="395" t="s">
        <v>5685</v>
      </c>
      <c r="B30" s="391" t="s">
        <v>5706</v>
      </c>
      <c r="C30" s="389" t="str">
        <f>'[6]NW Industrial Demand LOW'!C30</f>
        <v>Other Manufacturing</v>
      </c>
      <c r="D30" s="389" t="str">
        <f>'[6]NW Industrial Demand LOW'!D30</f>
        <v>Misc. Manufacturing</v>
      </c>
      <c r="E30" s="393">
        <f>'[6]NW Industrial Demand LOW'!E30</f>
        <v>1</v>
      </c>
      <c r="F30" s="389" t="str">
        <f>'[6]NW Industrial Demand LOW'!F30</f>
        <v>GWh/Year</v>
      </c>
      <c r="G30" s="392">
        <f>'[6]NW Industrial Demand LOW'!G30</f>
        <v>2145.44</v>
      </c>
      <c r="H30" s="392">
        <f>'[6]NW Industrial Demand LOW'!H30</f>
        <v>1031.3744000000079</v>
      </c>
      <c r="I30" s="392">
        <f>'[6]NW Industrial Demand LOW'!I30</f>
        <v>1031.8867200000022</v>
      </c>
      <c r="J30" s="392">
        <f>'[6]NW Industrial Demand LOW'!J30</f>
        <v>1017.8259199999957</v>
      </c>
      <c r="K30" s="392">
        <f>'[6]NW Industrial Demand LOW'!K30</f>
        <v>962.35680000000866</v>
      </c>
      <c r="L30" s="392">
        <f>'[6]NW Industrial Demand LOW'!L30</f>
        <v>939.17760000000271</v>
      </c>
      <c r="M30" s="392">
        <f>'[6]NW Industrial Demand LOW'!M30</f>
        <v>907.57695999999851</v>
      </c>
      <c r="N30" s="392">
        <f>'[6]NW Industrial Demand LOW'!N30</f>
        <v>890.40127999998367</v>
      </c>
      <c r="O30" s="392">
        <f>'[6]NW Industrial Demand LOW'!O30</f>
        <v>873.55136000000493</v>
      </c>
      <c r="P30" s="392">
        <f>'[6]NW Industrial Demand LOW'!P30</f>
        <v>859.60512000000745</v>
      </c>
      <c r="Q30" s="392">
        <f>'[6]NW Industrial Demand LOW'!Q30</f>
        <v>837.01568000000407</v>
      </c>
      <c r="R30" s="392">
        <f>'[6]NW Industrial Demand LOW'!R30</f>
        <v>812.35071999999127</v>
      </c>
      <c r="S30" s="392">
        <f>'[6]NW Industrial Demand LOW'!S30</f>
        <v>783.26303999999436</v>
      </c>
      <c r="T30" s="392">
        <f>'[6]NW Industrial Demand LOW'!T30</f>
        <v>754.03328000000329</v>
      </c>
      <c r="U30" s="392">
        <f>'[6]NW Industrial Demand LOW'!U30</f>
        <v>733.06432000000495</v>
      </c>
      <c r="V30" s="392">
        <f>'[6]NW Industrial Demand LOW'!V30</f>
        <v>712.42303999999785</v>
      </c>
      <c r="W30" s="392">
        <f>'[6]NW Industrial Demand LOW'!W30</f>
        <v>692.73152000000118</v>
      </c>
      <c r="X30" s="392">
        <f>'[6]NW Industrial Demand LOW'!X30</f>
        <v>674.17887999999948</v>
      </c>
      <c r="Y30" s="392">
        <f>'[6]NW Industrial Demand LOW'!Y30</f>
        <v>652.86591999999655</v>
      </c>
      <c r="Z30" s="392">
        <f>'[6]NW Industrial Demand LOW'!Z30</f>
        <v>634.55424000000494</v>
      </c>
      <c r="AA30" s="392">
        <f>'[6]NW Industrial Demand LOW'!AA30</f>
        <v>618.25472000000082</v>
      </c>
      <c r="AB30" s="392">
        <f>'[6]NW Industrial Demand LOW'!AB30</f>
        <v>601.99039999999877</v>
      </c>
      <c r="AC30" s="392">
        <f>'[6]NW Industrial Demand LOW'!AC30</f>
        <v>577.88639999999577</v>
      </c>
      <c r="AD30" s="392">
        <f>'[6]NW Industrial Demand LOW'!AD30</f>
        <v>559.13600000000588</v>
      </c>
      <c r="AE30" s="392">
        <f>'[6]NW Industrial Demand LOW'!AE30</f>
        <v>545.45664000000033</v>
      </c>
      <c r="AF30" s="392">
        <f>'[6]NW Industrial Demand LOW'!AF30</f>
        <v>531.95295999999871</v>
      </c>
      <c r="AH30" s="403">
        <f>'[6]NW Industrial Demand LOW'!A30</f>
        <v>-1.3758048397483347E-2</v>
      </c>
      <c r="AI30" s="403">
        <f>'[6]NW Industrial Demand LOW'!B30</f>
        <v>-1.3758048397483347E-2</v>
      </c>
    </row>
    <row r="32" spans="1:62">
      <c r="AH32" s="327"/>
      <c r="AI32" s="327"/>
    </row>
    <row r="33" spans="34:35">
      <c r="AH33" s="8"/>
      <c r="AI33" s="8"/>
    </row>
    <row r="34" spans="34:35">
      <c r="AH34" s="8"/>
      <c r="AI34" s="8"/>
    </row>
    <row r="35" spans="34:35">
      <c r="AH35" s="8"/>
      <c r="AI35" s="8"/>
    </row>
    <row r="36" spans="34:35">
      <c r="AH36" s="8"/>
      <c r="AI36" s="8"/>
    </row>
    <row r="37" spans="34:35">
      <c r="AH37" s="8"/>
      <c r="AI37" s="8"/>
    </row>
    <row r="38" spans="34:35">
      <c r="AH38" s="8"/>
      <c r="AI38" s="8"/>
    </row>
    <row r="39" spans="34:35">
      <c r="AH39" s="8"/>
      <c r="AI39" s="8"/>
    </row>
    <row r="40" spans="34:35">
      <c r="AH40" s="8"/>
      <c r="AI40" s="8"/>
    </row>
    <row r="41" spans="34:35">
      <c r="AH41" s="8"/>
      <c r="AI41" s="8"/>
    </row>
    <row r="42" spans="34:35">
      <c r="AH42" s="8"/>
      <c r="AI42" s="8"/>
    </row>
    <row r="43" spans="34:35">
      <c r="AH43" s="8"/>
      <c r="AI43" s="8"/>
    </row>
    <row r="44" spans="34:35">
      <c r="AH44" s="8"/>
      <c r="AI44" s="8"/>
    </row>
    <row r="45" spans="34:35">
      <c r="AH45" s="8"/>
      <c r="AI45" s="8"/>
    </row>
    <row r="46" spans="34:35">
      <c r="AH46" s="8"/>
      <c r="AI46" s="8"/>
    </row>
    <row r="47" spans="34:35">
      <c r="AH47" s="8"/>
      <c r="AI47" s="8"/>
    </row>
    <row r="48" spans="34:35">
      <c r="AH48" s="8"/>
      <c r="AI48" s="8"/>
    </row>
    <row r="49" spans="34:35">
      <c r="AH49" s="8"/>
      <c r="AI49" s="8"/>
    </row>
    <row r="50" spans="34:35">
      <c r="AH50" s="8"/>
      <c r="AI50" s="8"/>
    </row>
    <row r="51" spans="34:35">
      <c r="AH51" s="8"/>
      <c r="AI51" s="8"/>
    </row>
    <row r="52" spans="34:35">
      <c r="AH52" s="8"/>
      <c r="AI52" s="8"/>
    </row>
    <row r="55" spans="34:35">
      <c r="AH55" s="25"/>
      <c r="AI55" s="25"/>
    </row>
    <row r="56" spans="34:35">
      <c r="AH56" s="25"/>
      <c r="AI56" s="25"/>
    </row>
    <row r="57" spans="34:35">
      <c r="AH57" s="25"/>
      <c r="AI57" s="25"/>
    </row>
    <row r="58" spans="34:35">
      <c r="AH58" s="25"/>
      <c r="AI58" s="25"/>
    </row>
    <row r="59" spans="34:35">
      <c r="AH59" s="8"/>
      <c r="AI59" s="8"/>
    </row>
    <row r="62" spans="34:35">
      <c r="AH62" s="8"/>
      <c r="AI62" s="8"/>
    </row>
    <row r="63" spans="34:35">
      <c r="AH63" s="8"/>
      <c r="AI63" s="8"/>
    </row>
    <row r="64" spans="34:35">
      <c r="AH64" s="8"/>
      <c r="AI64" s="8"/>
    </row>
    <row r="65" spans="34:35">
      <c r="AH65" s="8"/>
      <c r="AI65" s="8"/>
    </row>
    <row r="66" spans="34:35">
      <c r="AH66" s="8"/>
      <c r="AI66" s="8"/>
    </row>
    <row r="67" spans="34:35">
      <c r="AH67" s="8"/>
      <c r="AI67" s="8"/>
    </row>
    <row r="68" spans="34:35">
      <c r="AH68" s="8"/>
      <c r="AI68" s="8"/>
    </row>
    <row r="69" spans="34:35">
      <c r="AH69" s="8"/>
      <c r="AI69" s="8"/>
    </row>
    <row r="70" spans="34:35">
      <c r="AH70" s="8"/>
      <c r="AI70" s="8"/>
    </row>
    <row r="71" spans="34:35">
      <c r="AH71" s="8"/>
      <c r="AI71" s="8"/>
    </row>
    <row r="72" spans="34:35">
      <c r="AH72" s="8"/>
      <c r="AI72" s="8"/>
    </row>
    <row r="73" spans="34:35">
      <c r="AH73" s="8"/>
      <c r="AI73" s="8"/>
    </row>
    <row r="74" spans="34:35">
      <c r="AH74" s="8"/>
      <c r="AI74" s="8"/>
    </row>
    <row r="75" spans="34:35">
      <c r="AH75" s="8"/>
      <c r="AI75" s="8"/>
    </row>
    <row r="76" spans="34:35">
      <c r="AH76" s="8"/>
      <c r="AI76" s="8"/>
    </row>
    <row r="77" spans="34:35">
      <c r="AH77" s="8"/>
      <c r="AI77" s="8"/>
    </row>
    <row r="78" spans="34:35">
      <c r="AH78" s="8"/>
      <c r="AI78" s="8"/>
    </row>
    <row r="79" spans="34:35">
      <c r="AH79" s="8"/>
      <c r="AI79" s="8"/>
    </row>
    <row r="80" spans="34:35">
      <c r="AH80" s="8"/>
      <c r="AI80" s="8"/>
    </row>
    <row r="81" spans="34:35">
      <c r="AH81" s="8"/>
      <c r="AI81" s="8"/>
    </row>
    <row r="82" spans="34:35">
      <c r="AH82" s="13"/>
      <c r="AI82" s="13"/>
    </row>
    <row r="83" spans="34:35">
      <c r="AH83" s="29"/>
      <c r="AI83" s="2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4" tint="0.39997558519241921"/>
  </sheetPr>
  <dimension ref="A1:BJ107"/>
  <sheetViews>
    <sheetView tabSelected="1" zoomScaleNormal="100" workbookViewId="0">
      <selection activeCell="B25" sqref="B25"/>
    </sheetView>
  </sheetViews>
  <sheetFormatPr defaultColWidth="9.140625" defaultRowHeight="12.75"/>
  <cols>
    <col min="1" max="1" width="20" style="1" customWidth="1"/>
    <col min="2" max="2" width="23.85546875" style="1" customWidth="1"/>
    <col min="3" max="3" width="24.7109375" style="1" bestFit="1" customWidth="1"/>
    <col min="4" max="4" width="29.42578125" style="1" bestFit="1" customWidth="1"/>
    <col min="5" max="5" width="8.7109375" style="17" customWidth="1"/>
    <col min="6" max="6" width="13" style="1" customWidth="1"/>
    <col min="7" max="10" width="9.42578125" style="1" bestFit="1" customWidth="1"/>
    <col min="11" max="17" width="7.140625" style="1" customWidth="1"/>
    <col min="18" max="27" width="8.42578125" style="1" customWidth="1"/>
    <col min="28" max="33" width="11.42578125" style="1" customWidth="1"/>
    <col min="34" max="34" width="28.140625" style="1" customWidth="1"/>
    <col min="35" max="35" width="21.28515625" style="1" customWidth="1"/>
    <col min="36" max="48" width="11.42578125" style="1" customWidth="1"/>
    <col min="49" max="49" width="12" style="1" customWidth="1"/>
    <col min="50" max="56" width="11.42578125" style="1" customWidth="1"/>
    <col min="57" max="16384" width="9.140625" style="1"/>
  </cols>
  <sheetData>
    <row r="1" spans="1:62">
      <c r="C1" s="399" t="str">
        <f>'[6]NW Industrial Demand Base'!C1</f>
        <v xml:space="preserve">Source file is </v>
      </c>
      <c r="D1" s="399" t="str">
        <f>'[6]NW Industrial Demand Base'!D1</f>
        <v>Q:\MJ\Demand Forecasting Model\Industrial characteristics\Industrial Model  for 8th plan -With Consultant reports included in the analysis as of Jan 2019.xlsx</v>
      </c>
    </row>
    <row r="2" spans="1:62">
      <c r="C2" s="400" t="str">
        <f>'[6]NW Industrial Demand Base'!C2</f>
        <v>Tab is</v>
      </c>
      <c r="D2" s="400" t="str">
        <f>'[6]NW Industrial Demand Base'!D2</f>
        <v>8p basecase</v>
      </c>
    </row>
    <row r="3" spans="1:62">
      <c r="C3" s="401" t="str">
        <f>'[6]NW Industrial Demand Base'!C3</f>
        <v>Mapping to Demand file</v>
      </c>
      <c r="D3" s="401"/>
    </row>
    <row r="4" spans="1:62">
      <c r="C4" s="401" t="str">
        <f>'[6]NW Industrial Demand Base'!C4</f>
        <v xml:space="preserve">Methodology: we start with consultant reports which estimated demand by EE segments. We then calibrated 2016 values from E2020 to the consultants reported values.  </v>
      </c>
      <c r="D4" s="401"/>
    </row>
    <row r="5" spans="1:62">
      <c r="C5" s="401" t="str">
        <f>'[6]NW Industrial Demand Base'!C5</f>
        <v xml:space="preserve">we also estimated share of each EE segment to the SIC segment.  We then applied these fractions to E2020 sales forecast to generate sales forecast for EE segments. </v>
      </c>
      <c r="D5" s="401"/>
      <c r="E5" s="1"/>
      <c r="AH5" s="1" t="s">
        <v>5707</v>
      </c>
    </row>
    <row r="6" spans="1:62">
      <c r="C6" s="401"/>
      <c r="D6" s="401"/>
    </row>
    <row r="7" spans="1:62">
      <c r="A7" s="401"/>
      <c r="B7" s="401"/>
      <c r="C7" s="401" t="str">
        <f>'[6]NW Industrial Demand Base'!C7</f>
        <v>these are  Sales at customer site not LOADS</v>
      </c>
      <c r="D7" s="187"/>
      <c r="AH7" s="402" t="str">
        <f>'[6]NW Industrial Demand Base'!A7</f>
        <v>Not used except for Water supply and sewege treatment</v>
      </c>
      <c r="AI7" s="402"/>
    </row>
    <row r="8" spans="1:62">
      <c r="A8" s="401"/>
      <c r="B8" s="401"/>
      <c r="C8" s="401" t="str">
        <f>'[6]NW Industrial Demand Base'!C8</f>
        <v>From E2020 FE , Base Economic Scenario with GCM1 including direct and indirect impacts</v>
      </c>
      <c r="AH8" s="402" t="str">
        <f>'[6]NW Industrial Demand Base'!A8</f>
        <v>Output/population Growth</v>
      </c>
      <c r="AI8" s="402"/>
    </row>
    <row r="9" spans="1:62" s="4" customFormat="1">
      <c r="A9" s="398"/>
      <c r="B9" s="398"/>
      <c r="C9" s="398" t="str">
        <f>'[6]NW Industrial Demand Base'!C9</f>
        <v xml:space="preserve">E2020 </v>
      </c>
      <c r="D9" s="398" t="str">
        <f>'[6]NW Industrial Demand Base'!D9</f>
        <v>EE categories</v>
      </c>
      <c r="E9" s="398" t="str">
        <f>'[6]NW Industrial Demand Base'!E9</f>
        <v>% of energy in each category</v>
      </c>
      <c r="F9" s="398" t="str">
        <f>'[6]NW Industrial Demand Base'!F9</f>
        <v>Unit</v>
      </c>
      <c r="G9" s="398">
        <f>'[6]NW Industrial Demand Base'!G9</f>
        <v>2016</v>
      </c>
      <c r="H9" s="398">
        <f>'[6]NW Industrial Demand Base'!H9</f>
        <v>2017</v>
      </c>
      <c r="I9" s="398">
        <f>'[6]NW Industrial Demand Base'!I9</f>
        <v>2018</v>
      </c>
      <c r="J9" s="398">
        <f>'[6]NW Industrial Demand Base'!J9</f>
        <v>2019</v>
      </c>
      <c r="K9" s="398">
        <f>'[6]NW Industrial Demand Base'!K9</f>
        <v>2020</v>
      </c>
      <c r="L9" s="398">
        <f>'[6]NW Industrial Demand Base'!L9</f>
        <v>2021</v>
      </c>
      <c r="M9" s="398">
        <f>'[6]NW Industrial Demand Base'!M9</f>
        <v>2022</v>
      </c>
      <c r="N9" s="398">
        <f>'[6]NW Industrial Demand Base'!N9</f>
        <v>2023</v>
      </c>
      <c r="O9" s="398">
        <f>'[6]NW Industrial Demand Base'!O9</f>
        <v>2024</v>
      </c>
      <c r="P9" s="398">
        <f>'[6]NW Industrial Demand Base'!P9</f>
        <v>2025</v>
      </c>
      <c r="Q9" s="398">
        <f>'[6]NW Industrial Demand Base'!Q9</f>
        <v>2026</v>
      </c>
      <c r="R9" s="398">
        <f>'[6]NW Industrial Demand Base'!R9</f>
        <v>2027</v>
      </c>
      <c r="S9" s="398">
        <f>'[6]NW Industrial Demand Base'!S9</f>
        <v>2028</v>
      </c>
      <c r="T9" s="398">
        <f>'[6]NW Industrial Demand Base'!T9</f>
        <v>2029</v>
      </c>
      <c r="U9" s="398">
        <f>'[6]NW Industrial Demand Base'!U9</f>
        <v>2030</v>
      </c>
      <c r="V9" s="398">
        <f>'[6]NW Industrial Demand Base'!V9</f>
        <v>2031</v>
      </c>
      <c r="W9" s="398">
        <f>'[6]NW Industrial Demand Base'!W9</f>
        <v>2032</v>
      </c>
      <c r="X9" s="398">
        <f>'[6]NW Industrial Demand Base'!X9</f>
        <v>2033</v>
      </c>
      <c r="Y9" s="398">
        <f>'[6]NW Industrial Demand Base'!Y9</f>
        <v>2034</v>
      </c>
      <c r="Z9" s="398">
        <f>'[6]NW Industrial Demand Base'!Z9</f>
        <v>2035</v>
      </c>
      <c r="AA9" s="398">
        <f>'[6]NW Industrial Demand Base'!AA9</f>
        <v>2036</v>
      </c>
      <c r="AB9" s="398">
        <f>'[6]NW Industrial Demand Base'!AB9</f>
        <v>2037</v>
      </c>
      <c r="AC9" s="398">
        <f>'[6]NW Industrial Demand Base'!AC9</f>
        <v>2038</v>
      </c>
      <c r="AD9" s="398">
        <f>'[6]NW Industrial Demand Base'!AD9</f>
        <v>2039</v>
      </c>
      <c r="AE9" s="398">
        <f>'[6]NW Industrial Demand Base'!AE9</f>
        <v>2040</v>
      </c>
      <c r="AF9" s="398">
        <f>'[6]NW Industrial Demand Base'!AF9</f>
        <v>2041</v>
      </c>
      <c r="AH9" s="4" t="str">
        <f>'[6]NW Industrial Demand Base'!A9</f>
        <v>AAGR (2017-2050)</v>
      </c>
      <c r="AI9" s="4" t="str">
        <f>'[6]NW Industrial Demand Base'!B9</f>
        <v>AAGR (2017-2050)</v>
      </c>
    </row>
    <row r="10" spans="1:62">
      <c r="A10" s="389"/>
      <c r="B10" s="391" t="s">
        <v>5686</v>
      </c>
      <c r="C10" s="389" t="str">
        <f>'[6]NW Industrial Demand Base'!C10</f>
        <v>Miscellaneous (Water Supply)</v>
      </c>
      <c r="D10" s="389" t="str">
        <f>'[6]NW Industrial Demand Base'!D10</f>
        <v>Water Supply</v>
      </c>
      <c r="E10" s="393">
        <f>'[6]NW Industrial Demand Base'!E10</f>
        <v>1</v>
      </c>
      <c r="F10" s="389" t="str">
        <f>'[6]NW Industrial Demand Base'!F10</f>
        <v>GWh/Year</v>
      </c>
      <c r="G10" s="392">
        <f>'[6]NW Industrial Demand Base'!G10</f>
        <v>977.60299999999995</v>
      </c>
      <c r="H10" s="392">
        <f>'[6]NW Industrial Demand Base'!H10</f>
        <v>986.59163198033571</v>
      </c>
      <c r="I10" s="392">
        <f>'[6]NW Industrial Demand Base'!I10</f>
        <v>995.66291050009283</v>
      </c>
      <c r="J10" s="392">
        <f>'[6]NW Industrial Demand Base'!J10</f>
        <v>1004.8175954580516</v>
      </c>
      <c r="K10" s="392">
        <f>'[6]NW Industrial Demand Base'!K10</f>
        <v>1014.0564537399292</v>
      </c>
      <c r="L10" s="392">
        <f>'[6]NW Industrial Demand Base'!L10</f>
        <v>1023.3802592826215</v>
      </c>
      <c r="M10" s="392">
        <f>'[6]NW Industrial Demand Base'!M10</f>
        <v>1032.7897931390357</v>
      </c>
      <c r="N10" s="392">
        <f>'[6]NW Industrial Demand Base'!N10</f>
        <v>1042.2858435435189</v>
      </c>
      <c r="O10" s="392">
        <f>'[6]NW Industrial Demand Base'!O10</f>
        <v>1051.869205977888</v>
      </c>
      <c r="P10" s="392">
        <f>'[6]NW Industrial Demand Base'!P10</f>
        <v>1061.5406832380675</v>
      </c>
      <c r="Q10" s="392">
        <f>'[6]NW Industrial Demand Base'!Q10</f>
        <v>1071.3010855013392</v>
      </c>
      <c r="R10" s="392">
        <f>'[6]NW Industrial Demand Base'!R10</f>
        <v>1081.1512303942106</v>
      </c>
      <c r="S10" s="392">
        <f>'[6]NW Industrial Demand Base'!S10</f>
        <v>1091.0919430609074</v>
      </c>
      <c r="T10" s="392">
        <f>'[6]NW Industrial Demand Base'!T10</f>
        <v>1101.1240562324954</v>
      </c>
      <c r="U10" s="392">
        <f>'[6]NW Industrial Demand Base'!U10</f>
        <v>1111.2484102966384</v>
      </c>
      <c r="V10" s="392">
        <f>'[6]NW Industrial Demand Base'!V10</f>
        <v>1121.4658533679974</v>
      </c>
      <c r="W10" s="392">
        <f>'[6]NW Industrial Demand Base'!W10</f>
        <v>1131.7772413592763</v>
      </c>
      <c r="X10" s="392">
        <f>'[6]NW Industrial Demand Base'!X10</f>
        <v>1142.1834380529222</v>
      </c>
      <c r="Y10" s="392">
        <f>'[6]NW Industrial Demand Base'!Y10</f>
        <v>1152.6853151734838</v>
      </c>
      <c r="Z10" s="392">
        <f>'[6]NW Industrial Demand Base'!Z10</f>
        <v>1163.2837524606359</v>
      </c>
      <c r="AA10" s="392">
        <f>'[6]NW Industrial Demand Base'!AA10</f>
        <v>1173.979637742875</v>
      </c>
      <c r="AB10" s="392">
        <f>'[6]NW Industrial Demand Base'!AB10</f>
        <v>1184.7738670118918</v>
      </c>
      <c r="AC10" s="392">
        <f>'[6]NW Industrial Demand Base'!AC10</f>
        <v>1195.6673444976291</v>
      </c>
      <c r="AD10" s="392">
        <f>'[6]NW Industrial Demand Base'!AD10</f>
        <v>1206.6609827440282</v>
      </c>
      <c r="AE10" s="392">
        <f>'[6]NW Industrial Demand Base'!AE10</f>
        <v>1217.7557026854731</v>
      </c>
      <c r="AF10" s="392">
        <f>'[6]NW Industrial Demand Base'!AF10</f>
        <v>1228.9524337239366</v>
      </c>
      <c r="AG10" s="52"/>
      <c r="AH10" s="403">
        <f>'[6]NW Industrial Demand Base'!A10</f>
        <v>9.1945625988626208E-3</v>
      </c>
      <c r="AI10" s="403">
        <f>'[6]NW Industrial Demand Base'!B10</f>
        <v>9.1945625988626208E-3</v>
      </c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332"/>
      <c r="BF10" s="332"/>
      <c r="BG10" s="332"/>
      <c r="BH10" s="332"/>
      <c r="BI10" s="332"/>
      <c r="BJ10" s="332"/>
    </row>
    <row r="11" spans="1:62">
      <c r="A11" s="389"/>
      <c r="B11" s="391" t="s">
        <v>5687</v>
      </c>
      <c r="C11" s="389" t="str">
        <f>'[6]NW Industrial Demand Base'!C11</f>
        <v>Waste Water</v>
      </c>
      <c r="D11" s="389" t="str">
        <f>'[6]NW Industrial Demand Base'!D11</f>
        <v>Sewage Treatment</v>
      </c>
      <c r="E11" s="393">
        <f>'[6]NW Industrial Demand Base'!E11</f>
        <v>1</v>
      </c>
      <c r="F11" s="389" t="str">
        <f>'[6]NW Industrial Demand Base'!F11</f>
        <v>GWh/Year</v>
      </c>
      <c r="G11" s="392">
        <f>'[6]NW Industrial Demand Base'!G11</f>
        <v>996.36400000000003</v>
      </c>
      <c r="H11" s="392">
        <f>'[6]NW Industrial Demand Base'!H11</f>
        <v>1005.5251311692531</v>
      </c>
      <c r="I11" s="392">
        <f>'[6]NW Industrial Demand Base'!I11</f>
        <v>1014.7704949325182</v>
      </c>
      <c r="J11" s="392">
        <f>'[6]NW Industrial Demand Base'!J11</f>
        <v>1024.1008657716538</v>
      </c>
      <c r="K11" s="392">
        <f>'[6]NW Industrial Demand Base'!K11</f>
        <v>1033.5170252895407</v>
      </c>
      <c r="L11" s="392">
        <f>'[6]NW Industrial Demand Base'!L11</f>
        <v>1043.0197622755556</v>
      </c>
      <c r="M11" s="392">
        <f>'[6]NW Industrial Demand Base'!M11</f>
        <v>1052.609872771649</v>
      </c>
      <c r="N11" s="392">
        <f>'[6]NW Industrial Demand Base'!N11</f>
        <v>1062.2881601390286</v>
      </c>
      <c r="O11" s="392">
        <f>'[6]NW Industrial Demand Base'!O11</f>
        <v>1072.0554351254575</v>
      </c>
      <c r="P11" s="392">
        <f>'[6]NW Industrial Demand Base'!P11</f>
        <v>1081.9125159331693</v>
      </c>
      <c r="Q11" s="392">
        <f>'[6]NW Industrial Demand Base'!Q11</f>
        <v>1091.8602282874097</v>
      </c>
      <c r="R11" s="392">
        <f>'[6]NW Industrial Demand Base'!R11</f>
        <v>1101.8994055056066</v>
      </c>
      <c r="S11" s="392">
        <f>'[6]NW Industrial Demand Base'!S11</f>
        <v>1112.0308885671773</v>
      </c>
      <c r="T11" s="392">
        <f>'[6]NW Industrial Demand Base'!T11</f>
        <v>1122.2555261839768</v>
      </c>
      <c r="U11" s="392">
        <f>'[6]NW Industrial Demand Base'!U11</f>
        <v>1132.5741748713949</v>
      </c>
      <c r="V11" s="392">
        <f>'[6]NW Industrial Demand Base'!V11</f>
        <v>1142.9876990201051</v>
      </c>
      <c r="W11" s="392">
        <f>'[6]NW Industrial Demand Base'!W11</f>
        <v>1153.4969709684754</v>
      </c>
      <c r="X11" s="392">
        <f>'[6]NW Industrial Demand Base'!X11</f>
        <v>1164.1028710756434</v>
      </c>
      <c r="Y11" s="392">
        <f>'[6]NW Industrial Demand Base'!Y11</f>
        <v>1174.8062877952641</v>
      </c>
      <c r="Z11" s="392">
        <f>'[6]NW Industrial Demand Base'!Z11</f>
        <v>1185.608117749935</v>
      </c>
      <c r="AA11" s="392">
        <f>'[6]NW Industrial Demand Base'!AA11</f>
        <v>1196.5092658063063</v>
      </c>
      <c r="AB11" s="392">
        <f>'[6]NW Industrial Demand Base'!AB11</f>
        <v>1207.5106451508814</v>
      </c>
      <c r="AC11" s="392">
        <f>'[6]NW Industrial Demand Base'!AC11</f>
        <v>1218.613177366514</v>
      </c>
      <c r="AD11" s="392">
        <f>'[6]NW Industrial Demand Base'!AD11</f>
        <v>1229.8177925096093</v>
      </c>
      <c r="AE11" s="392">
        <f>'[6]NW Industrial Demand Base'!AE11</f>
        <v>1241.1254291880339</v>
      </c>
      <c r="AF11" s="392">
        <f>'[6]NW Industrial Demand Base'!AF11</f>
        <v>1252.5370346397433</v>
      </c>
      <c r="AG11" s="52"/>
      <c r="AH11" s="403">
        <f>'[6]NW Industrial Demand Base'!A11</f>
        <v>9.1945625988626208E-3</v>
      </c>
      <c r="AI11" s="403">
        <f>'[6]NW Industrial Demand Base'!B11</f>
        <v>9.1945625988626208E-3</v>
      </c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332"/>
      <c r="BF11" s="332"/>
      <c r="BG11" s="332"/>
      <c r="BH11" s="332"/>
      <c r="BI11" s="332"/>
      <c r="BJ11" s="332"/>
    </row>
    <row r="12" spans="1:62">
      <c r="A12" s="389"/>
      <c r="B12" s="391" t="s">
        <v>5688</v>
      </c>
      <c r="C12" s="389" t="str">
        <f>'[6]NW Industrial Demand Base'!C12</f>
        <v>Food &amp; Tobacco</v>
      </c>
      <c r="D12" s="389" t="str">
        <f>'[6]NW Industrial Demand Base'!D12</f>
        <v>Frozen Food</v>
      </c>
      <c r="E12" s="393">
        <f>'[6]NW Industrial Demand Base'!E12</f>
        <v>0.28580299490526129</v>
      </c>
      <c r="F12" s="389" t="str">
        <f>'[6]NW Industrial Demand Base'!F12</f>
        <v>GWh/Year</v>
      </c>
      <c r="G12" s="392">
        <f>'[6]NW Industrial Demand Base'!G12</f>
        <v>2263.7045705889268</v>
      </c>
      <c r="H12" s="392">
        <f>'[6]NW Industrial Demand Base'!H12</f>
        <v>2288.8838656192397</v>
      </c>
      <c r="I12" s="392">
        <f>'[6]NW Industrial Demand Base'!I12</f>
        <v>2297.8683685670817</v>
      </c>
      <c r="J12" s="392">
        <f>'[6]NW Industrial Demand Base'!J12</f>
        <v>2314.6604377297454</v>
      </c>
      <c r="K12" s="392">
        <f>'[6]NW Industrial Demand Base'!K12</f>
        <v>2312.6335228898774</v>
      </c>
      <c r="L12" s="392">
        <f>'[6]NW Industrial Demand Base'!L12</f>
        <v>2301.0553577632704</v>
      </c>
      <c r="M12" s="392">
        <f>'[6]NW Industrial Demand Base'!M12</f>
        <v>2295.9900712845642</v>
      </c>
      <c r="N12" s="392">
        <f>'[6]NW Industrial Demand Base'!N12</f>
        <v>2282.4221457074268</v>
      </c>
      <c r="O12" s="392">
        <f>'[6]NW Industrial Demand Base'!O12</f>
        <v>2272.5336478866998</v>
      </c>
      <c r="P12" s="392">
        <f>'[6]NW Industrial Demand Base'!P12</f>
        <v>2266.0456340993555</v>
      </c>
      <c r="Q12" s="392">
        <f>'[6]NW Industrial Demand Base'!Q12</f>
        <v>2259.10776639803</v>
      </c>
      <c r="R12" s="392">
        <f>'[6]NW Industrial Demand Base'!R12</f>
        <v>2246.8593932483705</v>
      </c>
      <c r="S12" s="392">
        <f>'[6]NW Industrial Demand Base'!S12</f>
        <v>2236.2446700175888</v>
      </c>
      <c r="T12" s="392">
        <f>'[6]NW Industrial Demand Base'!T12</f>
        <v>2223.7587945791624</v>
      </c>
      <c r="U12" s="392">
        <f>'[6]NW Industrial Demand Base'!U12</f>
        <v>2212.2163548269191</v>
      </c>
      <c r="V12" s="392">
        <f>'[6]NW Industrial Demand Base'!V12</f>
        <v>2202.1989598554896</v>
      </c>
      <c r="W12" s="392">
        <f>'[6]NW Industrial Demand Base'!W12</f>
        <v>2193.0969918767419</v>
      </c>
      <c r="X12" s="392">
        <f>'[6]NW Industrial Demand Base'!X12</f>
        <v>2182.6063071457493</v>
      </c>
      <c r="Y12" s="392">
        <f>'[6]NW Industrial Demand Base'!Y12</f>
        <v>2174.7627297535691</v>
      </c>
      <c r="Z12" s="392">
        <f>'[6]NW Industrial Demand Base'!Z12</f>
        <v>2167.6213703198714</v>
      </c>
      <c r="AA12" s="392">
        <f>'[6]NW Industrial Demand Base'!AA12</f>
        <v>2160.5371714851549</v>
      </c>
      <c r="AB12" s="392">
        <f>'[6]NW Industrial Demand Base'!AB12</f>
        <v>2151.4492078531571</v>
      </c>
      <c r="AC12" s="392">
        <f>'[6]NW Industrial Demand Base'!AC12</f>
        <v>2145.9663631988947</v>
      </c>
      <c r="AD12" s="392">
        <f>'[6]NW Industrial Demand Base'!AD12</f>
        <v>2137.5360322581741</v>
      </c>
      <c r="AE12" s="392">
        <f>'[6]NW Industrial Demand Base'!AE12</f>
        <v>2131.7510938382966</v>
      </c>
      <c r="AF12" s="392">
        <f>'[6]NW Industrial Demand Base'!AF12</f>
        <v>2121.3761593202407</v>
      </c>
      <c r="AG12" s="52"/>
      <c r="AH12" s="403">
        <f>'[6]NW Industrial Demand Base'!A12</f>
        <v>2.4887755531866441E-2</v>
      </c>
      <c r="AI12" s="403">
        <f>'[6]NW Industrial Demand Base'!B12</f>
        <v>2.4887755531866441E-2</v>
      </c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332"/>
      <c r="BF12" s="332"/>
      <c r="BG12" s="332"/>
      <c r="BH12" s="332"/>
      <c r="BI12" s="332"/>
      <c r="BJ12" s="332"/>
    </row>
    <row r="13" spans="1:62">
      <c r="A13" s="389"/>
      <c r="B13" s="391" t="s">
        <v>5706</v>
      </c>
      <c r="C13" s="389" t="str">
        <f>'[6]NW Industrial Demand Base'!C13</f>
        <v>Food &amp; Tobacco</v>
      </c>
      <c r="D13" s="389" t="str">
        <f>'[6]NW Industrial Demand Base'!D13</f>
        <v>Fruit Storage</v>
      </c>
      <c r="E13" s="393">
        <f>'[6]NW Industrial Demand Base'!E13</f>
        <v>0.20691963747439421</v>
      </c>
      <c r="F13" s="389" t="str">
        <f>'[6]NW Industrial Demand Base'!F13</f>
        <v>GWh/Year</v>
      </c>
      <c r="G13" s="392">
        <f>'[6]NW Industrial Demand Base'!G13</f>
        <v>1638.9084</v>
      </c>
      <c r="H13" s="392">
        <f>'[6]NW Industrial Demand Base'!H13</f>
        <v>1657.1380571148957</v>
      </c>
      <c r="I13" s="392">
        <f>'[6]NW Industrial Demand Base'!I13</f>
        <v>1663.6427828385408</v>
      </c>
      <c r="J13" s="392">
        <f>'[6]NW Industrial Demand Base'!J13</f>
        <v>1675.8001392187114</v>
      </c>
      <c r="K13" s="392">
        <f>'[6]NW Industrial Demand Base'!K13</f>
        <v>1674.332665149743</v>
      </c>
      <c r="L13" s="392">
        <f>'[6]NW Industrial Demand Base'!L13</f>
        <v>1665.9501437160179</v>
      </c>
      <c r="M13" s="392">
        <f>'[6]NW Industrial Demand Base'!M13</f>
        <v>1662.2829069810591</v>
      </c>
      <c r="N13" s="392">
        <f>'[6]NW Industrial Demand Base'!N13</f>
        <v>1652.4598110312372</v>
      </c>
      <c r="O13" s="392">
        <f>'[6]NW Industrial Demand Base'!O13</f>
        <v>1645.3005984942606</v>
      </c>
      <c r="P13" s="392">
        <f>'[6]NW Industrial Demand Base'!P13</f>
        <v>1640.6033158039545</v>
      </c>
      <c r="Q13" s="392">
        <f>'[6]NW Industrial Demand Base'!Q13</f>
        <v>1635.5803416042634</v>
      </c>
      <c r="R13" s="392">
        <f>'[6]NW Industrial Demand Base'!R13</f>
        <v>1626.7125936206608</v>
      </c>
      <c r="S13" s="392">
        <f>'[6]NW Industrial Demand Base'!S13</f>
        <v>1619.0275982848618</v>
      </c>
      <c r="T13" s="392">
        <f>'[6]NW Industrial Demand Base'!T13</f>
        <v>1609.9879000825179</v>
      </c>
      <c r="U13" s="392">
        <f>'[6]NW Industrial Demand Base'!U13</f>
        <v>1601.6312436034771</v>
      </c>
      <c r="V13" s="392">
        <f>'[6]NW Industrial Demand Base'!V13</f>
        <v>1594.3787103099996</v>
      </c>
      <c r="W13" s="392">
        <f>'[6]NW Industrial Demand Base'!W13</f>
        <v>1587.7889406153527</v>
      </c>
      <c r="X13" s="392">
        <f>'[6]NW Industrial Demand Base'!X13</f>
        <v>1580.1937484022176</v>
      </c>
      <c r="Y13" s="392">
        <f>'[6]NW Industrial Demand Base'!Y13</f>
        <v>1574.5150458713701</v>
      </c>
      <c r="Z13" s="392">
        <f>'[6]NW Industrial Demand Base'!Z13</f>
        <v>1569.3447448897973</v>
      </c>
      <c r="AA13" s="392">
        <f>'[6]NW Industrial Demand Base'!AA13</f>
        <v>1564.2158278357197</v>
      </c>
      <c r="AB13" s="392">
        <f>'[6]NW Industrial Demand Base'!AB13</f>
        <v>1557.6361972033087</v>
      </c>
      <c r="AC13" s="392">
        <f>'[6]NW Industrial Demand Base'!AC13</f>
        <v>1553.6666508780002</v>
      </c>
      <c r="AD13" s="392">
        <f>'[6]NW Industrial Demand Base'!AD13</f>
        <v>1547.563142331418</v>
      </c>
      <c r="AE13" s="392">
        <f>'[6]NW Industrial Demand Base'!AE13</f>
        <v>1543.3748819492987</v>
      </c>
      <c r="AF13" s="392">
        <f>'[6]NW Industrial Demand Base'!AF13</f>
        <v>1535.8634921893406</v>
      </c>
      <c r="AG13" s="52"/>
      <c r="AH13" s="403">
        <f>'[6]NW Industrial Demand Base'!A13</f>
        <v>1.9075306496002257E-2</v>
      </c>
      <c r="AI13" s="403">
        <f>'[6]NW Industrial Demand Base'!B13</f>
        <v>1.9075306496002257E-2</v>
      </c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332"/>
      <c r="BF13" s="332"/>
      <c r="BG13" s="332"/>
      <c r="BH13" s="332"/>
      <c r="BI13" s="332"/>
      <c r="BJ13" s="332"/>
    </row>
    <row r="14" spans="1:62">
      <c r="A14" s="389"/>
      <c r="B14" s="391" t="s">
        <v>5689</v>
      </c>
      <c r="C14" s="389" t="str">
        <f>'[6]NW Industrial Demand Base'!C14</f>
        <v>Food &amp; Tobacco</v>
      </c>
      <c r="D14" s="389" t="str">
        <f>'[6]NW Industrial Demand Base'!D14</f>
        <v>Other Food</v>
      </c>
      <c r="E14" s="393">
        <f>'[6]NW Industrial Demand Base'!E14</f>
        <v>0.39097831746789324</v>
      </c>
      <c r="F14" s="389" t="str">
        <f>'[6]NW Industrial Demand Base'!F14</f>
        <v>GWh/Year</v>
      </c>
      <c r="G14" s="392">
        <f>'[6]NW Industrial Demand Base'!G14</f>
        <v>3096.7464303396127</v>
      </c>
      <c r="H14" s="392">
        <f>'[6]NW Industrial Demand Base'!H14</f>
        <v>3131.1916901215923</v>
      </c>
      <c r="I14" s="392">
        <f>'[6]NW Industrial Demand Base'!I14</f>
        <v>3143.4824845095127</v>
      </c>
      <c r="J14" s="392">
        <f>'[6]NW Industrial Demand Base'!J14</f>
        <v>3166.4540245740213</v>
      </c>
      <c r="K14" s="392">
        <f>'[6]NW Industrial Demand Base'!K14</f>
        <v>3163.6812063465391</v>
      </c>
      <c r="L14" s="392">
        <f>'[6]NW Industrial Demand Base'!L14</f>
        <v>3147.8422837275975</v>
      </c>
      <c r="M14" s="392">
        <f>'[6]NW Industrial Demand Base'!M14</f>
        <v>3140.9129750071138</v>
      </c>
      <c r="N14" s="392">
        <f>'[6]NW Industrial Demand Base'!N14</f>
        <v>3122.3520613419605</v>
      </c>
      <c r="O14" s="392">
        <f>'[6]NW Industrial Demand Base'!O14</f>
        <v>3108.824602535889</v>
      </c>
      <c r="P14" s="392">
        <f>'[6]NW Industrial Demand Base'!P14</f>
        <v>3099.9490037510504</v>
      </c>
      <c r="Q14" s="392">
        <f>'[6]NW Industrial Demand Base'!Q14</f>
        <v>3090.4580050945169</v>
      </c>
      <c r="R14" s="392">
        <f>'[6]NW Industrial Demand Base'!R14</f>
        <v>3073.7022383211129</v>
      </c>
      <c r="S14" s="392">
        <f>'[6]NW Industrial Demand Base'!S14</f>
        <v>3059.1813036103554</v>
      </c>
      <c r="T14" s="392">
        <f>'[6]NW Industrial Demand Base'!T14</f>
        <v>3042.1006338551356</v>
      </c>
      <c r="U14" s="392">
        <f>'[6]NW Industrial Demand Base'!U14</f>
        <v>3026.3105835258775</v>
      </c>
      <c r="V14" s="392">
        <f>'[6]NW Industrial Demand Base'!V14</f>
        <v>3012.6067934986277</v>
      </c>
      <c r="W14" s="392">
        <f>'[6]NW Industrial Demand Base'!W14</f>
        <v>3000.155307022228</v>
      </c>
      <c r="X14" s="392">
        <f>'[6]NW Industrial Demand Base'!X14</f>
        <v>2985.8040569012514</v>
      </c>
      <c r="Y14" s="392">
        <f>'[6]NW Industrial Demand Base'!Y14</f>
        <v>2975.0740479566621</v>
      </c>
      <c r="Z14" s="392">
        <f>'[6]NW Industrial Demand Base'!Z14</f>
        <v>2965.304672738092</v>
      </c>
      <c r="AA14" s="392">
        <f>'[6]NW Industrial Demand Base'!AA14</f>
        <v>2955.6134931830156</v>
      </c>
      <c r="AB14" s="392">
        <f>'[6]NW Industrial Demand Base'!AB14</f>
        <v>2943.1811646441711</v>
      </c>
      <c r="AC14" s="392">
        <f>'[6]NW Industrial Demand Base'!AC14</f>
        <v>2935.6806366018673</v>
      </c>
      <c r="AD14" s="392">
        <f>'[6]NW Industrial Demand Base'!AD14</f>
        <v>2924.1479491715168</v>
      </c>
      <c r="AE14" s="392">
        <f>'[6]NW Industrial Demand Base'!AE14</f>
        <v>2916.2341570476492</v>
      </c>
      <c r="AF14" s="392">
        <f>'[6]NW Industrial Demand Base'!AF14</f>
        <v>2902.0412531452471</v>
      </c>
      <c r="AG14" s="52"/>
      <c r="AH14" s="403">
        <f>'[6]NW Industrial Demand Base'!A14</f>
        <v>1.9979779149121666E-2</v>
      </c>
      <c r="AI14" s="403">
        <f>'[6]NW Industrial Demand Base'!B14</f>
        <v>1.9979779149121666E-2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332"/>
      <c r="BF14" s="332"/>
      <c r="BG14" s="332"/>
      <c r="BH14" s="332"/>
      <c r="BI14" s="332"/>
      <c r="BJ14" s="332"/>
    </row>
    <row r="15" spans="1:62">
      <c r="A15" s="389"/>
      <c r="B15" s="391" t="s">
        <v>5705</v>
      </c>
      <c r="C15" s="389" t="str">
        <f>'[6]NW Industrial Demand Base'!C15</f>
        <v>Food &amp; Tobacco</v>
      </c>
      <c r="D15" s="389" t="str">
        <f>'[6]NW Industrial Demand Base'!D15</f>
        <v>Refrigerated Warehouse</v>
      </c>
      <c r="E15" s="393">
        <f>'[6]NW Industrial Demand Base'!E15</f>
        <v>0.11629905015245119</v>
      </c>
      <c r="F15" s="389" t="str">
        <f>'[6]NW Industrial Demand Base'!F15</f>
        <v>GWh/Year</v>
      </c>
      <c r="G15" s="392">
        <f>'[6]NW Industrial Demand Base'!G15</f>
        <v>921.14742000000001</v>
      </c>
      <c r="H15" s="392">
        <f>'[6]NW Industrial Demand Base'!H15</f>
        <v>931.39338714427163</v>
      </c>
      <c r="I15" s="392">
        <f>'[6]NW Industrial Demand Base'!I15</f>
        <v>935.04936408486412</v>
      </c>
      <c r="J15" s="392">
        <f>'[6]NW Industrial Demand Base'!J15</f>
        <v>941.88239847752118</v>
      </c>
      <c r="K15" s="392">
        <f>'[6]NW Industrial Demand Base'!K15</f>
        <v>941.05760561384011</v>
      </c>
      <c r="L15" s="392">
        <f>'[6]NW Industrial Demand Base'!L15</f>
        <v>936.3462147931142</v>
      </c>
      <c r="M15" s="392">
        <f>'[6]NW Industrial Demand Base'!M15</f>
        <v>934.28504672726217</v>
      </c>
      <c r="N15" s="392">
        <f>'[6]NW Industrial Demand Base'!N15</f>
        <v>928.76398191937483</v>
      </c>
      <c r="O15" s="392">
        <f>'[6]NW Industrial Demand Base'!O15</f>
        <v>924.74015108315029</v>
      </c>
      <c r="P15" s="392">
        <f>'[6]NW Industrial Demand Base'!P15</f>
        <v>922.1000463456395</v>
      </c>
      <c r="Q15" s="392">
        <f>'[6]NW Industrial Demand Base'!Q15</f>
        <v>919.27688690318871</v>
      </c>
      <c r="R15" s="392">
        <f>'[6]NW Industrial Demand Base'!R15</f>
        <v>914.29277480985525</v>
      </c>
      <c r="S15" s="392">
        <f>'[6]NW Industrial Demand Base'!S15</f>
        <v>909.97342808719316</v>
      </c>
      <c r="T15" s="392">
        <f>'[6]NW Industrial Demand Base'!T15</f>
        <v>904.89267148318311</v>
      </c>
      <c r="U15" s="392">
        <f>'[6]NW Industrial Demand Base'!U15</f>
        <v>900.19581804372626</v>
      </c>
      <c r="V15" s="392">
        <f>'[6]NW Industrial Demand Base'!V15</f>
        <v>896.1195363358828</v>
      </c>
      <c r="W15" s="392">
        <f>'[6]NW Industrial Demand Base'!W15</f>
        <v>892.41576048567765</v>
      </c>
      <c r="X15" s="392">
        <f>'[6]NW Industrial Demand Base'!X15</f>
        <v>888.1468875507818</v>
      </c>
      <c r="Y15" s="392">
        <f>'[6]NW Industrial Demand Base'!Y15</f>
        <v>884.95517641839785</v>
      </c>
      <c r="Z15" s="392">
        <f>'[6]NW Industrial Demand Base'!Z15</f>
        <v>882.04921205223854</v>
      </c>
      <c r="AA15" s="392">
        <f>'[6]NW Industrial Demand Base'!AA15</f>
        <v>879.16650749610983</v>
      </c>
      <c r="AB15" s="392">
        <f>'[6]NW Industrial Demand Base'!AB15</f>
        <v>875.46843029936213</v>
      </c>
      <c r="AC15" s="392">
        <f>'[6]NW Industrial Demand Base'!AC15</f>
        <v>873.23734932123762</v>
      </c>
      <c r="AD15" s="392">
        <f>'[6]NW Industrial Demand Base'!AD15</f>
        <v>869.80687623889071</v>
      </c>
      <c r="AE15" s="392">
        <f>'[6]NW Industrial Demand Base'!AE15</f>
        <v>867.45286716475493</v>
      </c>
      <c r="AF15" s="392">
        <f>'[6]NW Industrial Demand Base'!AF15</f>
        <v>863.23109534517073</v>
      </c>
      <c r="AG15" s="52"/>
      <c r="AH15" s="403">
        <f>'[6]NW Industrial Demand Base'!A15</f>
        <v>6.8592312267014427E-3</v>
      </c>
      <c r="AI15" s="403">
        <f>'[6]NW Industrial Demand Base'!B15</f>
        <v>6.8592312267014427E-3</v>
      </c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332"/>
      <c r="BF15" s="332"/>
      <c r="BG15" s="332"/>
      <c r="BH15" s="332"/>
      <c r="BI15" s="332"/>
      <c r="BJ15" s="332"/>
    </row>
    <row r="16" spans="1:62">
      <c r="A16" s="389"/>
      <c r="B16" s="391" t="s">
        <v>5690</v>
      </c>
      <c r="C16" s="389" t="str">
        <f>'[6]NW Industrial Demand Base'!C16</f>
        <v>Lumber</v>
      </c>
      <c r="D16" s="389" t="str">
        <f>'[6]NW Industrial Demand Base'!D16</f>
        <v>Wood - Lumber</v>
      </c>
      <c r="E16" s="393">
        <f>'[6]NW Industrial Demand Base'!E16</f>
        <v>0.30145589165573788</v>
      </c>
      <c r="F16" s="389" t="str">
        <f>'[6]NW Industrial Demand Base'!F16</f>
        <v>GWh/Year</v>
      </c>
      <c r="G16" s="392">
        <f>'[6]NW Industrial Demand Base'!G16</f>
        <v>987.92</v>
      </c>
      <c r="H16" s="392">
        <f>'[6]NW Industrial Demand Base'!H16</f>
        <v>1212.8453787072888</v>
      </c>
      <c r="I16" s="392">
        <f>'[6]NW Industrial Demand Base'!I16</f>
        <v>1322.1195219617937</v>
      </c>
      <c r="J16" s="392">
        <f>'[6]NW Industrial Demand Base'!J16</f>
        <v>1404.2068656273261</v>
      </c>
      <c r="K16" s="392">
        <f>'[6]NW Industrial Demand Base'!K16</f>
        <v>1459.3139069896699</v>
      </c>
      <c r="L16" s="392">
        <f>'[6]NW Industrial Demand Base'!L16</f>
        <v>1515.3349626155141</v>
      </c>
      <c r="M16" s="392">
        <f>'[6]NW Industrial Demand Base'!M16</f>
        <v>1552.8511483320706</v>
      </c>
      <c r="N16" s="392">
        <f>'[6]NW Industrial Demand Base'!N16</f>
        <v>1512.8729723483618</v>
      </c>
      <c r="O16" s="392">
        <f>'[6]NW Industrial Demand Base'!O16</f>
        <v>1480.1936464134212</v>
      </c>
      <c r="P16" s="392">
        <f>'[6]NW Industrial Demand Base'!P16</f>
        <v>1443.9830661636258</v>
      </c>
      <c r="Q16" s="392">
        <f>'[6]NW Industrial Demand Base'!Q16</f>
        <v>1417.3310493264503</v>
      </c>
      <c r="R16" s="392">
        <f>'[6]NW Industrial Demand Base'!R16</f>
        <v>1385.8783474146571</v>
      </c>
      <c r="S16" s="392">
        <f>'[6]NW Industrial Demand Base'!S16</f>
        <v>1356.4622815068903</v>
      </c>
      <c r="T16" s="392">
        <f>'[6]NW Industrial Demand Base'!T16</f>
        <v>1326.121047467632</v>
      </c>
      <c r="U16" s="392">
        <f>'[6]NW Industrial Demand Base'!U16</f>
        <v>1293.4034366344515</v>
      </c>
      <c r="V16" s="392">
        <f>'[6]NW Industrial Demand Base'!V16</f>
        <v>1258.846040494496</v>
      </c>
      <c r="W16" s="392">
        <f>'[6]NW Industrial Demand Base'!W16</f>
        <v>1231.6155298012332</v>
      </c>
      <c r="X16" s="392">
        <f>'[6]NW Industrial Demand Base'!X16</f>
        <v>1203.3727302237903</v>
      </c>
      <c r="Y16" s="392">
        <f>'[6]NW Industrial Demand Base'!Y16</f>
        <v>1171.1160454489516</v>
      </c>
      <c r="Z16" s="392">
        <f>'[6]NW Industrial Demand Base'!Z16</f>
        <v>1142.2570700289643</v>
      </c>
      <c r="AA16" s="392">
        <f>'[6]NW Industrial Demand Base'!AA16</f>
        <v>1111.1947534968656</v>
      </c>
      <c r="AB16" s="392">
        <f>'[6]NW Industrial Demand Base'!AB16</f>
        <v>1083.1916113532891</v>
      </c>
      <c r="AC16" s="392">
        <f>'[6]NW Industrial Demand Base'!AC16</f>
        <v>1058.1752941842376</v>
      </c>
      <c r="AD16" s="392">
        <f>'[6]NW Industrial Demand Base'!AD16</f>
        <v>1030.1827029968692</v>
      </c>
      <c r="AE16" s="392">
        <f>'[6]NW Industrial Demand Base'!AE16</f>
        <v>1002.0077309950489</v>
      </c>
      <c r="AF16" s="392">
        <f>'[6]NW Industrial Demand Base'!AF16</f>
        <v>973.26451463745764</v>
      </c>
      <c r="AG16" s="52"/>
      <c r="AH16" s="403">
        <f>'[6]NW Industrial Demand Base'!A16</f>
        <v>-2.7252001715594998E-3</v>
      </c>
      <c r="AI16" s="403">
        <f>'[6]NW Industrial Demand Base'!B16</f>
        <v>-2.7252001715594998E-3</v>
      </c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332"/>
      <c r="BF16" s="332"/>
      <c r="BG16" s="332"/>
      <c r="BH16" s="332"/>
      <c r="BI16" s="332"/>
      <c r="BJ16" s="332"/>
    </row>
    <row r="17" spans="1:62">
      <c r="A17" s="389"/>
      <c r="B17" s="391" t="s">
        <v>5691</v>
      </c>
      <c r="C17" s="389" t="str">
        <f>'[6]NW Industrial Demand Base'!C17</f>
        <v>Lumber</v>
      </c>
      <c r="D17" s="389" t="str">
        <f>'[6]NW Industrial Demand Base'!D17</f>
        <v>Wood - Panel</v>
      </c>
      <c r="E17" s="393">
        <f>'[6]NW Industrial Demand Base'!E17</f>
        <v>0.10657274396349155</v>
      </c>
      <c r="F17" s="389" t="str">
        <f>'[6]NW Industrial Demand Base'!F17</f>
        <v>GWh/Year</v>
      </c>
      <c r="G17" s="392">
        <f>'[6]NW Industrial Demand Base'!G17</f>
        <v>349.25622000000004</v>
      </c>
      <c r="H17" s="392">
        <f>'[6]NW Industrial Demand Base'!H17</f>
        <v>428.77337477910783</v>
      </c>
      <c r="I17" s="392">
        <f>'[6]NW Industrial Demand Base'!I17</f>
        <v>467.40471559294593</v>
      </c>
      <c r="J17" s="392">
        <f>'[6]NW Industrial Demand Base'!J17</f>
        <v>496.42479349243655</v>
      </c>
      <c r="K17" s="392">
        <f>'[6]NW Industrial Demand Base'!K17</f>
        <v>515.90661080719462</v>
      </c>
      <c r="L17" s="392">
        <f>'[6]NW Industrial Demand Base'!L17</f>
        <v>535.71155668165011</v>
      </c>
      <c r="M17" s="392">
        <f>'[6]NW Industrial Demand Base'!M17</f>
        <v>548.9745346679066</v>
      </c>
      <c r="N17" s="392">
        <f>'[6]NW Industrial Demand Base'!N17</f>
        <v>534.84117708170038</v>
      </c>
      <c r="O17" s="392">
        <f>'[6]NW Industrial Demand Base'!O17</f>
        <v>523.28815877233797</v>
      </c>
      <c r="P17" s="392">
        <f>'[6]NW Industrial Demand Base'!P17</f>
        <v>510.48674734018738</v>
      </c>
      <c r="Q17" s="392">
        <f>'[6]NW Industrial Demand Base'!Q17</f>
        <v>501.06454447363114</v>
      </c>
      <c r="R17" s="392">
        <f>'[6]NW Industrial Demand Base'!R17</f>
        <v>489.94517065945627</v>
      </c>
      <c r="S17" s="392">
        <f>'[6]NW Industrial Demand Base'!S17</f>
        <v>479.54580230349876</v>
      </c>
      <c r="T17" s="392">
        <f>'[6]NW Industrial Demand Base'!T17</f>
        <v>468.81936219631734</v>
      </c>
      <c r="U17" s="392">
        <f>'[6]NW Industrial Demand Base'!U17</f>
        <v>457.25280914847167</v>
      </c>
      <c r="V17" s="392">
        <f>'[6]NW Industrial Demand Base'!V17</f>
        <v>445.03584264421676</v>
      </c>
      <c r="W17" s="392">
        <f>'[6]NW Industrial Demand Base'!W17</f>
        <v>435.40912668199462</v>
      </c>
      <c r="X17" s="392">
        <f>'[6]NW Industrial Demand Base'!X17</f>
        <v>425.42453944554302</v>
      </c>
      <c r="Y17" s="392">
        <f>'[6]NW Industrial Demand Base'!Y17</f>
        <v>414.02093612321755</v>
      </c>
      <c r="Z17" s="392">
        <f>'[6]NW Industrial Demand Base'!Z17</f>
        <v>403.81851419810459</v>
      </c>
      <c r="AA17" s="392">
        <f>'[6]NW Industrial Demand Base'!AA17</f>
        <v>392.83715208736243</v>
      </c>
      <c r="AB17" s="392">
        <f>'[6]NW Industrial Demand Base'!AB17</f>
        <v>382.93729018236178</v>
      </c>
      <c r="AC17" s="392">
        <f>'[6]NW Industrial Demand Base'!AC17</f>
        <v>374.09335102455145</v>
      </c>
      <c r="AD17" s="392">
        <f>'[6]NW Industrial Demand Base'!AD17</f>
        <v>364.19721916558956</v>
      </c>
      <c r="AE17" s="392">
        <f>'[6]NW Industrial Demand Base'!AE17</f>
        <v>354.23661079652976</v>
      </c>
      <c r="AF17" s="392">
        <f>'[6]NW Industrial Demand Base'!AF17</f>
        <v>344.07511280509874</v>
      </c>
      <c r="AG17" s="52"/>
      <c r="AH17" s="403">
        <f>'[6]NW Industrial Demand Base'!A17</f>
        <v>1.1439891907919605E-2</v>
      </c>
      <c r="AI17" s="403">
        <f>'[6]NW Industrial Demand Base'!B17</f>
        <v>1.1439891907919605E-2</v>
      </c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332"/>
      <c r="BF17" s="332"/>
      <c r="BG17" s="332"/>
      <c r="BH17" s="332"/>
      <c r="BI17" s="332"/>
      <c r="BJ17" s="332"/>
    </row>
    <row r="18" spans="1:62">
      <c r="A18" s="389"/>
      <c r="B18" s="391" t="s">
        <v>5692</v>
      </c>
      <c r="C18" s="389" t="str">
        <f>'[6]NW Industrial Demand Base'!C18</f>
        <v>Lumber</v>
      </c>
      <c r="D18" s="389" t="str">
        <f>'[6]NW Industrial Demand Base'!D18</f>
        <v>Wood - Other</v>
      </c>
      <c r="E18" s="393">
        <f>'[6]NW Industrial Demand Base'!E18</f>
        <v>0.59197136438077058</v>
      </c>
      <c r="F18" s="389" t="str">
        <f>'[6]NW Industrial Demand Base'!F18</f>
        <v>GWh/Year</v>
      </c>
      <c r="G18" s="392">
        <f>'[6]NW Industrial Demand Base'!G18</f>
        <v>1939.9864672968965</v>
      </c>
      <c r="H18" s="392">
        <f>'[6]NW Industrial Demand Base'!H18</f>
        <v>2381.6742465136035</v>
      </c>
      <c r="I18" s="392">
        <f>'[6]NW Industrial Demand Base'!I18</f>
        <v>2596.2567624452604</v>
      </c>
      <c r="J18" s="392">
        <f>'[6]NW Industrial Demand Base'!J18</f>
        <v>2757.4523408802374</v>
      </c>
      <c r="K18" s="392">
        <f>'[6]NW Industrial Demand Base'!K18</f>
        <v>2865.6664822031353</v>
      </c>
      <c r="L18" s="392">
        <f>'[6]NW Industrial Demand Base'!L18</f>
        <v>2975.6754807028356</v>
      </c>
      <c r="M18" s="392">
        <f>'[6]NW Industrial Demand Base'!M18</f>
        <v>3049.3463170000223</v>
      </c>
      <c r="N18" s="392">
        <f>'[6]NW Industrial Demand Base'!N18</f>
        <v>2970.8408505699381</v>
      </c>
      <c r="O18" s="392">
        <f>'[6]NW Industrial Demand Base'!O18</f>
        <v>2906.6681948142405</v>
      </c>
      <c r="P18" s="392">
        <f>'[6]NW Industrial Demand Base'!P18</f>
        <v>2835.561186496187</v>
      </c>
      <c r="Q18" s="392">
        <f>'[6]NW Industrial Demand Base'!Q18</f>
        <v>2783.2244061999186</v>
      </c>
      <c r="R18" s="392">
        <f>'[6]NW Industrial Demand Base'!R18</f>
        <v>2721.4604819258861</v>
      </c>
      <c r="S18" s="392">
        <f>'[6]NW Industrial Demand Base'!S18</f>
        <v>2663.6959161896107</v>
      </c>
      <c r="T18" s="392">
        <f>'[6]NW Industrial Demand Base'!T18</f>
        <v>2604.1145903360507</v>
      </c>
      <c r="U18" s="392">
        <f>'[6]NW Industrial Demand Base'!U18</f>
        <v>2539.866754217077</v>
      </c>
      <c r="V18" s="392">
        <f>'[6]NW Industrial Demand Base'!V18</f>
        <v>2472.0061168612874</v>
      </c>
      <c r="W18" s="392">
        <f>'[6]NW Industrial Demand Base'!W18</f>
        <v>2418.5333435167722</v>
      </c>
      <c r="X18" s="392">
        <f>'[6]NW Industrial Demand Base'!X18</f>
        <v>2363.0727303306667</v>
      </c>
      <c r="Y18" s="392">
        <f>'[6]NW Industrial Demand Base'!Y18</f>
        <v>2299.7300184278311</v>
      </c>
      <c r="Z18" s="392">
        <f>'[6]NW Industrial Demand Base'!Z18</f>
        <v>2243.0594157729311</v>
      </c>
      <c r="AA18" s="392">
        <f>'[6]NW Industrial Demand Base'!AA18</f>
        <v>2182.0620944157722</v>
      </c>
      <c r="AB18" s="392">
        <f>'[6]NW Industrial Demand Base'!AB18</f>
        <v>2127.0720984643494</v>
      </c>
      <c r="AC18" s="392">
        <f>'[6]NW Industrial Demand Base'!AC18</f>
        <v>2077.9473547912107</v>
      </c>
      <c r="AD18" s="392">
        <f>'[6]NW Industrial Demand Base'!AD18</f>
        <v>2022.9780778375416</v>
      </c>
      <c r="AE18" s="392">
        <f>'[6]NW Industrial Demand Base'!AE18</f>
        <v>1967.6506582084214</v>
      </c>
      <c r="AF18" s="392">
        <f>'[6]NW Industrial Demand Base'!AF18</f>
        <v>1911.2073725574437</v>
      </c>
      <c r="AG18" s="52"/>
      <c r="AH18" s="403">
        <f>'[6]NW Industrial Demand Base'!A18</f>
        <v>1.1042143187179328E-2</v>
      </c>
      <c r="AI18" s="403">
        <f>'[6]NW Industrial Demand Base'!B18</f>
        <v>1.1042143187179328E-2</v>
      </c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332"/>
      <c r="BF18" s="332"/>
      <c r="BG18" s="332"/>
      <c r="BH18" s="332"/>
      <c r="BI18" s="332"/>
      <c r="BJ18" s="332"/>
    </row>
    <row r="19" spans="1:62">
      <c r="A19" s="389"/>
      <c r="B19" s="391" t="s">
        <v>5693</v>
      </c>
      <c r="C19" s="389" t="str">
        <f>'[6]NW Industrial Demand Base'!C19</f>
        <v>Paper</v>
      </c>
      <c r="D19" s="389" t="str">
        <f>'[6]NW Industrial Demand Base'!D19</f>
        <v>Pulp and Paper Mills (TMP)</v>
      </c>
      <c r="E19" s="393">
        <f>'[6]NW Industrial Demand Base'!E19</f>
        <v>0.45962776167350283</v>
      </c>
      <c r="F19" s="389" t="str">
        <f>'[6]NW Industrial Demand Base'!F19</f>
        <v>GWh/Year</v>
      </c>
      <c r="G19" s="392">
        <f>'[6]NW Industrial Demand Base'!G19</f>
        <v>3139.9473984822002</v>
      </c>
      <c r="H19" s="392">
        <f>'[6]NW Industrial Demand Base'!H19</f>
        <v>3179.2240846185819</v>
      </c>
      <c r="I19" s="392">
        <f>'[6]NW Industrial Demand Base'!I19</f>
        <v>3118.6842139897567</v>
      </c>
      <c r="J19" s="392">
        <f>'[6]NW Industrial Demand Base'!J19</f>
        <v>3061.7560983121616</v>
      </c>
      <c r="K19" s="392">
        <f>'[6]NW Industrial Demand Base'!K19</f>
        <v>3016.2203163354061</v>
      </c>
      <c r="L19" s="392">
        <f>'[6]NW Industrial Demand Base'!L19</f>
        <v>2979.8904187972093</v>
      </c>
      <c r="M19" s="392">
        <f>'[6]NW Industrial Demand Base'!M19</f>
        <v>2950.713248486175</v>
      </c>
      <c r="N19" s="392">
        <f>'[6]NW Industrial Demand Base'!N19</f>
        <v>2875.4556373008022</v>
      </c>
      <c r="O19" s="392">
        <f>'[6]NW Industrial Demand Base'!O19</f>
        <v>2832.1131990027529</v>
      </c>
      <c r="P19" s="392">
        <f>'[6]NW Industrial Demand Base'!P19</f>
        <v>2769.0531893566713</v>
      </c>
      <c r="Q19" s="392">
        <f>'[6]NW Industrial Demand Base'!Q19</f>
        <v>2711.1354951081935</v>
      </c>
      <c r="R19" s="392">
        <f>'[6]NW Industrial Demand Base'!R19</f>
        <v>2647.1681802605685</v>
      </c>
      <c r="S19" s="392">
        <f>'[6]NW Industrial Demand Base'!S19</f>
        <v>2597.3909532990901</v>
      </c>
      <c r="T19" s="392">
        <f>'[6]NW Industrial Demand Base'!T19</f>
        <v>2539.2990601289375</v>
      </c>
      <c r="U19" s="392">
        <f>'[6]NW Industrial Demand Base'!U19</f>
        <v>2480.8449802825867</v>
      </c>
      <c r="V19" s="392">
        <f>'[6]NW Industrial Demand Base'!V19</f>
        <v>2434.2465389208419</v>
      </c>
      <c r="W19" s="392">
        <f>'[6]NW Industrial Demand Base'!W19</f>
        <v>2385.9566673961385</v>
      </c>
      <c r="X19" s="392">
        <f>'[6]NW Industrial Demand Base'!X19</f>
        <v>2333.14451832433</v>
      </c>
      <c r="Y19" s="392">
        <f>'[6]NW Industrial Demand Base'!Y19</f>
        <v>2292.3801321415067</v>
      </c>
      <c r="Z19" s="392">
        <f>'[6]NW Industrial Demand Base'!Z19</f>
        <v>2245.2829946583461</v>
      </c>
      <c r="AA19" s="392">
        <f>'[6]NW Industrial Demand Base'!AA19</f>
        <v>2199.3689390337336</v>
      </c>
      <c r="AB19" s="392">
        <f>'[6]NW Industrial Demand Base'!AB19</f>
        <v>2160.8429400502605</v>
      </c>
      <c r="AC19" s="392">
        <f>'[6]NW Industrial Demand Base'!AC19</f>
        <v>2122.0963197411838</v>
      </c>
      <c r="AD19" s="392">
        <f>'[6]NW Industrial Demand Base'!AD19</f>
        <v>2079.7999942287038</v>
      </c>
      <c r="AE19" s="392">
        <f>'[6]NW Industrial Demand Base'!AE19</f>
        <v>2039.0066514968948</v>
      </c>
      <c r="AF19" s="392">
        <f>'[6]NW Industrial Demand Base'!AF19</f>
        <v>1998.6099675234111</v>
      </c>
      <c r="AG19" s="52"/>
      <c r="AH19" s="403">
        <f>'[6]NW Industrial Demand Base'!A19</f>
        <v>8.2486762517591343E-3</v>
      </c>
      <c r="AI19" s="403">
        <f>'[6]NW Industrial Demand Base'!B19</f>
        <v>8.2486762517591343E-3</v>
      </c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332"/>
      <c r="BF19" s="332"/>
      <c r="BG19" s="332"/>
      <c r="BH19" s="332"/>
      <c r="BI19" s="332"/>
      <c r="BJ19" s="332"/>
    </row>
    <row r="20" spans="1:62">
      <c r="A20" s="389"/>
      <c r="B20" s="391" t="s">
        <v>5694</v>
      </c>
      <c r="C20" s="389" t="str">
        <f>'[6]NW Industrial Demand Base'!C20</f>
        <v>Paper</v>
      </c>
      <c r="D20" s="389" t="str">
        <f>'[6]NW Industrial Demand Base'!D20</f>
        <v>Pulp and Paper Mills (Kraft)</v>
      </c>
      <c r="E20" s="393">
        <f>'[6]NW Industrial Demand Base'!E20</f>
        <v>0.45878841332223419</v>
      </c>
      <c r="F20" s="389" t="str">
        <f>'[6]NW Industrial Demand Base'!F20</f>
        <v>GWh/Year</v>
      </c>
      <c r="G20" s="392">
        <f>'[6]NW Industrial Demand Base'!G20</f>
        <v>3134.2133895912002</v>
      </c>
      <c r="H20" s="392">
        <f>'[6]NW Industrial Demand Base'!H20</f>
        <v>3173.4183506828808</v>
      </c>
      <c r="I20" s="392">
        <f>'[6]NW Industrial Demand Base'!I20</f>
        <v>3112.9890348221429</v>
      </c>
      <c r="J20" s="392">
        <f>'[6]NW Industrial Demand Base'!J20</f>
        <v>3056.164878313291</v>
      </c>
      <c r="K20" s="392">
        <f>'[6]NW Industrial Demand Base'!K20</f>
        <v>3010.7122514170437</v>
      </c>
      <c r="L20" s="392">
        <f>'[6]NW Industrial Demand Base'!L20</f>
        <v>2974.448697651228</v>
      </c>
      <c r="M20" s="392">
        <f>'[6]NW Industrial Demand Base'!M20</f>
        <v>2945.3248091735322</v>
      </c>
      <c r="N20" s="392">
        <f>'[6]NW Industrial Demand Base'!N20</f>
        <v>2870.2046295298032</v>
      </c>
      <c r="O20" s="392">
        <f>'[6]NW Industrial Demand Base'!O20</f>
        <v>2826.9413409419299</v>
      </c>
      <c r="P20" s="392">
        <f>'[6]NW Industrial Demand Base'!P20</f>
        <v>2763.9964882109457</v>
      </c>
      <c r="Q20" s="392">
        <f>'[6]NW Industrial Demand Base'!Q20</f>
        <v>2706.1845602482113</v>
      </c>
      <c r="R20" s="392">
        <f>'[6]NW Industrial Demand Base'!R20</f>
        <v>2642.3340591893293</v>
      </c>
      <c r="S20" s="392">
        <f>'[6]NW Industrial Demand Base'!S20</f>
        <v>2592.6477328149444</v>
      </c>
      <c r="T20" s="392">
        <f>'[6]NW Industrial Demand Base'!T20</f>
        <v>2534.6619240435607</v>
      </c>
      <c r="U20" s="392">
        <f>'[6]NW Industrial Demand Base'!U20</f>
        <v>2476.3145900024788</v>
      </c>
      <c r="V20" s="392">
        <f>'[6]NW Industrial Demand Base'!V20</f>
        <v>2429.801244294631</v>
      </c>
      <c r="W20" s="392">
        <f>'[6]NW Industrial Demand Base'!W20</f>
        <v>2381.5995572257571</v>
      </c>
      <c r="X20" s="392">
        <f>'[6]NW Industrial Demand Base'!X20</f>
        <v>2328.8838509582056</v>
      </c>
      <c r="Y20" s="392">
        <f>'[6]NW Industrial Demand Base'!Y20</f>
        <v>2288.1939065806564</v>
      </c>
      <c r="Z20" s="392">
        <f>'[6]NW Industrial Demand Base'!Z20</f>
        <v>2241.1827754443539</v>
      </c>
      <c r="AA20" s="392">
        <f>'[6]NW Industrial Demand Base'!AA20</f>
        <v>2195.3525656839429</v>
      </c>
      <c r="AB20" s="392">
        <f>'[6]NW Industrial Demand Base'!AB20</f>
        <v>2156.8969208792728</v>
      </c>
      <c r="AC20" s="392">
        <f>'[6]NW Industrial Demand Base'!AC20</f>
        <v>2118.2210576362086</v>
      </c>
      <c r="AD20" s="392">
        <f>'[6]NW Industrial Demand Base'!AD20</f>
        <v>2076.0019714770569</v>
      </c>
      <c r="AE20" s="392">
        <f>'[6]NW Industrial Demand Base'!AE20</f>
        <v>2035.2831234294683</v>
      </c>
      <c r="AF20" s="392">
        <f>'[6]NW Industrial Demand Base'!AF20</f>
        <v>1994.9602097825775</v>
      </c>
      <c r="AG20" s="52"/>
      <c r="AH20" s="403">
        <f>'[6]NW Industrial Demand Base'!A20</f>
        <v>1.8896353195334337E-2</v>
      </c>
      <c r="AI20" s="403">
        <f>'[6]NW Industrial Demand Base'!B20</f>
        <v>1.8896353195334337E-2</v>
      </c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332"/>
      <c r="BF20" s="332"/>
      <c r="BG20" s="332"/>
      <c r="BH20" s="332"/>
      <c r="BI20" s="332"/>
      <c r="BJ20" s="332"/>
    </row>
    <row r="21" spans="1:62">
      <c r="A21" s="389"/>
      <c r="B21" s="391" t="s">
        <v>5695</v>
      </c>
      <c r="C21" s="389" t="str">
        <f>'[6]NW Industrial Demand Base'!C21</f>
        <v>Paper</v>
      </c>
      <c r="D21" s="389" t="str">
        <f>'[6]NW Industrial Demand Base'!D21</f>
        <v>Paper Conversion Plants</v>
      </c>
      <c r="E21" s="393">
        <f>'[6]NW Industrial Demand Base'!E21</f>
        <v>8.1583825004262922E-2</v>
      </c>
      <c r="F21" s="389" t="str">
        <f>'[6]NW Industrial Demand Base'!F21</f>
        <v>GWh/Year</v>
      </c>
      <c r="G21" s="392">
        <f>'[6]NW Industrial Demand Base'!G21</f>
        <v>557.33996168476085</v>
      </c>
      <c r="H21" s="392">
        <f>'[6]NW Industrial Demand Base'!H21</f>
        <v>564.31156469853636</v>
      </c>
      <c r="I21" s="392">
        <f>'[6]NW Industrial Demand Base'!I21</f>
        <v>553.56575118809997</v>
      </c>
      <c r="J21" s="392">
        <f>'[6]NW Industrial Demand Base'!J21</f>
        <v>543.46102337454693</v>
      </c>
      <c r="K21" s="392">
        <f>'[6]NW Industrial Demand Base'!K21</f>
        <v>535.37843224754954</v>
      </c>
      <c r="L21" s="392">
        <f>'[6]NW Industrial Demand Base'!L21</f>
        <v>528.92988355156274</v>
      </c>
      <c r="M21" s="392">
        <f>'[6]NW Industrial Demand Base'!M21</f>
        <v>523.750942340292</v>
      </c>
      <c r="N21" s="392">
        <f>'[6]NW Industrial Demand Base'!N21</f>
        <v>510.39273316939403</v>
      </c>
      <c r="O21" s="392">
        <f>'[6]NW Industrial Demand Base'!O21</f>
        <v>502.69946005531705</v>
      </c>
      <c r="P21" s="392">
        <f>'[6]NW Industrial Demand Base'!P21</f>
        <v>491.50632243238221</v>
      </c>
      <c r="Q21" s="392">
        <f>'[6]NW Industrial Demand Base'!Q21</f>
        <v>481.22594464359508</v>
      </c>
      <c r="R21" s="392">
        <f>'[6]NW Industrial Demand Base'!R21</f>
        <v>469.87176055010173</v>
      </c>
      <c r="S21" s="392">
        <f>'[6]NW Industrial Demand Base'!S21</f>
        <v>461.03631388596506</v>
      </c>
      <c r="T21" s="392">
        <f>'[6]NW Industrial Demand Base'!T21</f>
        <v>450.7250158275013</v>
      </c>
      <c r="U21" s="392">
        <f>'[6]NW Industrial Demand Base'!U21</f>
        <v>440.34942971493416</v>
      </c>
      <c r="V21" s="392">
        <f>'[6]NW Industrial Demand Base'!V21</f>
        <v>432.078216784527</v>
      </c>
      <c r="W21" s="392">
        <f>'[6]NW Industrial Demand Base'!W21</f>
        <v>423.50677537810412</v>
      </c>
      <c r="X21" s="392">
        <f>'[6]NW Industrial Demand Base'!X21</f>
        <v>414.13263071746428</v>
      </c>
      <c r="Y21" s="392">
        <f>'[6]NW Industrial Demand Base'!Y21</f>
        <v>406.89696127783617</v>
      </c>
      <c r="Z21" s="392">
        <f>'[6]NW Industrial Demand Base'!Z21</f>
        <v>398.53722989729937</v>
      </c>
      <c r="AA21" s="392">
        <f>'[6]NW Industrial Demand Base'!AA21</f>
        <v>390.38749528232358</v>
      </c>
      <c r="AB21" s="392">
        <f>'[6]NW Industrial Demand Base'!AB21</f>
        <v>383.5491390704662</v>
      </c>
      <c r="AC21" s="392">
        <f>'[6]NW Industrial Demand Base'!AC21</f>
        <v>376.67162262260683</v>
      </c>
      <c r="AD21" s="392">
        <f>'[6]NW Industrial Demand Base'!AD21</f>
        <v>369.16403429423963</v>
      </c>
      <c r="AE21" s="392">
        <f>'[6]NW Industrial Demand Base'!AE21</f>
        <v>361.92322507363622</v>
      </c>
      <c r="AF21" s="392">
        <f>'[6]NW Industrial Demand Base'!AF21</f>
        <v>354.75282269401157</v>
      </c>
      <c r="AG21" s="52"/>
      <c r="AH21" s="403">
        <f>'[6]NW Industrial Demand Base'!A21</f>
        <v>-1.6573901878766102E-3</v>
      </c>
      <c r="AI21" s="403">
        <f>'[6]NW Industrial Demand Base'!B21</f>
        <v>-1.6573901878766102E-3</v>
      </c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332"/>
      <c r="BF21" s="332"/>
      <c r="BG21" s="332"/>
      <c r="BH21" s="332"/>
      <c r="BI21" s="332"/>
      <c r="BJ21" s="332"/>
    </row>
    <row r="22" spans="1:62">
      <c r="A22" s="389"/>
      <c r="B22" s="391" t="s">
        <v>5697</v>
      </c>
      <c r="C22" s="389" t="str">
        <f>'[6]NW Industrial Demand Base'!C22</f>
        <v>Chemicals</v>
      </c>
      <c r="D22" s="389" t="str">
        <f>'[6]NW Industrial Demand Base'!D22</f>
        <v>Chemical Manufacturing</v>
      </c>
      <c r="E22" s="393">
        <f>'[6]NW Industrial Demand Base'!E22</f>
        <v>1</v>
      </c>
      <c r="F22" s="389" t="str">
        <f>'[6]NW Industrial Demand Base'!F22</f>
        <v>GWh/Year</v>
      </c>
      <c r="G22" s="392">
        <f>'[6]NW Industrial Demand Base'!G22</f>
        <v>4474.4706468165132</v>
      </c>
      <c r="H22" s="392">
        <f>'[6]NW Industrial Demand Base'!H22</f>
        <v>4372.5249999999996</v>
      </c>
      <c r="I22" s="392">
        <f>'[6]NW Industrial Demand Base'!I22</f>
        <v>4555.1090000000004</v>
      </c>
      <c r="J22" s="392">
        <f>'[6]NW Industrial Demand Base'!J22</f>
        <v>4626.54</v>
      </c>
      <c r="K22" s="392">
        <f>'[6]NW Industrial Demand Base'!K22</f>
        <v>4711.3190000000004</v>
      </c>
      <c r="L22" s="392">
        <f>'[6]NW Industrial Demand Base'!L22</f>
        <v>4840.0609999999997</v>
      </c>
      <c r="M22" s="392">
        <f>'[6]NW Industrial Demand Base'!M22</f>
        <v>4882.2920000000004</v>
      </c>
      <c r="N22" s="392">
        <f>'[6]NW Industrial Demand Base'!N22</f>
        <v>4955.9759999999997</v>
      </c>
      <c r="O22" s="392">
        <f>'[6]NW Industrial Demand Base'!O22</f>
        <v>5005.2529999999997</v>
      </c>
      <c r="P22" s="392">
        <f>'[6]NW Industrial Demand Base'!P22</f>
        <v>5114.625</v>
      </c>
      <c r="Q22" s="392">
        <f>'[6]NW Industrial Demand Base'!Q22</f>
        <v>5148.549</v>
      </c>
      <c r="R22" s="392">
        <f>'[6]NW Industrial Demand Base'!R22</f>
        <v>5127.8220000000001</v>
      </c>
      <c r="S22" s="392">
        <f>'[6]NW Industrial Demand Base'!S22</f>
        <v>5108.5010000000002</v>
      </c>
      <c r="T22" s="392">
        <f>'[6]NW Industrial Demand Base'!T22</f>
        <v>5134.12</v>
      </c>
      <c r="U22" s="392">
        <f>'[6]NW Industrial Demand Base'!U22</f>
        <v>5164.5320000000002</v>
      </c>
      <c r="V22" s="392">
        <f>'[6]NW Industrial Demand Base'!V22</f>
        <v>5182.2820000000002</v>
      </c>
      <c r="W22" s="392">
        <f>'[6]NW Industrial Demand Base'!W22</f>
        <v>5227.8630000000003</v>
      </c>
      <c r="X22" s="392">
        <f>'[6]NW Industrial Demand Base'!X22</f>
        <v>5259.4409999999998</v>
      </c>
      <c r="Y22" s="392">
        <f>'[6]NW Industrial Demand Base'!Y22</f>
        <v>5274.4139999999998</v>
      </c>
      <c r="Z22" s="392">
        <f>'[6]NW Industrial Demand Base'!Z22</f>
        <v>5275.0990000000002</v>
      </c>
      <c r="AA22" s="392">
        <f>'[6]NW Industrial Demand Base'!AA22</f>
        <v>5257.6589999999997</v>
      </c>
      <c r="AB22" s="392">
        <f>'[6]NW Industrial Demand Base'!AB22</f>
        <v>5286.3670000000002</v>
      </c>
      <c r="AC22" s="392">
        <f>'[6]NW Industrial Demand Base'!AC22</f>
        <v>5266.9189999999999</v>
      </c>
      <c r="AD22" s="392">
        <f>'[6]NW Industrial Demand Base'!AD22</f>
        <v>5278.2690000000002</v>
      </c>
      <c r="AE22" s="392">
        <f>'[6]NW Industrial Demand Base'!AE22</f>
        <v>5321.9040000000005</v>
      </c>
      <c r="AF22" s="392">
        <f>'[6]NW Industrial Demand Base'!AF22</f>
        <v>5331.4719999999998</v>
      </c>
      <c r="AG22" s="52"/>
      <c r="AH22" s="403">
        <f>'[6]NW Industrial Demand Base'!A22</f>
        <v>3.1870152816113315E-2</v>
      </c>
      <c r="AI22" s="403">
        <f>'[6]NW Industrial Demand Base'!B22</f>
        <v>3.1870152816113315E-2</v>
      </c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332"/>
      <c r="BF22" s="332"/>
      <c r="BG22" s="332"/>
      <c r="BH22" s="332"/>
      <c r="BI22" s="332"/>
      <c r="BJ22" s="332"/>
    </row>
    <row r="23" spans="1:62">
      <c r="A23" s="389"/>
      <c r="B23" s="391" t="s">
        <v>5696</v>
      </c>
      <c r="C23" s="389" t="str">
        <f>'[6]NW Industrial Demand Base'!C23</f>
        <v>Petroleum Products</v>
      </c>
      <c r="D23" s="389" t="str">
        <f>'[6]NW Industrial Demand Base'!D23</f>
        <v>Refinery</v>
      </c>
      <c r="E23" s="393">
        <f>'[6]NW Industrial Demand Base'!E23</f>
        <v>1</v>
      </c>
      <c r="F23" s="389" t="str">
        <f>'[6]NW Industrial Demand Base'!F23</f>
        <v>GWh/Year</v>
      </c>
      <c r="G23" s="392">
        <f>'[6]NW Industrial Demand Base'!G23</f>
        <v>2030.5495627990795</v>
      </c>
      <c r="H23" s="392">
        <f>'[6]NW Industrial Demand Base'!H23</f>
        <v>2408.9690000000001</v>
      </c>
      <c r="I23" s="392">
        <f>'[6]NW Industrial Demand Base'!I23</f>
        <v>2489.4760000000001</v>
      </c>
      <c r="J23" s="392">
        <f>'[6]NW Industrial Demand Base'!J23</f>
        <v>2512.9299999999998</v>
      </c>
      <c r="K23" s="392">
        <f>'[6]NW Industrial Demand Base'!K23</f>
        <v>2505.913</v>
      </c>
      <c r="L23" s="392">
        <f>'[6]NW Industrial Demand Base'!L23</f>
        <v>2461.2840000000001</v>
      </c>
      <c r="M23" s="392">
        <f>'[6]NW Industrial Demand Base'!M23</f>
        <v>2409.5590000000002</v>
      </c>
      <c r="N23" s="392">
        <f>'[6]NW Industrial Demand Base'!N23</f>
        <v>2295.3969999999999</v>
      </c>
      <c r="O23" s="392">
        <f>'[6]NW Industrial Demand Base'!O23</f>
        <v>2188.2159999999999</v>
      </c>
      <c r="P23" s="392">
        <f>'[6]NW Industrial Demand Base'!P23</f>
        <v>2085.3539999999998</v>
      </c>
      <c r="Q23" s="392">
        <f>'[6]NW Industrial Demand Base'!Q23</f>
        <v>1998.3</v>
      </c>
      <c r="R23" s="392">
        <f>'[6]NW Industrial Demand Base'!R23</f>
        <v>1915.059</v>
      </c>
      <c r="S23" s="392">
        <f>'[6]NW Industrial Demand Base'!S23</f>
        <v>1833.136</v>
      </c>
      <c r="T23" s="392">
        <f>'[6]NW Industrial Demand Base'!T23</f>
        <v>1757.5139999999999</v>
      </c>
      <c r="U23" s="392">
        <f>'[6]NW Industrial Demand Base'!U23</f>
        <v>1682.3340000000001</v>
      </c>
      <c r="V23" s="392">
        <f>'[6]NW Industrial Demand Base'!V23</f>
        <v>1600.6510000000001</v>
      </c>
      <c r="W23" s="392">
        <f>'[6]NW Industrial Demand Base'!W23</f>
        <v>1538.9639999999999</v>
      </c>
      <c r="X23" s="392">
        <f>'[6]NW Industrial Demand Base'!X23</f>
        <v>1478.3420000000001</v>
      </c>
      <c r="Y23" s="392">
        <f>'[6]NW Industrial Demand Base'!Y23</f>
        <v>1416.9449999999999</v>
      </c>
      <c r="Z23" s="392">
        <f>'[6]NW Industrial Demand Base'!Z23</f>
        <v>1358.49</v>
      </c>
      <c r="AA23" s="392">
        <f>'[6]NW Industrial Demand Base'!AA23</f>
        <v>1303.626</v>
      </c>
      <c r="AB23" s="392">
        <f>'[6]NW Industrial Demand Base'!AB23</f>
        <v>1250.1379999999999</v>
      </c>
      <c r="AC23" s="392">
        <f>'[6]NW Industrial Demand Base'!AC23</f>
        <v>1202.0409999999999</v>
      </c>
      <c r="AD23" s="392">
        <f>'[6]NW Industrial Demand Base'!AD23</f>
        <v>1147.348</v>
      </c>
      <c r="AE23" s="392">
        <f>'[6]NW Industrial Demand Base'!AE23</f>
        <v>1098.1610000000001</v>
      </c>
      <c r="AF23" s="392">
        <f>'[6]NW Industrial Demand Base'!AF23</f>
        <v>1056.28</v>
      </c>
      <c r="AG23" s="52"/>
      <c r="AH23" s="403">
        <f>'[6]NW Industrial Demand Base'!A23</f>
        <v>-1E-3</v>
      </c>
      <c r="AI23" s="403">
        <f>'[6]NW Industrial Demand Base'!B23</f>
        <v>-1E-3</v>
      </c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332"/>
      <c r="BF23" s="332"/>
      <c r="BG23" s="332"/>
      <c r="BH23" s="332"/>
      <c r="BI23" s="332"/>
      <c r="BJ23" s="332"/>
    </row>
    <row r="24" spans="1:62">
      <c r="A24" s="389"/>
      <c r="B24" s="391" t="s">
        <v>5698</v>
      </c>
      <c r="C24" s="389" t="str">
        <f>'[6]NW Industrial Demand Base'!C24</f>
        <v>Electric Equipment</v>
      </c>
      <c r="D24" s="389" t="str">
        <f>'[6]NW Industrial Demand Base'!D24</f>
        <v>Silicon Growing/Manufacturing</v>
      </c>
      <c r="E24" s="393">
        <f>'[6]NW Industrial Demand Base'!E24</f>
        <v>8.8519143921623716E-2</v>
      </c>
      <c r="F24" s="389" t="str">
        <f>'[6]NW Industrial Demand Base'!F24</f>
        <v>GWh/Year</v>
      </c>
      <c r="G24" s="392">
        <f>'[6]NW Industrial Demand Base'!G24</f>
        <v>442.61270511415495</v>
      </c>
      <c r="H24" s="392">
        <f>'[6]NW Industrial Demand Base'!H24</f>
        <v>421.68298333749107</v>
      </c>
      <c r="I24" s="392">
        <f>'[6]NW Industrial Demand Base'!I24</f>
        <v>426.58774058304436</v>
      </c>
      <c r="J24" s="392">
        <f>'[6]NW Industrial Demand Base'!J24</f>
        <v>423.29872327149246</v>
      </c>
      <c r="K24" s="392">
        <f>'[6]NW Industrial Demand Base'!K24</f>
        <v>415.66058338078341</v>
      </c>
      <c r="L24" s="392">
        <f>'[6]NW Industrial Demand Base'!L24</f>
        <v>408.84531745196972</v>
      </c>
      <c r="M24" s="392">
        <f>'[6]NW Industrial Demand Base'!M24</f>
        <v>402.87992382394759</v>
      </c>
      <c r="N24" s="392">
        <f>'[6]NW Industrial Demand Base'!N24</f>
        <v>408.917283515978</v>
      </c>
      <c r="O24" s="392">
        <f>'[6]NW Industrial Demand Base'!O24</f>
        <v>411.34793068892185</v>
      </c>
      <c r="P24" s="392">
        <f>'[6]NW Industrial Demand Base'!P24</f>
        <v>413.79477686520346</v>
      </c>
      <c r="Q24" s="392">
        <f>'[6]NW Industrial Demand Base'!Q24</f>
        <v>416.83178017401036</v>
      </c>
      <c r="R24" s="392">
        <f>'[6]NW Industrial Demand Base'!R24</f>
        <v>420.86568608166266</v>
      </c>
      <c r="S24" s="392">
        <f>'[6]NW Industrial Demand Base'!S24</f>
        <v>423.06680311441778</v>
      </c>
      <c r="T24" s="392">
        <f>'[6]NW Industrial Demand Base'!T24</f>
        <v>425.04538301935395</v>
      </c>
      <c r="U24" s="392">
        <f>'[6]NW Industrial Demand Base'!U24</f>
        <v>424.84090379689496</v>
      </c>
      <c r="V24" s="392">
        <f>'[6]NW Industrial Demand Base'!V24</f>
        <v>424.93677002976204</v>
      </c>
      <c r="W24" s="392">
        <f>'[6]NW Industrial Demand Base'!W24</f>
        <v>425.95642204859524</v>
      </c>
      <c r="X24" s="392">
        <f>'[6]NW Industrial Demand Base'!X24</f>
        <v>425.89437012870621</v>
      </c>
      <c r="Y24" s="392">
        <f>'[6]NW Industrial Demand Base'!Y24</f>
        <v>424.43424684971905</v>
      </c>
      <c r="Z24" s="392">
        <f>'[6]NW Industrial Demand Base'!Z24</f>
        <v>423.21781677394807</v>
      </c>
      <c r="AA24" s="392">
        <f>'[6]NW Industrial Demand Base'!AA24</f>
        <v>421.19727879479308</v>
      </c>
      <c r="AB24" s="392">
        <f>'[6]NW Industrial Demand Base'!AB24</f>
        <v>420.42955225956086</v>
      </c>
      <c r="AC24" s="392">
        <f>'[6]NW Industrial Demand Base'!AC24</f>
        <v>418.81717605302845</v>
      </c>
      <c r="AD24" s="392">
        <f>'[6]NW Industrial Demand Base'!AD24</f>
        <v>417.49416892797586</v>
      </c>
      <c r="AE24" s="392">
        <f>'[6]NW Industrial Demand Base'!AE24</f>
        <v>416.26295615517006</v>
      </c>
      <c r="AF24" s="392">
        <f>'[6]NW Industrial Demand Base'!AF24</f>
        <v>416.11583733797232</v>
      </c>
      <c r="AG24" s="52"/>
      <c r="AH24" s="403">
        <f>'[6]NW Industrial Demand Base'!A24</f>
        <v>1.0299165561699437E-3</v>
      </c>
      <c r="AI24" s="403">
        <f>'[6]NW Industrial Demand Base'!B24</f>
        <v>1.0299165561699437E-3</v>
      </c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332"/>
      <c r="BF24" s="332"/>
      <c r="BG24" s="332"/>
      <c r="BH24" s="332"/>
      <c r="BI24" s="332"/>
      <c r="BJ24" s="332"/>
    </row>
    <row r="25" spans="1:62">
      <c r="A25" s="389"/>
      <c r="B25" s="391" t="s">
        <v>5702</v>
      </c>
      <c r="C25" s="389" t="str">
        <f>'[6]NW Industrial Demand Base'!C25</f>
        <v>Electric Equipment</v>
      </c>
      <c r="D25" s="389" t="str">
        <f>'[6]NW Industrial Demand Base'!D25</f>
        <v>Semiconductor Manufacturing</v>
      </c>
      <c r="E25" s="393">
        <f>'[6]NW Industrial Demand Base'!E25</f>
        <v>0.91148085607837637</v>
      </c>
      <c r="F25" s="389" t="str">
        <f>'[6]NW Industrial Demand Base'!F25</f>
        <v>GWh/Year</v>
      </c>
      <c r="G25" s="392">
        <f>'[6]NW Industrial Demand Base'!G25</f>
        <v>4557.5791800000006</v>
      </c>
      <c r="H25" s="392">
        <f>'[6]NW Industrial Demand Base'!H25</f>
        <v>4342.0660166625094</v>
      </c>
      <c r="I25" s="392">
        <f>'[6]NW Industrial Demand Base'!I25</f>
        <v>4392.5702594169561</v>
      </c>
      <c r="J25" s="392">
        <f>'[6]NW Industrial Demand Base'!J25</f>
        <v>4358.7032767285082</v>
      </c>
      <c r="K25" s="392">
        <f>'[6]NW Industrial Demand Base'!K25</f>
        <v>4280.0534166192174</v>
      </c>
      <c r="L25" s="392">
        <f>'[6]NW Industrial Demand Base'!L25</f>
        <v>4209.8766825480307</v>
      </c>
      <c r="M25" s="392">
        <f>'[6]NW Industrial Demand Base'!M25</f>
        <v>4148.451076176053</v>
      </c>
      <c r="N25" s="392">
        <f>'[6]NW Industrial Demand Base'!N25</f>
        <v>4210.6177164840219</v>
      </c>
      <c r="O25" s="392">
        <f>'[6]NW Industrial Demand Base'!O25</f>
        <v>4235.6460693110785</v>
      </c>
      <c r="P25" s="392">
        <f>'[6]NW Industrial Demand Base'!P25</f>
        <v>4260.8412231347975</v>
      </c>
      <c r="Q25" s="392">
        <f>'[6]NW Industrial Demand Base'!Q25</f>
        <v>4292.1132198259893</v>
      </c>
      <c r="R25" s="392">
        <f>'[6]NW Industrial Demand Base'!R25</f>
        <v>4333.6503139183369</v>
      </c>
      <c r="S25" s="392">
        <f>'[6]NW Industrial Demand Base'!S25</f>
        <v>4356.3151968855818</v>
      </c>
      <c r="T25" s="392">
        <f>'[6]NW Industrial Demand Base'!T25</f>
        <v>4376.6886169806467</v>
      </c>
      <c r="U25" s="392">
        <f>'[6]NW Industrial Demand Base'!U25</f>
        <v>4374.583096203105</v>
      </c>
      <c r="V25" s="392">
        <f>'[6]NW Industrial Demand Base'!V25</f>
        <v>4375.570229970238</v>
      </c>
      <c r="W25" s="392">
        <f>'[6]NW Industrial Demand Base'!W25</f>
        <v>4386.0695779514053</v>
      </c>
      <c r="X25" s="392">
        <f>'[6]NW Industrial Demand Base'!X25</f>
        <v>4385.4306298712936</v>
      </c>
      <c r="Y25" s="392">
        <f>'[6]NW Industrial Demand Base'!Y25</f>
        <v>4370.3957531502811</v>
      </c>
      <c r="Z25" s="392">
        <f>'[6]NW Industrial Demand Base'!Z25</f>
        <v>4357.8701832260522</v>
      </c>
      <c r="AA25" s="392">
        <f>'[6]NW Industrial Demand Base'!AA25</f>
        <v>4337.0647212052072</v>
      </c>
      <c r="AB25" s="392">
        <f>'[6]NW Industrial Demand Base'!AB25</f>
        <v>4329.1594477404396</v>
      </c>
      <c r="AC25" s="392">
        <f>'[6]NW Industrial Demand Base'!AC25</f>
        <v>4312.5568239469721</v>
      </c>
      <c r="AD25" s="392">
        <f>'[6]NW Industrial Demand Base'!AD25</f>
        <v>4298.9338310720241</v>
      </c>
      <c r="AE25" s="392">
        <f>'[6]NW Industrial Demand Base'!AE25</f>
        <v>4286.2560438448309</v>
      </c>
      <c r="AF25" s="392">
        <f>'[6]NW Industrial Demand Base'!AF25</f>
        <v>4284.7411626620278</v>
      </c>
      <c r="AG25" s="52"/>
      <c r="AH25" s="403">
        <f>'[6]NW Industrial Demand Base'!A25</f>
        <v>2.5700000000000001E-2</v>
      </c>
      <c r="AI25" s="403">
        <f>'[6]NW Industrial Demand Base'!B25</f>
        <v>2.5700000000000001E-2</v>
      </c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332"/>
      <c r="BF25" s="332"/>
      <c r="BG25" s="332"/>
      <c r="BH25" s="332"/>
      <c r="BI25" s="332"/>
      <c r="BJ25" s="332"/>
    </row>
    <row r="26" spans="1:62">
      <c r="A26" s="389"/>
      <c r="B26" s="391" t="s">
        <v>5699</v>
      </c>
      <c r="C26" s="389" t="str">
        <f>'[6]NW Industrial Demand Base'!C26</f>
        <v>Stone, Clay, etc.</v>
      </c>
      <c r="D26" s="389" t="str">
        <f>'[6]NW Industrial Demand Base'!D26</f>
        <v>Cement/Concrete Products</v>
      </c>
      <c r="E26" s="393">
        <f>'[6]NW Industrial Demand Base'!E26</f>
        <v>0.68</v>
      </c>
      <c r="F26" s="389" t="str">
        <f>'[6]NW Industrial Demand Base'!F26</f>
        <v>GWh/Year</v>
      </c>
      <c r="G26" s="392">
        <f>'[6]NW Industrial Demand Base'!G26</f>
        <v>2176.1799999999998</v>
      </c>
      <c r="H26" s="392">
        <f>'[6]NW Industrial Demand Base'!H26</f>
        <v>2191.6706000000004</v>
      </c>
      <c r="I26" s="392">
        <f>'[6]NW Industrial Demand Base'!I26</f>
        <v>2192.7592800000002</v>
      </c>
      <c r="J26" s="392">
        <f>'[6]NW Industrial Demand Base'!J26</f>
        <v>2162.8800800000004</v>
      </c>
      <c r="K26" s="392">
        <f>'[6]NW Industrial Demand Base'!K26</f>
        <v>2126.4885199999999</v>
      </c>
      <c r="L26" s="392">
        <f>'[6]NW Industrial Demand Base'!L26</f>
        <v>2106.3557599999999</v>
      </c>
      <c r="M26" s="392">
        <f>'[6]NW Industrial Demand Base'!M26</f>
        <v>2070.4816800000003</v>
      </c>
      <c r="N26" s="392">
        <f>'[6]NW Industrial Demand Base'!N26</f>
        <v>2065.8325200000004</v>
      </c>
      <c r="O26" s="392">
        <f>'[6]NW Industrial Demand Base'!O26</f>
        <v>2062.1326399999998</v>
      </c>
      <c r="P26" s="392">
        <f>'[6]NW Industrial Demand Base'!P26</f>
        <v>2066.5825600000003</v>
      </c>
      <c r="Q26" s="392">
        <f>'[6]NW Industrial Demand Base'!Q26</f>
        <v>2049.4975600000002</v>
      </c>
      <c r="R26" s="392">
        <f>'[6]NW Industrial Demand Base'!R26</f>
        <v>2029.53684</v>
      </c>
      <c r="S26" s="392">
        <f>'[6]NW Industrial Demand Base'!S26</f>
        <v>1997.8685600000001</v>
      </c>
      <c r="T26" s="392">
        <f>'[6]NW Industrial Demand Base'!T26</f>
        <v>1961.03024</v>
      </c>
      <c r="U26" s="392">
        <f>'[6]NW Industrial Demand Base'!U26</f>
        <v>1929.3184400000002</v>
      </c>
      <c r="V26" s="392">
        <f>'[6]NW Industrial Demand Base'!V26</f>
        <v>1897.5461200000002</v>
      </c>
      <c r="W26" s="392">
        <f>'[6]NW Industrial Demand Base'!W26</f>
        <v>1866.9719600000001</v>
      </c>
      <c r="X26" s="392">
        <f>'[6]NW Industrial Demand Base'!X26</f>
        <v>1839.8086800000003</v>
      </c>
      <c r="Y26" s="392">
        <f>'[6]NW Industrial Demand Base'!Y26</f>
        <v>1802.69292</v>
      </c>
      <c r="Z26" s="392">
        <f>'[6]NW Industrial Demand Base'!Z26</f>
        <v>1774.3512000000003</v>
      </c>
      <c r="AA26" s="392">
        <f>'[6]NW Industrial Demand Base'!AA26</f>
        <v>1752.13832</v>
      </c>
      <c r="AB26" s="392">
        <f>'[6]NW Industrial Demand Base'!AB26</f>
        <v>1731.4826399999999</v>
      </c>
      <c r="AC26" s="392">
        <f>'[6]NW Industrial Demand Base'!AC26</f>
        <v>1689.2702800000002</v>
      </c>
      <c r="AD26" s="392">
        <f>'[6]NW Industrial Demand Base'!AD26</f>
        <v>1659.2428400000001</v>
      </c>
      <c r="AE26" s="392">
        <f>'[6]NW Industrial Demand Base'!AE26</f>
        <v>1638.3362400000003</v>
      </c>
      <c r="AF26" s="392">
        <f>'[6]NW Industrial Demand Base'!AF26</f>
        <v>1615.2488800000001</v>
      </c>
      <c r="AG26" s="52"/>
      <c r="AH26" s="403">
        <f>'[6]NW Industrial Demand Base'!A26</f>
        <v>1.4593046930107723E-3</v>
      </c>
      <c r="AI26" s="403">
        <f>'[6]NW Industrial Demand Base'!B26</f>
        <v>1.4593046930107723E-3</v>
      </c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332"/>
      <c r="BF26" s="332"/>
      <c r="BG26" s="332"/>
      <c r="BH26" s="332"/>
      <c r="BI26" s="332"/>
      <c r="BJ26" s="332"/>
    </row>
    <row r="27" spans="1:62">
      <c r="A27" s="389"/>
      <c r="B27" s="391" t="s">
        <v>5700</v>
      </c>
      <c r="C27" s="389" t="str">
        <f>'[6]NW Industrial Demand Base'!C27</f>
        <v>Other Primary Metals</v>
      </c>
      <c r="D27" s="389" t="str">
        <f>'[6]NW Industrial Demand Base'!D27</f>
        <v>Primary Metal Manufacturing</v>
      </c>
      <c r="E27" s="393">
        <f>'[6]NW Industrial Demand Base'!E27</f>
        <v>1</v>
      </c>
      <c r="F27" s="389" t="str">
        <f>'[6]NW Industrial Demand Base'!F27</f>
        <v>GWh/Year</v>
      </c>
      <c r="G27" s="392">
        <f>'[6]NW Industrial Demand Base'!G27</f>
        <v>509.77944000000002</v>
      </c>
      <c r="H27" s="392">
        <f>'[6]NW Industrial Demand Base'!H27</f>
        <v>531.23500000000001</v>
      </c>
      <c r="I27" s="392">
        <f>'[6]NW Industrial Demand Base'!I27</f>
        <v>516.77380000000005</v>
      </c>
      <c r="J27" s="392">
        <f>'[6]NW Industrial Demand Base'!J27</f>
        <v>494.87099999999998</v>
      </c>
      <c r="K27" s="392">
        <f>'[6]NW Industrial Demand Base'!K27</f>
        <v>483.82679999999999</v>
      </c>
      <c r="L27" s="392">
        <f>'[6]NW Industrial Demand Base'!L27</f>
        <v>470.55849999999998</v>
      </c>
      <c r="M27" s="392">
        <f>'[6]NW Industrial Demand Base'!M27</f>
        <v>456.33269999999999</v>
      </c>
      <c r="N27" s="392">
        <f>'[6]NW Industrial Demand Base'!N27</f>
        <v>451.85570000000001</v>
      </c>
      <c r="O27" s="392">
        <f>'[6]NW Industrial Demand Base'!O27</f>
        <v>451.64710000000002</v>
      </c>
      <c r="P27" s="392">
        <f>'[6]NW Industrial Demand Base'!P27</f>
        <v>443.72269999999997</v>
      </c>
      <c r="Q27" s="392">
        <f>'[6]NW Industrial Demand Base'!Q27</f>
        <v>441.02319999999997</v>
      </c>
      <c r="R27" s="392">
        <f>'[6]NW Industrial Demand Base'!R27</f>
        <v>438.78980000000001</v>
      </c>
      <c r="S27" s="392">
        <f>'[6]NW Industrial Demand Base'!S27</f>
        <v>436.30520000000001</v>
      </c>
      <c r="T27" s="392">
        <f>'[6]NW Industrial Demand Base'!T27</f>
        <v>434.87200000000001</v>
      </c>
      <c r="U27" s="392">
        <f>'[6]NW Industrial Demand Base'!U27</f>
        <v>433.72190000000001</v>
      </c>
      <c r="V27" s="392">
        <f>'[6]NW Industrial Demand Base'!V27</f>
        <v>435.3535</v>
      </c>
      <c r="W27" s="392">
        <f>'[6]NW Industrial Demand Base'!W27</f>
        <v>431.0813</v>
      </c>
      <c r="X27" s="392">
        <f>'[6]NW Industrial Demand Base'!X27</f>
        <v>431.25299999999999</v>
      </c>
      <c r="Y27" s="392">
        <f>'[6]NW Industrial Demand Base'!Y27</f>
        <v>432.5283</v>
      </c>
      <c r="Z27" s="392">
        <f>'[6]NW Industrial Demand Base'!Z27</f>
        <v>437.44970000000001</v>
      </c>
      <c r="AA27" s="392">
        <f>'[6]NW Industrial Demand Base'!AA27</f>
        <v>437.5206</v>
      </c>
      <c r="AB27" s="392">
        <f>'[6]NW Industrial Demand Base'!AB27</f>
        <v>444.0326</v>
      </c>
      <c r="AC27" s="392">
        <f>'[6]NW Industrial Demand Base'!AC27</f>
        <v>442.62369999999999</v>
      </c>
      <c r="AD27" s="392">
        <f>'[6]NW Industrial Demand Base'!AD27</f>
        <v>442.66149999999999</v>
      </c>
      <c r="AE27" s="392">
        <f>'[6]NW Industrial Demand Base'!AE27</f>
        <v>440.04759999999999</v>
      </c>
      <c r="AF27" s="392">
        <f>'[6]NW Industrial Demand Base'!AF27</f>
        <v>440.77640000000002</v>
      </c>
      <c r="AG27" s="52"/>
      <c r="AH27" s="403">
        <f>'[6]NW Industrial Demand Base'!A27</f>
        <v>2.0552637548856841E-2</v>
      </c>
      <c r="AI27" s="403">
        <f>'[6]NW Industrial Demand Base'!B27</f>
        <v>2.0552637548856841E-2</v>
      </c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332"/>
      <c r="BF27" s="332"/>
      <c r="BG27" s="332"/>
      <c r="BH27" s="332"/>
      <c r="BI27" s="332"/>
      <c r="BJ27" s="332"/>
    </row>
    <row r="28" spans="1:62">
      <c r="A28" s="389"/>
      <c r="B28" s="391" t="s">
        <v>5701</v>
      </c>
      <c r="C28" s="389" t="str">
        <f>'[6]NW Industrial Demand Base'!C28</f>
        <v>Fabricated Metals</v>
      </c>
      <c r="D28" s="389" t="str">
        <f>'[6]NW Industrial Demand Base'!D28</f>
        <v>Fabricated Metal Manufactuiring</v>
      </c>
      <c r="E28" s="393">
        <f>'[6]NW Industrial Demand Base'!E28</f>
        <v>1</v>
      </c>
      <c r="F28" s="389" t="str">
        <f>'[6]NW Industrial Demand Base'!F28</f>
        <v>GWh/Year</v>
      </c>
      <c r="G28" s="392">
        <f>'[6]NW Industrial Demand Base'!G28</f>
        <v>1071.5582400000001</v>
      </c>
      <c r="H28" s="392">
        <f>'[6]NW Industrial Demand Base'!H28</f>
        <v>1107.6949999999999</v>
      </c>
      <c r="I28" s="392">
        <f>'[6]NW Industrial Demand Base'!I28</f>
        <v>1149.971</v>
      </c>
      <c r="J28" s="392">
        <f>'[6]NW Industrial Demand Base'!J28</f>
        <v>1182.3009999999999</v>
      </c>
      <c r="K28" s="392">
        <f>'[6]NW Industrial Demand Base'!K28</f>
        <v>1208.7719999999999</v>
      </c>
      <c r="L28" s="392">
        <f>'[6]NW Industrial Demand Base'!L28</f>
        <v>1227.1579999999999</v>
      </c>
      <c r="M28" s="392">
        <f>'[6]NW Industrial Demand Base'!M28</f>
        <v>1247.723</v>
      </c>
      <c r="N28" s="392">
        <f>'[6]NW Industrial Demand Base'!N28</f>
        <v>1243.1759999999999</v>
      </c>
      <c r="O28" s="392">
        <f>'[6]NW Industrial Demand Base'!O28</f>
        <v>1239.548</v>
      </c>
      <c r="P28" s="392">
        <f>'[6]NW Industrial Demand Base'!P28</f>
        <v>1233.162</v>
      </c>
      <c r="Q28" s="392">
        <f>'[6]NW Industrial Demand Base'!Q28</f>
        <v>1221.663</v>
      </c>
      <c r="R28" s="392">
        <f>'[6]NW Industrial Demand Base'!R28</f>
        <v>1214.7460000000001</v>
      </c>
      <c r="S28" s="392">
        <f>'[6]NW Industrial Demand Base'!S28</f>
        <v>1210.575</v>
      </c>
      <c r="T28" s="392">
        <f>'[6]NW Industrial Demand Base'!T28</f>
        <v>1204.432</v>
      </c>
      <c r="U28" s="392">
        <f>'[6]NW Industrial Demand Base'!U28</f>
        <v>1198.1420000000001</v>
      </c>
      <c r="V28" s="392">
        <f>'[6]NW Industrial Demand Base'!V28</f>
        <v>1194.172</v>
      </c>
      <c r="W28" s="392">
        <f>'[6]NW Industrial Demand Base'!W28</f>
        <v>1182.912</v>
      </c>
      <c r="X28" s="392">
        <f>'[6]NW Industrial Demand Base'!X28</f>
        <v>1177.0150000000001</v>
      </c>
      <c r="Y28" s="392">
        <f>'[6]NW Industrial Demand Base'!Y28</f>
        <v>1170.758</v>
      </c>
      <c r="Z28" s="392">
        <f>'[6]NW Industrial Demand Base'!Z28</f>
        <v>1165.3900000000001</v>
      </c>
      <c r="AA28" s="392">
        <f>'[6]NW Industrial Demand Base'!AA28</f>
        <v>1159.1849999999999</v>
      </c>
      <c r="AB28" s="392">
        <f>'[6]NW Industrial Demand Base'!AB28</f>
        <v>1155.162</v>
      </c>
      <c r="AC28" s="392">
        <f>'[6]NW Industrial Demand Base'!AC28</f>
        <v>1148.4960000000001</v>
      </c>
      <c r="AD28" s="392">
        <f>'[6]NW Industrial Demand Base'!AD28</f>
        <v>1138.0830000000001</v>
      </c>
      <c r="AE28" s="392">
        <f>'[6]NW Industrial Demand Base'!AE28</f>
        <v>1128.6759999999999</v>
      </c>
      <c r="AF28" s="392">
        <f>'[6]NW Industrial Demand Base'!AF28</f>
        <v>1118.951</v>
      </c>
      <c r="AG28" s="52"/>
      <c r="AH28" s="403">
        <f>'[6]NW Industrial Demand Base'!A28</f>
        <v>1.9711945485015748E-2</v>
      </c>
      <c r="AI28" s="403">
        <f>'[6]NW Industrial Demand Base'!B28</f>
        <v>1.9711945485015748E-2</v>
      </c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332"/>
      <c r="BF28" s="332"/>
      <c r="BG28" s="332"/>
      <c r="BH28" s="332"/>
      <c r="BI28" s="332"/>
      <c r="BJ28" s="332"/>
    </row>
    <row r="29" spans="1:62">
      <c r="A29" s="394"/>
      <c r="B29" s="391" t="s">
        <v>5703</v>
      </c>
      <c r="C29" s="389" t="str">
        <f>'[6]NW Industrial Demand Base'!C29</f>
        <v>Transport Equipment</v>
      </c>
      <c r="D29" s="389" t="str">
        <f>'[6]NW Industrial Demand Base'!D29</f>
        <v>Transportation Equipment</v>
      </c>
      <c r="E29" s="393">
        <f>'[6]NW Industrial Demand Base'!E29</f>
        <v>1</v>
      </c>
      <c r="F29" s="389" t="str">
        <f>'[6]NW Industrial Demand Base'!F29</f>
        <v>GWh/Year</v>
      </c>
      <c r="G29" s="392">
        <f>'[6]NW Industrial Demand Base'!G29</f>
        <v>2058.52</v>
      </c>
      <c r="H29" s="392">
        <f>'[6]NW Industrial Demand Base'!H29</f>
        <v>2041.61</v>
      </c>
      <c r="I29" s="392">
        <f>'[6]NW Industrial Demand Base'!I29</f>
        <v>2157.4450000000002</v>
      </c>
      <c r="J29" s="392">
        <f>'[6]NW Industrial Demand Base'!J29</f>
        <v>2328.36</v>
      </c>
      <c r="K29" s="392">
        <f>'[6]NW Industrial Demand Base'!K29</f>
        <v>2512.0059999999999</v>
      </c>
      <c r="L29" s="392">
        <f>'[6]NW Industrial Demand Base'!L29</f>
        <v>2671.6550000000002</v>
      </c>
      <c r="M29" s="392">
        <f>'[6]NW Industrial Demand Base'!M29</f>
        <v>2800.07</v>
      </c>
      <c r="N29" s="392">
        <f>'[6]NW Industrial Demand Base'!N29</f>
        <v>2831.7629999999999</v>
      </c>
      <c r="O29" s="392">
        <f>'[6]NW Industrial Demand Base'!O29</f>
        <v>2875.5340000000001</v>
      </c>
      <c r="P29" s="392">
        <f>'[6]NW Industrial Demand Base'!P29</f>
        <v>2926.7280000000001</v>
      </c>
      <c r="Q29" s="392">
        <f>'[6]NW Industrial Demand Base'!Q29</f>
        <v>2970.9140000000002</v>
      </c>
      <c r="R29" s="392">
        <f>'[6]NW Industrial Demand Base'!R29</f>
        <v>3019.3530000000001</v>
      </c>
      <c r="S29" s="392">
        <f>'[6]NW Industrial Demand Base'!S29</f>
        <v>3064.2869999999998</v>
      </c>
      <c r="T29" s="392">
        <f>'[6]NW Industrial Demand Base'!T29</f>
        <v>3120.431</v>
      </c>
      <c r="U29" s="392">
        <f>'[6]NW Industrial Demand Base'!U29</f>
        <v>3193.855</v>
      </c>
      <c r="V29" s="392">
        <f>'[6]NW Industrial Demand Base'!V29</f>
        <v>3272.6750000000002</v>
      </c>
      <c r="W29" s="392">
        <f>'[6]NW Industrial Demand Base'!W29</f>
        <v>3342.6930000000002</v>
      </c>
      <c r="X29" s="392">
        <f>'[6]NW Industrial Demand Base'!X29</f>
        <v>3412.0540000000001</v>
      </c>
      <c r="Y29" s="392">
        <f>'[6]NW Industrial Demand Base'!Y29</f>
        <v>3474.6860000000001</v>
      </c>
      <c r="Z29" s="392">
        <f>'[6]NW Industrial Demand Base'!Z29</f>
        <v>3541.3719999999998</v>
      </c>
      <c r="AA29" s="392">
        <f>'[6]NW Industrial Demand Base'!AA29</f>
        <v>3618.0709999999999</v>
      </c>
      <c r="AB29" s="392">
        <f>'[6]NW Industrial Demand Base'!AB29</f>
        <v>3685.3409999999999</v>
      </c>
      <c r="AC29" s="392">
        <f>'[6]NW Industrial Demand Base'!AC29</f>
        <v>3756.3919999999998</v>
      </c>
      <c r="AD29" s="392">
        <f>'[6]NW Industrial Demand Base'!AD29</f>
        <v>3810.415</v>
      </c>
      <c r="AE29" s="392">
        <f>'[6]NW Industrial Demand Base'!AE29</f>
        <v>3880.7640000000001</v>
      </c>
      <c r="AF29" s="392">
        <f>'[6]NW Industrial Demand Base'!AF29</f>
        <v>3966.8589999999999</v>
      </c>
      <c r="AG29" s="324"/>
      <c r="AH29" s="403">
        <f>'[6]NW Industrial Demand Base'!A29</f>
        <v>3.1E-2</v>
      </c>
      <c r="AI29" s="403">
        <f>'[6]NW Industrial Demand Base'!B29</f>
        <v>3.1E-2</v>
      </c>
      <c r="AJ29" s="324"/>
      <c r="AK29" s="324"/>
      <c r="AL29" s="324"/>
      <c r="AM29" s="324"/>
      <c r="AN29" s="324"/>
      <c r="AO29" s="324"/>
      <c r="AP29" s="324"/>
      <c r="AQ29" s="324"/>
      <c r="AR29" s="324"/>
      <c r="AS29" s="324"/>
      <c r="AT29" s="324"/>
      <c r="AU29" s="324"/>
      <c r="AV29" s="324"/>
      <c r="AW29" s="324"/>
      <c r="AX29" s="324"/>
      <c r="AY29" s="324"/>
      <c r="AZ29" s="324"/>
      <c r="BA29" s="324"/>
      <c r="BB29" s="324"/>
      <c r="BC29" s="324"/>
      <c r="BD29" s="324"/>
    </row>
    <row r="30" spans="1:62">
      <c r="A30" s="395"/>
      <c r="B30" s="391" t="s">
        <v>5704</v>
      </c>
      <c r="C30" s="389" t="str">
        <f>'[6]NW Industrial Demand Base'!C30</f>
        <v>Other Manufacturing</v>
      </c>
      <c r="D30" s="389" t="str">
        <f>'[6]NW Industrial Demand Base'!D30</f>
        <v>Misc. Manufacturing</v>
      </c>
      <c r="E30" s="393">
        <f>'[6]NW Industrial Demand Base'!E30</f>
        <v>1</v>
      </c>
      <c r="F30" s="389" t="str">
        <f>'[6]NW Industrial Demand Base'!F30</f>
        <v>GWh/Year</v>
      </c>
      <c r="G30" s="392">
        <f>'[6]NW Industrial Demand Base'!G30</f>
        <v>2145.44</v>
      </c>
      <c r="H30" s="392">
        <f>'[6]NW Industrial Demand Base'!H30</f>
        <v>1031.3744000000079</v>
      </c>
      <c r="I30" s="392">
        <f>'[6]NW Industrial Demand Base'!I30</f>
        <v>1031.8867200000022</v>
      </c>
      <c r="J30" s="392">
        <f>'[6]NW Industrial Demand Base'!J30</f>
        <v>1017.8259199999957</v>
      </c>
      <c r="K30" s="392">
        <f>'[6]NW Industrial Demand Base'!K30</f>
        <v>1000.7004799999995</v>
      </c>
      <c r="L30" s="392">
        <f>'[6]NW Industrial Demand Base'!L30</f>
        <v>991.2262400000036</v>
      </c>
      <c r="M30" s="392">
        <f>'[6]NW Industrial Demand Base'!M30</f>
        <v>974.34431999999651</v>
      </c>
      <c r="N30" s="392">
        <f>'[6]NW Industrial Demand Base'!N30</f>
        <v>972.1564800000051</v>
      </c>
      <c r="O30" s="392">
        <f>'[6]NW Industrial Demand Base'!O30</f>
        <v>970.41536000000633</v>
      </c>
      <c r="P30" s="392">
        <f>'[6]NW Industrial Demand Base'!P30</f>
        <v>972.50943999999436</v>
      </c>
      <c r="Q30" s="392">
        <f>'[6]NW Industrial Demand Base'!Q30</f>
        <v>964.46944000000803</v>
      </c>
      <c r="R30" s="392">
        <f>'[6]NW Industrial Demand Base'!R30</f>
        <v>955.07616000001144</v>
      </c>
      <c r="S30" s="392">
        <f>'[6]NW Industrial Demand Base'!S30</f>
        <v>940.17344000000594</v>
      </c>
      <c r="T30" s="392">
        <f>'[6]NW Industrial Demand Base'!T30</f>
        <v>922.83775999999489</v>
      </c>
      <c r="U30" s="392">
        <f>'[6]NW Industrial Demand Base'!U30</f>
        <v>907.91456000000471</v>
      </c>
      <c r="V30" s="392">
        <f>'[6]NW Industrial Demand Base'!V30</f>
        <v>892.96288000000641</v>
      </c>
      <c r="W30" s="392">
        <f>'[6]NW Industrial Demand Base'!W30</f>
        <v>878.57504000000336</v>
      </c>
      <c r="X30" s="392">
        <f>'[6]NW Industrial Demand Base'!X30</f>
        <v>865.7923199999932</v>
      </c>
      <c r="Y30" s="392">
        <f>'[6]NW Industrial Demand Base'!Y30</f>
        <v>848.32607999999163</v>
      </c>
      <c r="Z30" s="392">
        <f>'[6]NW Industrial Demand Base'!Z30</f>
        <v>834.9887999999919</v>
      </c>
      <c r="AA30" s="392">
        <f>'[6]NW Industrial Demand Base'!AA30</f>
        <v>824.53568000000087</v>
      </c>
      <c r="AB30" s="392">
        <f>'[6]NW Industrial Demand Base'!AB30</f>
        <v>814.81536000000051</v>
      </c>
      <c r="AC30" s="392">
        <f>'[6]NW Industrial Demand Base'!AC30</f>
        <v>794.95072000000073</v>
      </c>
      <c r="AD30" s="392">
        <f>'[6]NW Industrial Demand Base'!AD30</f>
        <v>780.82015999999567</v>
      </c>
      <c r="AE30" s="392">
        <f>'[6]NW Industrial Demand Base'!AE30</f>
        <v>770.9817600000024</v>
      </c>
      <c r="AF30" s="392">
        <f>'[6]NW Industrial Demand Base'!AF30</f>
        <v>760.11711999999534</v>
      </c>
      <c r="AH30" s="403">
        <f>'[6]NW Industrial Demand Base'!A30</f>
        <v>1.480578459437917E-2</v>
      </c>
      <c r="AI30" s="403">
        <f>'[6]NW Industrial Demand Base'!B30</f>
        <v>1.480578459437917E-2</v>
      </c>
    </row>
    <row r="31" spans="1:62">
      <c r="A31" s="3"/>
      <c r="B31" s="20"/>
    </row>
    <row r="32" spans="1:62" s="327" customFormat="1">
      <c r="A32" s="325"/>
      <c r="B32" s="326"/>
      <c r="E32" s="328"/>
      <c r="BD32" s="329"/>
    </row>
    <row r="33" spans="1:56">
      <c r="A33" s="21"/>
      <c r="B33" s="20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52"/>
    </row>
    <row r="34" spans="1:56">
      <c r="A34" s="21"/>
      <c r="B34" s="20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52"/>
    </row>
    <row r="35" spans="1:56">
      <c r="A35" s="21"/>
      <c r="B35" s="391" t="s">
        <v>5686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52"/>
    </row>
    <row r="36" spans="1:56">
      <c r="A36" s="21"/>
      <c r="B36" s="391" t="s">
        <v>5687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52"/>
    </row>
    <row r="37" spans="1:56">
      <c r="A37" s="21"/>
      <c r="B37" s="391" t="s">
        <v>5688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52"/>
    </row>
    <row r="38" spans="1:56">
      <c r="A38" s="21"/>
      <c r="B38" s="391" t="s">
        <v>5689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52"/>
    </row>
    <row r="39" spans="1:56">
      <c r="A39" s="21"/>
      <c r="B39" s="391" t="s">
        <v>5690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52"/>
    </row>
    <row r="40" spans="1:56">
      <c r="A40" s="21"/>
      <c r="B40" s="391" t="s">
        <v>5691</v>
      </c>
      <c r="E40" s="23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52"/>
    </row>
    <row r="41" spans="1:56">
      <c r="A41" s="21"/>
      <c r="B41" s="391" t="s">
        <v>5692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52"/>
    </row>
    <row r="42" spans="1:56">
      <c r="A42" s="21"/>
      <c r="B42" s="391" t="s">
        <v>5693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52"/>
    </row>
    <row r="43" spans="1:56">
      <c r="A43" s="21"/>
      <c r="B43" s="391" t="s">
        <v>5694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52"/>
    </row>
    <row r="44" spans="1:56">
      <c r="A44" s="21"/>
      <c r="B44" s="391" t="s">
        <v>5695</v>
      </c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52"/>
    </row>
    <row r="45" spans="1:56">
      <c r="A45" s="24"/>
      <c r="B45" s="391" t="s">
        <v>5696</v>
      </c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52"/>
    </row>
    <row r="46" spans="1:56">
      <c r="A46" s="21"/>
      <c r="B46" s="391" t="s">
        <v>5697</v>
      </c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52"/>
    </row>
    <row r="47" spans="1:56">
      <c r="A47" s="21"/>
      <c r="B47" s="391" t="s">
        <v>5698</v>
      </c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52"/>
    </row>
    <row r="48" spans="1:56">
      <c r="A48" s="21"/>
      <c r="B48" s="391" t="s">
        <v>5699</v>
      </c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52"/>
    </row>
    <row r="49" spans="1:56">
      <c r="A49" s="21"/>
      <c r="B49" s="391" t="s">
        <v>5700</v>
      </c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52"/>
    </row>
    <row r="50" spans="1:56">
      <c r="A50" s="21"/>
      <c r="B50" s="391" t="s">
        <v>5701</v>
      </c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52"/>
    </row>
    <row r="51" spans="1:56">
      <c r="A51" s="21"/>
      <c r="B51" s="391" t="s">
        <v>5702</v>
      </c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52"/>
    </row>
    <row r="52" spans="1:56">
      <c r="B52" s="391" t="s">
        <v>5703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</row>
    <row r="53" spans="1:56">
      <c r="B53" s="391" t="s">
        <v>5704</v>
      </c>
    </row>
    <row r="54" spans="1:56">
      <c r="B54" s="391" t="s">
        <v>5705</v>
      </c>
    </row>
    <row r="55" spans="1:56">
      <c r="B55" s="391" t="s">
        <v>5706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6"/>
    </row>
    <row r="56" spans="1:56"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6"/>
    </row>
    <row r="57" spans="1:56">
      <c r="A57" s="389" t="s">
        <v>5669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6"/>
    </row>
    <row r="58" spans="1:56">
      <c r="A58" s="389" t="s">
        <v>5670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6"/>
    </row>
    <row r="59" spans="1:56">
      <c r="A59" s="389" t="s">
        <v>5671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</row>
    <row r="60" spans="1:56">
      <c r="A60" s="389" t="s">
        <v>5672</v>
      </c>
      <c r="B60" s="3"/>
      <c r="C60" s="3"/>
      <c r="D60" s="3"/>
      <c r="E60" s="27"/>
    </row>
    <row r="61" spans="1:56">
      <c r="A61" s="389" t="s">
        <v>5673</v>
      </c>
      <c r="B61" s="20"/>
      <c r="E61" s="18"/>
    </row>
    <row r="62" spans="1:56">
      <c r="A62" s="389" t="s">
        <v>5674</v>
      </c>
      <c r="B62" s="20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</row>
    <row r="63" spans="1:56">
      <c r="A63" s="389" t="s">
        <v>5675</v>
      </c>
      <c r="B63" s="20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</row>
    <row r="64" spans="1:56">
      <c r="A64" s="389" t="s">
        <v>5676</v>
      </c>
      <c r="B64" s="20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</row>
    <row r="65" spans="1:55">
      <c r="A65" s="389" t="s">
        <v>5677</v>
      </c>
      <c r="B65" s="20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</row>
    <row r="66" spans="1:55">
      <c r="A66" s="389" t="s">
        <v>141</v>
      </c>
      <c r="B66" s="20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</row>
    <row r="67" spans="1:55">
      <c r="A67" s="389" t="s">
        <v>144</v>
      </c>
      <c r="B67" s="22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</row>
    <row r="68" spans="1:55">
      <c r="A68" s="389" t="s">
        <v>145</v>
      </c>
      <c r="B68" s="20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</row>
    <row r="69" spans="1:55">
      <c r="A69" s="389" t="s">
        <v>5678</v>
      </c>
      <c r="B69" s="22"/>
      <c r="E69" s="23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</row>
    <row r="70" spans="1:55">
      <c r="A70" s="389" t="s">
        <v>5679</v>
      </c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</row>
    <row r="71" spans="1:55">
      <c r="A71" s="389" t="s">
        <v>142</v>
      </c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</row>
    <row r="72" spans="1:55">
      <c r="A72" s="389" t="s">
        <v>5680</v>
      </c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</row>
    <row r="73" spans="1:55">
      <c r="A73" s="389" t="s">
        <v>5681</v>
      </c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</row>
    <row r="74" spans="1:55">
      <c r="A74" s="389" t="s">
        <v>5682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</row>
    <row r="75" spans="1:55">
      <c r="A75" s="389" t="s">
        <v>5683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</row>
    <row r="76" spans="1:55">
      <c r="A76" s="394" t="s">
        <v>5684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</row>
    <row r="77" spans="1:55">
      <c r="A77" s="395" t="s">
        <v>5685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</row>
    <row r="78" spans="1:55">
      <c r="A78" s="21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</row>
    <row r="79" spans="1:55">
      <c r="A79" s="21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</row>
    <row r="80" spans="1:55">
      <c r="A80" s="21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</row>
    <row r="81" spans="1:56"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</row>
    <row r="82" spans="1:56">
      <c r="A82" s="3"/>
      <c r="B82" s="28"/>
      <c r="C82" s="3"/>
      <c r="D82" s="3"/>
      <c r="E82" s="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52"/>
    </row>
    <row r="83" spans="1:56">
      <c r="A83" s="3"/>
      <c r="B83" s="28"/>
      <c r="C83" s="3"/>
      <c r="D83" s="3"/>
      <c r="E83" s="3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</row>
    <row r="84" spans="1:56">
      <c r="A84" s="3"/>
      <c r="B84" s="28"/>
      <c r="C84" s="3"/>
      <c r="D84" s="3"/>
      <c r="E84" s="3"/>
    </row>
    <row r="85" spans="1:56">
      <c r="A85" s="21"/>
      <c r="B85" s="28"/>
      <c r="C85" s="3"/>
      <c r="D85" s="3"/>
      <c r="E85" s="3"/>
    </row>
    <row r="86" spans="1:56">
      <c r="A86" s="21"/>
      <c r="B86" s="28"/>
      <c r="C86" s="3"/>
      <c r="D86" s="3"/>
      <c r="E86" s="3"/>
    </row>
    <row r="87" spans="1:56">
      <c r="A87" s="21"/>
      <c r="B87" s="28"/>
      <c r="C87" s="3"/>
      <c r="D87" s="3"/>
      <c r="E87" s="3"/>
    </row>
    <row r="88" spans="1:56">
      <c r="A88" s="21"/>
      <c r="B88" s="28"/>
      <c r="C88" s="3"/>
      <c r="D88" s="3"/>
      <c r="E88" s="3"/>
    </row>
    <row r="89" spans="1:56">
      <c r="A89" s="21"/>
      <c r="B89" s="28"/>
      <c r="C89" s="3"/>
      <c r="D89" s="3"/>
      <c r="E89" s="3"/>
    </row>
    <row r="90" spans="1:56">
      <c r="A90" s="21"/>
      <c r="B90" s="28"/>
      <c r="C90" s="3"/>
      <c r="D90" s="3"/>
      <c r="E90" s="3"/>
    </row>
    <row r="91" spans="1:56">
      <c r="A91" s="21"/>
      <c r="B91" s="28"/>
      <c r="C91" s="3"/>
      <c r="D91" s="3"/>
      <c r="E91" s="3"/>
    </row>
    <row r="92" spans="1:56">
      <c r="A92" s="21"/>
      <c r="B92" s="28"/>
      <c r="C92" s="3"/>
      <c r="D92" s="3"/>
      <c r="E92" s="3"/>
    </row>
    <row r="93" spans="1:56">
      <c r="A93" s="21"/>
      <c r="B93" s="3"/>
      <c r="C93" s="3"/>
      <c r="D93" s="3"/>
      <c r="E93" s="27"/>
    </row>
    <row r="94" spans="1:56">
      <c r="A94" s="21"/>
      <c r="B94" s="3"/>
      <c r="C94" s="3"/>
      <c r="D94" s="3"/>
      <c r="E94" s="27"/>
    </row>
    <row r="95" spans="1:56">
      <c r="A95" s="21"/>
      <c r="B95" s="3"/>
      <c r="C95" s="3"/>
      <c r="D95" s="3"/>
      <c r="E95" s="27"/>
    </row>
    <row r="96" spans="1:56">
      <c r="A96" s="21"/>
      <c r="B96" s="3"/>
      <c r="C96" s="3"/>
      <c r="D96" s="3"/>
      <c r="E96" s="27"/>
    </row>
    <row r="97" spans="1:5">
      <c r="A97" s="21"/>
      <c r="B97" s="3"/>
      <c r="C97" s="3"/>
      <c r="D97" s="3"/>
      <c r="E97" s="27"/>
    </row>
    <row r="98" spans="1:5">
      <c r="A98" s="24"/>
      <c r="B98" s="3"/>
      <c r="C98" s="3"/>
      <c r="D98" s="3"/>
      <c r="E98" s="27"/>
    </row>
    <row r="99" spans="1:5">
      <c r="A99" s="21"/>
      <c r="B99" s="3"/>
      <c r="C99" s="3"/>
      <c r="D99" s="3"/>
      <c r="E99" s="27"/>
    </row>
    <row r="100" spans="1:5">
      <c r="A100" s="21"/>
      <c r="B100" s="3"/>
      <c r="C100" s="3"/>
      <c r="D100" s="3"/>
      <c r="E100" s="27"/>
    </row>
    <row r="101" spans="1:5">
      <c r="A101" s="21"/>
      <c r="B101" s="3"/>
      <c r="C101" s="3"/>
      <c r="D101" s="3"/>
      <c r="E101" s="27"/>
    </row>
    <row r="102" spans="1:5">
      <c r="A102" s="21"/>
      <c r="B102" s="3"/>
      <c r="C102" s="3"/>
      <c r="D102" s="3"/>
      <c r="E102" s="27"/>
    </row>
    <row r="103" spans="1:5">
      <c r="A103" s="21"/>
      <c r="B103" s="3"/>
      <c r="C103" s="3"/>
      <c r="D103" s="3"/>
      <c r="E103" s="27"/>
    </row>
    <row r="104" spans="1:5">
      <c r="A104" s="3"/>
      <c r="B104" s="3"/>
      <c r="C104" s="3"/>
      <c r="D104" s="3"/>
      <c r="E104" s="27"/>
    </row>
    <row r="105" spans="1:5">
      <c r="A105" s="3"/>
      <c r="B105" s="3"/>
      <c r="C105" s="3"/>
      <c r="D105" s="3"/>
      <c r="E105" s="27"/>
    </row>
    <row r="106" spans="1:5">
      <c r="A106" s="3"/>
      <c r="B106" s="3"/>
      <c r="C106" s="3"/>
      <c r="D106" s="3"/>
      <c r="E106" s="27"/>
    </row>
    <row r="107" spans="1:5">
      <c r="A107" s="3"/>
      <c r="B107" s="3"/>
      <c r="C107" s="3"/>
      <c r="D107" s="3"/>
      <c r="E107" s="27"/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tabColor theme="4" tint="0.39997558519241921"/>
  </sheetPr>
  <dimension ref="A1:BJ83"/>
  <sheetViews>
    <sheetView topLeftCell="B1" workbookViewId="0">
      <selection activeCell="AI8" sqref="AI8"/>
    </sheetView>
  </sheetViews>
  <sheetFormatPr defaultRowHeight="12.75"/>
  <cols>
    <col min="2" max="2" width="32" customWidth="1"/>
    <col min="3" max="3" width="23.140625" customWidth="1"/>
    <col min="4" max="4" width="20.85546875" customWidth="1"/>
    <col min="5" max="5" width="13.5703125" customWidth="1"/>
    <col min="6" max="6" width="12.5703125" customWidth="1"/>
    <col min="28" max="33" width="11.28515625" bestFit="1" customWidth="1"/>
    <col min="34" max="34" width="28.140625" style="1" customWidth="1"/>
    <col min="35" max="35" width="21.28515625" style="1" customWidth="1"/>
    <col min="36" max="56" width="11.28515625" bestFit="1" customWidth="1"/>
  </cols>
  <sheetData>
    <row r="1" spans="1:62">
      <c r="B1" s="1"/>
      <c r="C1" t="str">
        <f>'[6]NW Industrial Demand High '!C1</f>
        <v xml:space="preserve">Source file is </v>
      </c>
      <c r="D1" t="str">
        <f>'[6]NW Industrial Demand High '!D1</f>
        <v>Q:\MJ\Demand Forecasting Model\Industrial characteristics\Industrial Model  for 8th plan -With Consultant reports included in the analysis as of Jan 2019.xlsx</v>
      </c>
      <c r="E1" s="1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62">
      <c r="B2" s="1"/>
      <c r="C2" t="str">
        <f>'[6]NW Industrial Demand High '!C2</f>
        <v>Tab is</v>
      </c>
      <c r="D2" t="str">
        <f>'[6]NW Industrial Demand High '!D2</f>
        <v>8p basecase</v>
      </c>
      <c r="E2" s="1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62">
      <c r="B3" s="1"/>
      <c r="C3" t="str">
        <f>'[6]NW Industrial Demand High '!C3</f>
        <v>Mapping to Demand file</v>
      </c>
      <c r="E3" s="1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62">
      <c r="B4" s="1"/>
      <c r="C4" t="str">
        <f>'[6]NW Industrial Demand High '!C4</f>
        <v xml:space="preserve">Methodology: we start with consultant reports which estimated demand by EE segments for 2016. We then calibrated 2016 values from E2020 to the consultants reported values.  </v>
      </c>
      <c r="E4" s="1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62">
      <c r="B5" s="1"/>
      <c r="C5" t="str">
        <f>'[6]NW Industrial Demand High '!C5</f>
        <v xml:space="preserve">we also estimated share of each EE segment to the SIC segment.  We then applied these fractions to E2020 sales forecast to generate sales forecast for EE segments. </v>
      </c>
      <c r="E5" s="17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 t="s">
        <v>5707</v>
      </c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62">
      <c r="B6" s="1"/>
      <c r="E6" s="1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62">
      <c r="B7" s="1"/>
      <c r="C7" t="str">
        <f>'[6]NW Industrial Demand High '!C7</f>
        <v>these are  Sales at customer site not LOADS</v>
      </c>
      <c r="E7" s="1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402" t="str">
        <f>'[6]NW Industrial Demand High '!A7</f>
        <v>Not used except for fresh and waste water</v>
      </c>
      <c r="AI7" s="402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6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402" t="str">
        <f>'[6]NW Industrial Demand High '!A8</f>
        <v>Output/population Growth</v>
      </c>
      <c r="AI8" s="402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62" s="1" customFormat="1">
      <c r="A9" s="389"/>
      <c r="B9" s="390"/>
      <c r="C9" s="389" t="str">
        <f>'[6]NW Industrial Demand High '!C9</f>
        <v xml:space="preserve">E2020 </v>
      </c>
      <c r="D9" s="389" t="str">
        <f>'[6]NW Industrial Demand High '!D9</f>
        <v>EE categories</v>
      </c>
      <c r="E9" s="389" t="str">
        <f>'[6]NW Industrial Demand High '!E9</f>
        <v>% of energy in each category</v>
      </c>
      <c r="F9" s="389" t="str">
        <f>'[6]NW Industrial Demand LOW'!F9</f>
        <v>Unit</v>
      </c>
      <c r="G9" s="389">
        <f>'[6]NW Industrial Demand High '!G9</f>
        <v>2016</v>
      </c>
      <c r="H9" s="389">
        <f>'[6]NW Industrial Demand High '!H9</f>
        <v>2017</v>
      </c>
      <c r="I9" s="389">
        <f>'[6]NW Industrial Demand High '!I9</f>
        <v>2018</v>
      </c>
      <c r="J9" s="389">
        <f>'[6]NW Industrial Demand High '!J9</f>
        <v>2019</v>
      </c>
      <c r="K9" s="389">
        <f>'[6]NW Industrial Demand High '!K9</f>
        <v>2020</v>
      </c>
      <c r="L9" s="389">
        <f>'[6]NW Industrial Demand High '!L9</f>
        <v>2021</v>
      </c>
      <c r="M9" s="389">
        <f>'[6]NW Industrial Demand High '!M9</f>
        <v>2022</v>
      </c>
      <c r="N9" s="389">
        <f>'[6]NW Industrial Demand High '!N9</f>
        <v>2023</v>
      </c>
      <c r="O9" s="389">
        <f>'[6]NW Industrial Demand High '!O9</f>
        <v>2024</v>
      </c>
      <c r="P9" s="389">
        <f>'[6]NW Industrial Demand High '!P9</f>
        <v>2025</v>
      </c>
      <c r="Q9" s="389">
        <f>'[6]NW Industrial Demand High '!Q9</f>
        <v>2026</v>
      </c>
      <c r="R9" s="389">
        <f>'[6]NW Industrial Demand High '!R9</f>
        <v>2027</v>
      </c>
      <c r="S9" s="389">
        <f>'[6]NW Industrial Demand High '!S9</f>
        <v>2028</v>
      </c>
      <c r="T9" s="389">
        <f>'[6]NW Industrial Demand High '!T9</f>
        <v>2029</v>
      </c>
      <c r="U9" s="389">
        <f>'[6]NW Industrial Demand High '!U9</f>
        <v>2030</v>
      </c>
      <c r="V9" s="389">
        <f>'[6]NW Industrial Demand High '!V9</f>
        <v>2031</v>
      </c>
      <c r="W9" s="389">
        <f>'[6]NW Industrial Demand High '!W9</f>
        <v>2032</v>
      </c>
      <c r="X9" s="389">
        <f>'[6]NW Industrial Demand High '!X9</f>
        <v>2033</v>
      </c>
      <c r="Y9" s="389">
        <f>'[6]NW Industrial Demand High '!Y9</f>
        <v>2034</v>
      </c>
      <c r="Z9" s="389">
        <f>'[6]NW Industrial Demand High '!Z9</f>
        <v>2035</v>
      </c>
      <c r="AA9" s="389">
        <f>'[6]NW Industrial Demand High '!AA9</f>
        <v>2036</v>
      </c>
      <c r="AB9" s="389">
        <f>'[6]NW Industrial Demand High '!AB9</f>
        <v>2037</v>
      </c>
      <c r="AC9" s="389">
        <f>'[6]NW Industrial Demand High '!AC9</f>
        <v>2038</v>
      </c>
      <c r="AD9" s="389">
        <f>'[6]NW Industrial Demand High '!AD9</f>
        <v>2039</v>
      </c>
      <c r="AE9" s="389">
        <f>'[6]NW Industrial Demand High '!AE9</f>
        <v>2040</v>
      </c>
      <c r="AF9" s="389">
        <f>'[6]NW Industrial Demand High '!AF9</f>
        <v>2041</v>
      </c>
      <c r="AH9" s="4" t="str">
        <f>'[6]NW Industrial Demand High '!A9</f>
        <v>AAGR (2017-2050)</v>
      </c>
      <c r="AI9" s="4" t="str">
        <f>'[6]NW Industrial Demand High '!B9</f>
        <v>AAGR (2017-2050)</v>
      </c>
    </row>
    <row r="10" spans="1:62" s="1" customFormat="1">
      <c r="A10" s="389" t="s">
        <v>5669</v>
      </c>
      <c r="B10" s="391" t="s">
        <v>5686</v>
      </c>
      <c r="C10" s="392" t="str">
        <f>'[6]NW Industrial Demand High '!C10</f>
        <v>Miscellaneous (Water Supply)</v>
      </c>
      <c r="D10" s="392" t="str">
        <f>'[6]NW Industrial Demand High '!D10</f>
        <v>Water Supply</v>
      </c>
      <c r="E10" s="393">
        <f>'[6]NW Industrial Demand High '!E10</f>
        <v>1</v>
      </c>
      <c r="F10" s="392" t="str">
        <f>'[6]NW Industrial Demand High '!F10</f>
        <v>GWh/Year</v>
      </c>
      <c r="G10" s="392">
        <f>'[6]NW Industrial Demand High '!G10</f>
        <v>977.60299999999995</v>
      </c>
      <c r="H10" s="392">
        <f>'[6]NW Industrial Demand High '!H10</f>
        <v>990.25759961152846</v>
      </c>
      <c r="I10" s="392">
        <f>'[6]NW Industrial Demand High '!I10</f>
        <v>1003.0760069152675</v>
      </c>
      <c r="J10" s="392">
        <f>'[6]NW Industrial Demand High '!J10</f>
        <v>1016.0603423228343</v>
      </c>
      <c r="K10" s="392">
        <f>'[6]NW Industrial Demand High '!K10</f>
        <v>1029.2127536935525</v>
      </c>
      <c r="L10" s="392">
        <f>'[6]NW Industrial Demand High '!L10</f>
        <v>1042.5354166897489</v>
      </c>
      <c r="M10" s="392">
        <f>'[6]NW Industrial Demand High '!M10</f>
        <v>1056.030535136651</v>
      </c>
      <c r="N10" s="392">
        <f>'[6]NW Industrial Demand High '!N10</f>
        <v>1069.7003413869413</v>
      </c>
      <c r="O10" s="392">
        <f>'[6]NW Industrial Demand High '!O10</f>
        <v>1083.5470966900318</v>
      </c>
      <c r="P10" s="392">
        <f>'[6]NW Industrial Demand High '!P10</f>
        <v>1097.5730915661181</v>
      </c>
      <c r="Q10" s="392">
        <f>'[6]NW Industrial Demand High '!Q10</f>
        <v>1111.7806461850757</v>
      </c>
      <c r="R10" s="392">
        <f>'[6]NW Industrial Demand High '!R10</f>
        <v>1126.1721107502608</v>
      </c>
      <c r="S10" s="392">
        <f>'[6]NW Industrial Demand High '!S10</f>
        <v>1140.7498658872792</v>
      </c>
      <c r="T10" s="392">
        <f>'[6]NW Industrial Demand High '!T10</f>
        <v>1155.5163230377875</v>
      </c>
      <c r="U10" s="392">
        <f>'[6]NW Industrial Demand High '!U10</f>
        <v>1170.4739248583926</v>
      </c>
      <c r="V10" s="392">
        <f>'[6]NW Industrial Demand High '!V10</f>
        <v>1185.6251456247132</v>
      </c>
      <c r="W10" s="392">
        <f>'[6]NW Industrial Demand High '!W10</f>
        <v>1200.9724916406738</v>
      </c>
      <c r="X10" s="392">
        <f>'[6]NW Industrial Demand High '!X10</f>
        <v>1216.5185016530945</v>
      </c>
      <c r="Y10" s="392">
        <f>'[6]NW Industrial Demand High '!Y10</f>
        <v>1232.2657472716498</v>
      </c>
      <c r="Z10" s="392">
        <f>'[6]NW Industrial Demand High '!Z10</f>
        <v>1248.2168333942618</v>
      </c>
      <c r="AA10" s="392">
        <f>'[6]NW Industrial Demand High '!AA10</f>
        <v>1264.3743986380002</v>
      </c>
      <c r="AB10" s="392">
        <f>'[6]NW Industrial Demand High '!AB10</f>
        <v>1280.7411157755612</v>
      </c>
      <c r="AC10" s="392">
        <f>'[6]NW Industrial Demand High '!AC10</f>
        <v>1297.3196921773952</v>
      </c>
      <c r="AD10" s="392">
        <f>'[6]NW Industrial Demand High '!AD10</f>
        <v>1314.1128702595577</v>
      </c>
      <c r="AE10" s="392">
        <f>'[6]NW Industrial Demand High '!AE10</f>
        <v>1331.1234279373587</v>
      </c>
      <c r="AF10" s="392">
        <f>'[6]NW Industrial Demand High '!AF10</f>
        <v>1348.3541790848824</v>
      </c>
      <c r="AG10" s="52"/>
      <c r="AH10" s="403">
        <f>'[6]NW Industrial Demand High '!A10</f>
        <v>1.2944517980743146E-2</v>
      </c>
      <c r="AI10" s="403">
        <f>'[6]NW Industrial Demand High '!B10</f>
        <v>1.2944517980743146E-2</v>
      </c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332"/>
      <c r="BF10" s="332"/>
      <c r="BG10" s="332"/>
      <c r="BH10" s="332"/>
      <c r="BI10" s="332"/>
      <c r="BJ10" s="332"/>
    </row>
    <row r="11" spans="1:62" s="1" customFormat="1">
      <c r="A11" s="389" t="s">
        <v>5670</v>
      </c>
      <c r="B11" s="391" t="s">
        <v>5687</v>
      </c>
      <c r="C11" s="392" t="str">
        <f>'[6]NW Industrial Demand High '!C11</f>
        <v>Waste Water</v>
      </c>
      <c r="D11" s="392" t="str">
        <f>'[6]NW Industrial Demand High '!D11</f>
        <v>Sewage Treatment</v>
      </c>
      <c r="E11" s="393">
        <f>'[6]NW Industrial Demand High '!E11</f>
        <v>1</v>
      </c>
      <c r="F11" s="392" t="str">
        <f>'[6]NW Industrial Demand High '!F11</f>
        <v>GWh/Year</v>
      </c>
      <c r="G11" s="392">
        <f>'[6]NW Industrial Demand High '!G11</f>
        <v>996.36400000000003</v>
      </c>
      <c r="H11" s="392">
        <f>'[6]NW Industrial Demand High '!H11</f>
        <v>1009.2614517133653</v>
      </c>
      <c r="I11" s="392">
        <f>'[6]NW Industrial Demand High '!I11</f>
        <v>1022.3258547223401</v>
      </c>
      <c r="J11" s="392">
        <f>'[6]NW Industrial Demand High '!J11</f>
        <v>1035.5593701309722</v>
      </c>
      <c r="K11" s="392">
        <f>'[6]NW Industrial Demand High '!K11</f>
        <v>1048.9641870177597</v>
      </c>
      <c r="L11" s="392">
        <f>'[6]NW Industrial Demand High '!L11</f>
        <v>1062.5425227977669</v>
      </c>
      <c r="M11" s="392">
        <f>'[6]NW Industrial Demand High '!M11</f>
        <v>1076.2966235894269</v>
      </c>
      <c r="N11" s="392">
        <f>'[6]NW Industrial Demand High '!N11</f>
        <v>1090.2287645860933</v>
      </c>
      <c r="O11" s="392">
        <f>'[6]NW Industrial Demand High '!O11</f>
        <v>1104.3412504324015</v>
      </c>
      <c r="P11" s="392">
        <f>'[6]NW Industrial Demand High '!P11</f>
        <v>1118.6364156055001</v>
      </c>
      <c r="Q11" s="392">
        <f>'[6]NW Industrial Demand High '!Q11</f>
        <v>1133.1166248012198</v>
      </c>
      <c r="R11" s="392">
        <f>'[6]NW Industrial Demand High '!R11</f>
        <v>1147.7842733252382</v>
      </c>
      <c r="S11" s="392">
        <f>'[6]NW Industrial Demand High '!S11</f>
        <v>1162.6417874893111</v>
      </c>
      <c r="T11" s="392">
        <f>'[6]NW Industrial Demand High '!T11</f>
        <v>1177.6916250126301</v>
      </c>
      <c r="U11" s="392">
        <f>'[6]NW Industrial Demand High '!U11</f>
        <v>1192.9362754283768</v>
      </c>
      <c r="V11" s="392">
        <f>'[6]NW Industrial Demand High '!V11</f>
        <v>1208.3782604955404</v>
      </c>
      <c r="W11" s="392">
        <f>'[6]NW Industrial Demand High '!W11</f>
        <v>1224.0201346160643</v>
      </c>
      <c r="X11" s="392">
        <f>'[6]NW Industrial Demand High '!X11</f>
        <v>1239.8644852573937</v>
      </c>
      <c r="Y11" s="392">
        <f>'[6]NW Industrial Demand High '!Y11</f>
        <v>1255.9139333804931</v>
      </c>
      <c r="Z11" s="392">
        <f>'[6]NW Industrial Demand High '!Z11</f>
        <v>1272.1711338734028</v>
      </c>
      <c r="AA11" s="392">
        <f>'[6]NW Industrial Demand High '!AA11</f>
        <v>1288.6387759904096</v>
      </c>
      <c r="AB11" s="392">
        <f>'[6]NW Industrial Demand High '!AB11</f>
        <v>1305.3195837969004</v>
      </c>
      <c r="AC11" s="392">
        <f>'[6]NW Industrial Demand High '!AC11</f>
        <v>1322.2163166199757</v>
      </c>
      <c r="AD11" s="392">
        <f>'[6]NW Industrial Demand High '!AD11</f>
        <v>1339.3317695048952</v>
      </c>
      <c r="AE11" s="392">
        <f>'[6]NW Industrial Demand High '!AE11</f>
        <v>1356.668773677432</v>
      </c>
      <c r="AF11" s="392">
        <f>'[6]NW Industrial Demand High '!AF11</f>
        <v>1374.2301970122123</v>
      </c>
      <c r="AG11" s="52"/>
      <c r="AH11" s="403">
        <f>'[6]NW Industrial Demand High '!A11</f>
        <v>1.2944517980743146E-2</v>
      </c>
      <c r="AI11" s="403">
        <f>'[6]NW Industrial Demand High '!B11</f>
        <v>1.2944517980743146E-2</v>
      </c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332"/>
      <c r="BF11" s="332"/>
      <c r="BG11" s="332"/>
      <c r="BH11" s="332"/>
      <c r="BI11" s="332"/>
      <c r="BJ11" s="332"/>
    </row>
    <row r="12" spans="1:62" s="1" customFormat="1">
      <c r="A12" s="389" t="s">
        <v>5671</v>
      </c>
      <c r="B12" s="391" t="s">
        <v>5688</v>
      </c>
      <c r="C12" s="392" t="str">
        <f>'[6]NW Industrial Demand High '!C12</f>
        <v>Food &amp; Tobacco</v>
      </c>
      <c r="D12" s="392" t="str">
        <f>'[6]NW Industrial Demand High '!D12</f>
        <v>Frozen Food</v>
      </c>
      <c r="E12" s="393">
        <f>'[6]NW Industrial Demand High '!E12</f>
        <v>0.28580299490526129</v>
      </c>
      <c r="F12" s="392" t="str">
        <f>'[6]NW Industrial Demand High '!F12</f>
        <v>GWh/Year</v>
      </c>
      <c r="G12" s="392">
        <f>'[6]NW Industrial Demand High '!G12</f>
        <v>2263.7045705889268</v>
      </c>
      <c r="H12" s="392">
        <f>'[6]NW Industrial Demand High '!H12</f>
        <v>2288.8838656192397</v>
      </c>
      <c r="I12" s="392">
        <f>'[6]NW Industrial Demand High '!I12</f>
        <v>2297.8683685670817</v>
      </c>
      <c r="J12" s="392">
        <f>'[6]NW Industrial Demand High '!J12</f>
        <v>2314.6604377297454</v>
      </c>
      <c r="K12" s="392">
        <f>'[6]NW Industrial Demand High '!K12</f>
        <v>2474.1668033833771</v>
      </c>
      <c r="L12" s="392">
        <f>'[6]NW Industrial Demand High '!L12</f>
        <v>2491.4813204207271</v>
      </c>
      <c r="M12" s="392">
        <f>'[6]NW Industrial Demand High '!M12</f>
        <v>2516.6742828156362</v>
      </c>
      <c r="N12" s="392">
        <f>'[6]NW Industrial Demand High '!N12</f>
        <v>2533.4171938631766</v>
      </c>
      <c r="O12" s="392">
        <f>'[6]NW Industrial Demand High '!O12</f>
        <v>2550.7068460399701</v>
      </c>
      <c r="P12" s="392">
        <f>'[6]NW Industrial Demand High '!P12</f>
        <v>2572.8085632419838</v>
      </c>
      <c r="Q12" s="392">
        <f>'[6]NW Industrial Demand High '!Q12</f>
        <v>2594.9865898436374</v>
      </c>
      <c r="R12" s="392">
        <f>'[6]NW Industrial Demand High '!R12</f>
        <v>2610.1255744837686</v>
      </c>
      <c r="S12" s="392">
        <f>'[6]NW Industrial Demand High '!S12</f>
        <v>2625.5763701913424</v>
      </c>
      <c r="T12" s="392">
        <f>'[6]NW Industrial Demand High '!T12</f>
        <v>2638.6647183430282</v>
      </c>
      <c r="U12" s="392">
        <f>'[6]NW Industrial Demand High '!U12</f>
        <v>2652.9874496297111</v>
      </c>
      <c r="V12" s="392">
        <f>'[6]NW Industrial Demand High '!V12</f>
        <v>2669.2250609822586</v>
      </c>
      <c r="W12" s="392">
        <f>'[6]NW Industrial Demand High '!W12</f>
        <v>2685.6787393989543</v>
      </c>
      <c r="X12" s="392">
        <f>'[6]NW Industrial Demand High '!X12</f>
        <v>2700.3590102322632</v>
      </c>
      <c r="Y12" s="392">
        <f>'[6]NW Industrial Demand High '!Y12</f>
        <v>2717.8407220216332</v>
      </c>
      <c r="Z12" s="392">
        <f>'[6]NW Industrial Demand High '!Z12</f>
        <v>2736.0283672084192</v>
      </c>
      <c r="AA12" s="392">
        <f>'[6]NW Industrial Demand High '!AA12</f>
        <v>2754.5389697794485</v>
      </c>
      <c r="AB12" s="392">
        <f>'[6]NW Industrial Demand High '!AB12</f>
        <v>2769.5790665833429</v>
      </c>
      <c r="AC12" s="392">
        <f>'[6]NW Industrial Demand High '!AC12</f>
        <v>2789.5432631864596</v>
      </c>
      <c r="AD12" s="392">
        <f>'[6]NW Industrial Demand High '!AD12</f>
        <v>2806.1849999738038</v>
      </c>
      <c r="AE12" s="392">
        <f>'[6]NW Industrial Demand High '!AE12</f>
        <v>2824.9725456468955</v>
      </c>
      <c r="AF12" s="392">
        <f>'[6]NW Industrial Demand High '!AF12</f>
        <v>2836.2823417612867</v>
      </c>
      <c r="AG12" s="52"/>
      <c r="AH12" s="403">
        <f>'[6]NW Industrial Demand High '!A12</f>
        <v>2.4887755531866441E-2</v>
      </c>
      <c r="AI12" s="403">
        <f>'[6]NW Industrial Demand High '!B12</f>
        <v>2.4887755531866441E-2</v>
      </c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332"/>
      <c r="BF12" s="332"/>
      <c r="BG12" s="332"/>
      <c r="BH12" s="332"/>
      <c r="BI12" s="332"/>
      <c r="BJ12" s="332"/>
    </row>
    <row r="13" spans="1:62" s="1" customFormat="1">
      <c r="A13" s="389" t="s">
        <v>5672</v>
      </c>
      <c r="B13" s="391" t="s">
        <v>5689</v>
      </c>
      <c r="C13" s="392" t="str">
        <f>'[6]NW Industrial Demand High '!C13</f>
        <v>Food &amp; Tobacco</v>
      </c>
      <c r="D13" s="392" t="str">
        <f>'[6]NW Industrial Demand High '!D13</f>
        <v>Fruit Storage</v>
      </c>
      <c r="E13" s="393">
        <f>'[6]NW Industrial Demand High '!E13</f>
        <v>0.20691963747439421</v>
      </c>
      <c r="F13" s="392" t="str">
        <f>'[6]NW Industrial Demand High '!F13</f>
        <v>GWh/Year</v>
      </c>
      <c r="G13" s="392">
        <f>'[6]NW Industrial Demand High '!G13</f>
        <v>1638.9084</v>
      </c>
      <c r="H13" s="392">
        <f>'[6]NW Industrial Demand High '!H13</f>
        <v>1657.1380571148957</v>
      </c>
      <c r="I13" s="392">
        <f>'[6]NW Industrial Demand High '!I13</f>
        <v>1663.6427828385408</v>
      </c>
      <c r="J13" s="392">
        <f>'[6]NW Industrial Demand High '!J13</f>
        <v>1675.8001392187114</v>
      </c>
      <c r="K13" s="392">
        <f>'[6]NW Industrial Demand High '!K13</f>
        <v>1791.2817819735335</v>
      </c>
      <c r="L13" s="392">
        <f>'[6]NW Industrial Demand High '!L13</f>
        <v>1803.8173874510069</v>
      </c>
      <c r="M13" s="392">
        <f>'[6]NW Industrial Demand High '!M13</f>
        <v>1822.0569396551</v>
      </c>
      <c r="N13" s="392">
        <f>'[6]NW Industrial Demand High '!N13</f>
        <v>1834.1787058576251</v>
      </c>
      <c r="O13" s="392">
        <f>'[6]NW Industrial Demand High '!O13</f>
        <v>1846.6963093266384</v>
      </c>
      <c r="P13" s="392">
        <f>'[6]NW Industrial Demand High '!P13</f>
        <v>1862.6978187318082</v>
      </c>
      <c r="Q13" s="392">
        <f>'[6]NW Industrial Demand High '!Q13</f>
        <v>1878.7545756801837</v>
      </c>
      <c r="R13" s="392">
        <f>'[6]NW Industrial Demand High '!R13</f>
        <v>1889.7151088772023</v>
      </c>
      <c r="S13" s="392">
        <f>'[6]NW Industrial Demand High '!S13</f>
        <v>1900.9013913987058</v>
      </c>
      <c r="T13" s="392">
        <f>'[6]NW Industrial Demand High '!T13</f>
        <v>1910.3772761968453</v>
      </c>
      <c r="U13" s="392">
        <f>'[6]NW Industrial Demand High '!U13</f>
        <v>1920.7468469092375</v>
      </c>
      <c r="V13" s="392">
        <f>'[6]NW Industrial Demand High '!V13</f>
        <v>1932.5027791927077</v>
      </c>
      <c r="W13" s="392">
        <f>'[6]NW Industrial Demand High '!W13</f>
        <v>1944.4151427221086</v>
      </c>
      <c r="X13" s="392">
        <f>'[6]NW Industrial Demand High '!X13</f>
        <v>1955.0435699009809</v>
      </c>
      <c r="Y13" s="392">
        <f>'[6]NW Industrial Demand High '!Y13</f>
        <v>1967.700223366377</v>
      </c>
      <c r="Z13" s="392">
        <f>'[6]NW Industrial Demand High '!Z13</f>
        <v>1980.867968336335</v>
      </c>
      <c r="AA13" s="392">
        <f>'[6]NW Industrial Demand High '!AA13</f>
        <v>1994.2695324966392</v>
      </c>
      <c r="AB13" s="392">
        <f>'[6]NW Industrial Demand High '!AB13</f>
        <v>2005.1584714990915</v>
      </c>
      <c r="AC13" s="392">
        <f>'[6]NW Industrial Demand High '!AC13</f>
        <v>2019.6124289355903</v>
      </c>
      <c r="AD13" s="392">
        <f>'[6]NW Industrial Demand High '!AD13</f>
        <v>2031.6609455864495</v>
      </c>
      <c r="AE13" s="392">
        <f>'[6]NW Industrial Demand High '!AE13</f>
        <v>2045.2630148754661</v>
      </c>
      <c r="AF13" s="392">
        <f>'[6]NW Industrial Demand High '!AF13</f>
        <v>2053.4512387696027</v>
      </c>
      <c r="AG13" s="52"/>
      <c r="AH13" s="403">
        <f>'[6]NW Industrial Demand High '!A13</f>
        <v>1.9075306496002257E-2</v>
      </c>
      <c r="AI13" s="403">
        <f>'[6]NW Industrial Demand High '!B13</f>
        <v>1.9075306496002257E-2</v>
      </c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332"/>
      <c r="BF13" s="332"/>
      <c r="BG13" s="332"/>
      <c r="BH13" s="332"/>
      <c r="BI13" s="332"/>
      <c r="BJ13" s="332"/>
    </row>
    <row r="14" spans="1:62" s="1" customFormat="1">
      <c r="A14" s="389" t="s">
        <v>5673</v>
      </c>
      <c r="B14" s="391" t="s">
        <v>5690</v>
      </c>
      <c r="C14" s="392" t="str">
        <f>'[6]NW Industrial Demand High '!C14</f>
        <v>Food &amp; Tobacco</v>
      </c>
      <c r="D14" s="392" t="str">
        <f>'[6]NW Industrial Demand High '!D14</f>
        <v>Other Food</v>
      </c>
      <c r="E14" s="393">
        <f>'[6]NW Industrial Demand High '!E14</f>
        <v>0.39097831746789324</v>
      </c>
      <c r="F14" s="392" t="str">
        <f>'[6]NW Industrial Demand High '!F14</f>
        <v>GWh/Year</v>
      </c>
      <c r="G14" s="392">
        <f>'[6]NW Industrial Demand High '!G14</f>
        <v>3096.7464303396127</v>
      </c>
      <c r="H14" s="392">
        <f>'[6]NW Industrial Demand High '!H14</f>
        <v>3131.1916901215923</v>
      </c>
      <c r="I14" s="392">
        <f>'[6]NW Industrial Demand High '!I14</f>
        <v>3143.4824845095127</v>
      </c>
      <c r="J14" s="392">
        <f>'[6]NW Industrial Demand High '!J14</f>
        <v>3166.4540245740213</v>
      </c>
      <c r="K14" s="392">
        <f>'[6]NW Industrial Demand High '!K14</f>
        <v>3384.6586325745352</v>
      </c>
      <c r="L14" s="392">
        <f>'[6]NW Industrial Demand High '!L14</f>
        <v>3408.3448810033747</v>
      </c>
      <c r="M14" s="392">
        <f>'[6]NW Industrial Demand High '!M14</f>
        <v>3442.8088377315348</v>
      </c>
      <c r="N14" s="392">
        <f>'[6]NW Industrial Demand High '!N14</f>
        <v>3465.7131295254394</v>
      </c>
      <c r="O14" s="392">
        <f>'[6]NW Industrial Demand High '!O14</f>
        <v>3489.3653628406591</v>
      </c>
      <c r="P14" s="392">
        <f>'[6]NW Industrial Demand High '!P14</f>
        <v>3519.6004980870862</v>
      </c>
      <c r="Q14" s="392">
        <f>'[6]NW Industrial Demand High '!Q14</f>
        <v>3549.9400245442775</v>
      </c>
      <c r="R14" s="392">
        <f>'[6]NW Industrial Demand High '!R14</f>
        <v>3570.6501460205513</v>
      </c>
      <c r="S14" s="392">
        <f>'[6]NW Industrial Demand High '!S14</f>
        <v>3591.7868248411837</v>
      </c>
      <c r="T14" s="392">
        <f>'[6]NW Industrial Demand High '!T14</f>
        <v>3609.6916768896253</v>
      </c>
      <c r="U14" s="392">
        <f>'[6]NW Industrial Demand High '!U14</f>
        <v>3629.2851642912119</v>
      </c>
      <c r="V14" s="392">
        <f>'[6]NW Industrial Demand High '!V14</f>
        <v>3651.498206419833</v>
      </c>
      <c r="W14" s="392">
        <f>'[6]NW Industrial Demand High '!W14</f>
        <v>3674.0068281564595</v>
      </c>
      <c r="X14" s="392">
        <f>'[6]NW Industrial Demand High '!X14</f>
        <v>3694.0894294331974</v>
      </c>
      <c r="Y14" s="392">
        <f>'[6]NW Industrial Demand High '!Y14</f>
        <v>3718.004400177756</v>
      </c>
      <c r="Z14" s="392">
        <f>'[6]NW Industrial Demand High '!Z14</f>
        <v>3742.8850873664605</v>
      </c>
      <c r="AA14" s="392">
        <f>'[6]NW Industrial Demand High '!AA14</f>
        <v>3768.2075800539037</v>
      </c>
      <c r="AB14" s="392">
        <f>'[6]NW Industrial Demand High '!AB14</f>
        <v>3788.782423032334</v>
      </c>
      <c r="AC14" s="392">
        <f>'[6]NW Industrial Demand High '!AC14</f>
        <v>3816.0934314424185</v>
      </c>
      <c r="AD14" s="392">
        <f>'[6]NW Industrial Demand High '!AD14</f>
        <v>3838.859316911939</v>
      </c>
      <c r="AE14" s="392">
        <f>'[6]NW Industrial Demand High '!AE14</f>
        <v>3864.5606675890081</v>
      </c>
      <c r="AF14" s="392">
        <f>'[6]NW Industrial Demand High '!AF14</f>
        <v>3880.0324615678478</v>
      </c>
      <c r="AG14" s="52"/>
      <c r="AH14" s="403">
        <f>'[6]NW Industrial Demand High '!A14</f>
        <v>1.9979779149121666E-2</v>
      </c>
      <c r="AI14" s="403">
        <f>'[6]NW Industrial Demand High '!B14</f>
        <v>1.9979779149121666E-2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332"/>
      <c r="BF14" s="332"/>
      <c r="BG14" s="332"/>
      <c r="BH14" s="332"/>
      <c r="BI14" s="332"/>
      <c r="BJ14" s="332"/>
    </row>
    <row r="15" spans="1:62" s="1" customFormat="1">
      <c r="A15" s="389" t="s">
        <v>5674</v>
      </c>
      <c r="B15" s="391" t="s">
        <v>5691</v>
      </c>
      <c r="C15" s="392" t="str">
        <f>'[6]NW Industrial Demand High '!C15</f>
        <v>Food &amp; Tobacco</v>
      </c>
      <c r="D15" s="392" t="str">
        <f>'[6]NW Industrial Demand High '!D15</f>
        <v>Refrigerated Warehouse</v>
      </c>
      <c r="E15" s="393">
        <f>'[6]NW Industrial Demand High '!E15</f>
        <v>0.11629905015245119</v>
      </c>
      <c r="F15" s="392" t="str">
        <f>'[6]NW Industrial Demand High '!F15</f>
        <v>GWh/Year</v>
      </c>
      <c r="G15" s="392">
        <f>'[6]NW Industrial Demand High '!G15</f>
        <v>921.14742000000001</v>
      </c>
      <c r="H15" s="392">
        <f>'[6]NW Industrial Demand High '!H15</f>
        <v>931.39338714427163</v>
      </c>
      <c r="I15" s="392">
        <f>'[6]NW Industrial Demand High '!I15</f>
        <v>935.04936408486412</v>
      </c>
      <c r="J15" s="392">
        <f>'[6]NW Industrial Demand High '!J15</f>
        <v>941.88239847752118</v>
      </c>
      <c r="K15" s="392">
        <f>'[6]NW Industrial Demand High '!K15</f>
        <v>1006.7887820685542</v>
      </c>
      <c r="L15" s="392">
        <f>'[6]NW Industrial Demand High '!L15</f>
        <v>1013.8344111248898</v>
      </c>
      <c r="M15" s="392">
        <f>'[6]NW Industrial Demand High '!M15</f>
        <v>1024.0859397977281</v>
      </c>
      <c r="N15" s="392">
        <f>'[6]NW Industrial Demand High '!N15</f>
        <v>1030.8989707537592</v>
      </c>
      <c r="O15" s="392">
        <f>'[6]NW Industrial Demand High '!O15</f>
        <v>1037.9344817927315</v>
      </c>
      <c r="P15" s="392">
        <f>'[6]NW Industrial Demand High '!P15</f>
        <v>1046.928119939121</v>
      </c>
      <c r="Q15" s="392">
        <f>'[6]NW Industrial Demand High '!Q15</f>
        <v>1055.9528099319011</v>
      </c>
      <c r="R15" s="392">
        <f>'[6]NW Industrial Demand High '!R15</f>
        <v>1062.1131706184763</v>
      </c>
      <c r="S15" s="392">
        <f>'[6]NW Industrial Demand High '!S15</f>
        <v>1068.400413568768</v>
      </c>
      <c r="T15" s="392">
        <f>'[6]NW Industrial Demand High '!T15</f>
        <v>1073.7263285704994</v>
      </c>
      <c r="U15" s="392">
        <f>'[6]NW Industrial Demand High '!U15</f>
        <v>1079.5545391698395</v>
      </c>
      <c r="V15" s="392">
        <f>'[6]NW Industrial Demand High '!V15</f>
        <v>1086.1619534052008</v>
      </c>
      <c r="W15" s="392">
        <f>'[6]NW Industrial Demand High '!W15</f>
        <v>1092.8572897224776</v>
      </c>
      <c r="X15" s="392">
        <f>'[6]NW Industrial Demand High '!X15</f>
        <v>1098.8309904335581</v>
      </c>
      <c r="Y15" s="392">
        <f>'[6]NW Industrial Demand High '!Y15</f>
        <v>1105.9446544342331</v>
      </c>
      <c r="Z15" s="392">
        <f>'[6]NW Industrial Demand High '!Z15</f>
        <v>1113.3455770887847</v>
      </c>
      <c r="AA15" s="392">
        <f>'[6]NW Industrial Demand High '!AA15</f>
        <v>1120.8779176700084</v>
      </c>
      <c r="AB15" s="392">
        <f>'[6]NW Industrial Demand High '!AB15</f>
        <v>1126.9980388852309</v>
      </c>
      <c r="AC15" s="392">
        <f>'[6]NW Industrial Demand High '!AC15</f>
        <v>1135.1218764355301</v>
      </c>
      <c r="AD15" s="392">
        <f>'[6]NW Industrial Demand High '!AD15</f>
        <v>1141.8937375278072</v>
      </c>
      <c r="AE15" s="392">
        <f>'[6]NW Industrial Demand High '!AE15</f>
        <v>1149.5387718886286</v>
      </c>
      <c r="AF15" s="392">
        <f>'[6]NW Industrial Demand High '!AF15</f>
        <v>1154.1409579012613</v>
      </c>
      <c r="AG15" s="52"/>
      <c r="AH15" s="403">
        <f>'[6]NW Industrial Demand High '!A15</f>
        <v>6.8592312267014427E-3</v>
      </c>
      <c r="AI15" s="403">
        <f>'[6]NW Industrial Demand High '!B15</f>
        <v>6.8592312267014427E-3</v>
      </c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332"/>
      <c r="BF15" s="332"/>
      <c r="BG15" s="332"/>
      <c r="BH15" s="332"/>
      <c r="BI15" s="332"/>
      <c r="BJ15" s="332"/>
    </row>
    <row r="16" spans="1:62" s="1" customFormat="1">
      <c r="A16" s="389" t="s">
        <v>5675</v>
      </c>
      <c r="B16" s="391" t="s">
        <v>5692</v>
      </c>
      <c r="C16" s="392" t="str">
        <f>'[6]NW Industrial Demand High '!C16</f>
        <v>Lumber</v>
      </c>
      <c r="D16" s="392" t="str">
        <f>'[6]NW Industrial Demand High '!D16</f>
        <v>Wood - Lumber</v>
      </c>
      <c r="E16" s="393">
        <f>'[6]NW Industrial Demand High '!E16</f>
        <v>0.30145589165573788</v>
      </c>
      <c r="F16" s="392" t="str">
        <f>'[6]NW Industrial Demand High '!F16</f>
        <v>GWh/Year</v>
      </c>
      <c r="G16" s="392">
        <f>'[6]NW Industrial Demand High '!G16</f>
        <v>987.92</v>
      </c>
      <c r="H16" s="392">
        <f>'[6]NW Industrial Demand High '!H16</f>
        <v>1212.8453787072888</v>
      </c>
      <c r="I16" s="392">
        <f>'[6]NW Industrial Demand High '!I16</f>
        <v>1322.1195219617937</v>
      </c>
      <c r="J16" s="392">
        <f>'[6]NW Industrial Demand High '!J16</f>
        <v>1404.2068656273261</v>
      </c>
      <c r="K16" s="392">
        <f>'[6]NW Industrial Demand High '!K16</f>
        <v>1555.771954466323</v>
      </c>
      <c r="L16" s="392">
        <f>'[6]NW Industrial Demand High '!L16</f>
        <v>1652.3475697407221</v>
      </c>
      <c r="M16" s="392">
        <f>'[6]NW Industrial Demand High '!M16</f>
        <v>1749.1001396235226</v>
      </c>
      <c r="N16" s="392">
        <f>'[6]NW Industrial Demand High '!N16</f>
        <v>1754.6185911761725</v>
      </c>
      <c r="O16" s="392">
        <f>'[6]NW Industrial Demand High '!O16</f>
        <v>1777.8104972889234</v>
      </c>
      <c r="P16" s="392">
        <f>'[6]NW Industrial Demand High '!P16</f>
        <v>1797.8368150833974</v>
      </c>
      <c r="Q16" s="392">
        <f>'[6]NW Industrial Demand High '!Q16</f>
        <v>1810.7119962160139</v>
      </c>
      <c r="R16" s="392">
        <f>'[6]NW Industrial Demand High '!R16</f>
        <v>1804.3208298570205</v>
      </c>
      <c r="S16" s="392">
        <f>'[6]NW Industrial Demand High '!S16</f>
        <v>1782.251244028904</v>
      </c>
      <c r="T16" s="392">
        <f>'[6]NW Industrial Demand High '!T16</f>
        <v>1759.4663033698885</v>
      </c>
      <c r="U16" s="392">
        <f>'[6]NW Industrial Demand High '!U16</f>
        <v>1748.904494749838</v>
      </c>
      <c r="V16" s="392">
        <f>'[6]NW Industrial Demand High '!V16</f>
        <v>1749.9996840042234</v>
      </c>
      <c r="W16" s="392">
        <f>'[6]NW Industrial Demand High '!W16</f>
        <v>1731.4794398444615</v>
      </c>
      <c r="X16" s="392">
        <f>'[6]NW Industrial Demand High '!X16</f>
        <v>1690.0211154327228</v>
      </c>
      <c r="Y16" s="392">
        <f>'[6]NW Industrial Demand High '!Y16</f>
        <v>1645.2597388161121</v>
      </c>
      <c r="Z16" s="392">
        <f>'[6]NW Industrial Demand High '!Z16</f>
        <v>1620.2069454841703</v>
      </c>
      <c r="AA16" s="392">
        <f>'[6]NW Industrial Demand High '!AA16</f>
        <v>1605.6996821541297</v>
      </c>
      <c r="AB16" s="392">
        <f>'[6]NW Industrial Demand High '!AB16</f>
        <v>1597.9902491809257</v>
      </c>
      <c r="AC16" s="392">
        <f>'[6]NW Industrial Demand High '!AC16</f>
        <v>1590.8171062389774</v>
      </c>
      <c r="AD16" s="392">
        <f>'[6]NW Industrial Demand High '!AD16</f>
        <v>1562.6364065752157</v>
      </c>
      <c r="AE16" s="392">
        <f>'[6]NW Industrial Demand High '!AE16</f>
        <v>1531.08301839561</v>
      </c>
      <c r="AF16" s="392">
        <f>'[6]NW Industrial Demand High '!AF16</f>
        <v>1502.8088674054347</v>
      </c>
      <c r="AG16" s="52"/>
      <c r="AH16" s="403">
        <f>'[6]NW Industrial Demand High '!A16</f>
        <v>-2.7252001715594998E-3</v>
      </c>
      <c r="AI16" s="403">
        <f>'[6]NW Industrial Demand High '!B16</f>
        <v>-2.7252001715594998E-3</v>
      </c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332"/>
      <c r="BF16" s="332"/>
      <c r="BG16" s="332"/>
      <c r="BH16" s="332"/>
      <c r="BI16" s="332"/>
      <c r="BJ16" s="332"/>
    </row>
    <row r="17" spans="1:62" s="1" customFormat="1">
      <c r="A17" s="389" t="s">
        <v>5676</v>
      </c>
      <c r="B17" s="391" t="s">
        <v>5693</v>
      </c>
      <c r="C17" s="392" t="str">
        <f>'[6]NW Industrial Demand High '!C17</f>
        <v>Lumber</v>
      </c>
      <c r="D17" s="392" t="str">
        <f>'[6]NW Industrial Demand High '!D17</f>
        <v>Wood - Panel</v>
      </c>
      <c r="E17" s="393">
        <f>'[6]NW Industrial Demand High '!E17</f>
        <v>0.10657274396349155</v>
      </c>
      <c r="F17" s="392" t="str">
        <f>'[6]NW Industrial Demand High '!F17</f>
        <v>GWh/Year</v>
      </c>
      <c r="G17" s="392">
        <f>'[6]NW Industrial Demand High '!G17</f>
        <v>349.25622000000004</v>
      </c>
      <c r="H17" s="392">
        <f>'[6]NW Industrial Demand High '!H17</f>
        <v>428.77337477910783</v>
      </c>
      <c r="I17" s="392">
        <f>'[6]NW Industrial Demand High '!I17</f>
        <v>467.40471559294593</v>
      </c>
      <c r="J17" s="392">
        <f>'[6]NW Industrial Demand High '!J17</f>
        <v>496.42479349243655</v>
      </c>
      <c r="K17" s="392">
        <f>'[6]NW Industrial Demand High '!K17</f>
        <v>550.00711798416899</v>
      </c>
      <c r="L17" s="392">
        <f>'[6]NW Industrial Demand High '!L17</f>
        <v>584.14918853128904</v>
      </c>
      <c r="M17" s="392">
        <f>'[6]NW Industrial Demand High '!M17</f>
        <v>618.35381727911556</v>
      </c>
      <c r="N17" s="392">
        <f>'[6]NW Industrial Demand High '!N17</f>
        <v>620.30473793011117</v>
      </c>
      <c r="O17" s="392">
        <f>'[6]NW Industrial Demand High '!O17</f>
        <v>628.50369884145448</v>
      </c>
      <c r="P17" s="392">
        <f>'[6]NW Industrial Demand High '!P17</f>
        <v>635.58353936843719</v>
      </c>
      <c r="Q17" s="392">
        <f>'[6]NW Industrial Demand High '!Q17</f>
        <v>640.13526126311785</v>
      </c>
      <c r="R17" s="392">
        <f>'[6]NW Industrial Demand High '!R17</f>
        <v>637.87581251834786</v>
      </c>
      <c r="S17" s="392">
        <f>'[6]NW Industrial Demand High '!S17</f>
        <v>630.07362193278072</v>
      </c>
      <c r="T17" s="392">
        <f>'[6]NW Industrial Demand High '!T17</f>
        <v>622.01853422578813</v>
      </c>
      <c r="U17" s="392">
        <f>'[6]NW Industrial Demand High '!U17</f>
        <v>618.28465156828327</v>
      </c>
      <c r="V17" s="392">
        <f>'[6]NW Industrial Demand High '!V17</f>
        <v>618.67183034710263</v>
      </c>
      <c r="W17" s="392">
        <f>'[6]NW Industrial Demand High '!W17</f>
        <v>612.12442724896152</v>
      </c>
      <c r="X17" s="392">
        <f>'[6]NW Industrial Demand High '!X17</f>
        <v>597.46779748989445</v>
      </c>
      <c r="Y17" s="392">
        <f>'[6]NW Industrial Demand High '!Y17</f>
        <v>581.6434501752193</v>
      </c>
      <c r="Z17" s="392">
        <f>'[6]NW Industrial Demand High '!Z17</f>
        <v>572.78661571538942</v>
      </c>
      <c r="AA17" s="392">
        <f>'[6]NW Industrial Demand High '!AA17</f>
        <v>567.65790898489035</v>
      </c>
      <c r="AB17" s="392">
        <f>'[6]NW Industrial Demand High '!AB17</f>
        <v>564.93241763076799</v>
      </c>
      <c r="AC17" s="392">
        <f>'[6]NW Industrial Demand High '!AC17</f>
        <v>562.39651918815673</v>
      </c>
      <c r="AD17" s="392">
        <f>'[6]NW Industrial Demand High '!AD17</f>
        <v>552.43388593696159</v>
      </c>
      <c r="AE17" s="392">
        <f>'[6]NW Industrial Demand High '!AE17</f>
        <v>541.27891682630298</v>
      </c>
      <c r="AF17" s="392">
        <f>'[6]NW Industrial Demand High '!AF17</f>
        <v>531.28324602447913</v>
      </c>
      <c r="AG17" s="52"/>
      <c r="AH17" s="403">
        <f>'[6]NW Industrial Demand High '!A17</f>
        <v>1.1439891907919605E-2</v>
      </c>
      <c r="AI17" s="403">
        <f>'[6]NW Industrial Demand High '!B17</f>
        <v>1.1439891907919605E-2</v>
      </c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332"/>
      <c r="BF17" s="332"/>
      <c r="BG17" s="332"/>
      <c r="BH17" s="332"/>
      <c r="BI17" s="332"/>
      <c r="BJ17" s="332"/>
    </row>
    <row r="18" spans="1:62" s="1" customFormat="1">
      <c r="A18" s="389" t="s">
        <v>5677</v>
      </c>
      <c r="B18" s="391" t="s">
        <v>5694</v>
      </c>
      <c r="C18" s="392" t="str">
        <f>'[6]NW Industrial Demand High '!C18</f>
        <v>Lumber</v>
      </c>
      <c r="D18" s="392" t="str">
        <f>'[6]NW Industrial Demand High '!D18</f>
        <v>Wood - Other</v>
      </c>
      <c r="E18" s="393">
        <f>'[6]NW Industrial Demand High '!E18</f>
        <v>0.59197136438077058</v>
      </c>
      <c r="F18" s="392" t="str">
        <f>'[6]NW Industrial Demand High '!F18</f>
        <v>GWh/Year</v>
      </c>
      <c r="G18" s="392">
        <f>'[6]NW Industrial Demand High '!G18</f>
        <v>1939.9864672968965</v>
      </c>
      <c r="H18" s="392">
        <f>'[6]NW Industrial Demand High '!H18</f>
        <v>2381.6742465136035</v>
      </c>
      <c r="I18" s="392">
        <f>'[6]NW Industrial Demand High '!I18</f>
        <v>2596.2567624452604</v>
      </c>
      <c r="J18" s="392">
        <f>'[6]NW Industrial Demand High '!J18</f>
        <v>2757.4523408802374</v>
      </c>
      <c r="K18" s="392">
        <f>'[6]NW Industrial Demand High '!K18</f>
        <v>3055.0819275495078</v>
      </c>
      <c r="L18" s="392">
        <f>'[6]NW Industrial Demand High '!L18</f>
        <v>3244.7282417279894</v>
      </c>
      <c r="M18" s="392">
        <f>'[6]NW Industrial Demand High '!M18</f>
        <v>3434.7220430973621</v>
      </c>
      <c r="N18" s="392">
        <f>'[6]NW Industrial Demand High '!N18</f>
        <v>3445.5586708937162</v>
      </c>
      <c r="O18" s="392">
        <f>'[6]NW Industrial Demand High '!O18</f>
        <v>3491.1008038696223</v>
      </c>
      <c r="P18" s="392">
        <f>'[6]NW Industrial Demand High '!P18</f>
        <v>3530.4266455481652</v>
      </c>
      <c r="Q18" s="392">
        <f>'[6]NW Industrial Demand High '!Q18</f>
        <v>3555.7097425208681</v>
      </c>
      <c r="R18" s="392">
        <f>'[6]NW Industrial Demand High '!R18</f>
        <v>3543.1593576246314</v>
      </c>
      <c r="S18" s="392">
        <f>'[6]NW Industrial Demand High '!S18</f>
        <v>3499.821134038315</v>
      </c>
      <c r="T18" s="392">
        <f>'[6]NW Industrial Demand High '!T18</f>
        <v>3455.0781624043234</v>
      </c>
      <c r="U18" s="392">
        <f>'[6]NW Industrial Demand High '!U18</f>
        <v>3434.3378536818786</v>
      </c>
      <c r="V18" s="392">
        <f>'[6]NW Industrial Demand High '!V18</f>
        <v>3436.4884856486742</v>
      </c>
      <c r="W18" s="392">
        <f>'[6]NW Industrial Demand High '!W18</f>
        <v>3400.1201329065771</v>
      </c>
      <c r="X18" s="392">
        <f>'[6]NW Industrial Demand High '!X18</f>
        <v>3318.708087077383</v>
      </c>
      <c r="Y18" s="392">
        <f>'[6]NW Industrial Demand High '!Y18</f>
        <v>3230.8098110086685</v>
      </c>
      <c r="Z18" s="392">
        <f>'[6]NW Industrial Demand High '!Z18</f>
        <v>3181.6134388004402</v>
      </c>
      <c r="AA18" s="392">
        <f>'[6]NW Industrial Demand High '!AA18</f>
        <v>3153.1254088609803</v>
      </c>
      <c r="AB18" s="392">
        <f>'[6]NW Industrial Demand High '!AB18</f>
        <v>3137.9863331883062</v>
      </c>
      <c r="AC18" s="392">
        <f>'[6]NW Industrial Demand High '!AC18</f>
        <v>3123.9003745728655</v>
      </c>
      <c r="AD18" s="392">
        <f>'[6]NW Industrial Demand High '!AD18</f>
        <v>3068.5617074878223</v>
      </c>
      <c r="AE18" s="392">
        <f>'[6]NW Industrial Demand High '!AE18</f>
        <v>3006.6000647780875</v>
      </c>
      <c r="AF18" s="392">
        <f>'[6]NW Industrial Demand High '!AF18</f>
        <v>2951.0778865700863</v>
      </c>
      <c r="AG18" s="52"/>
      <c r="AH18" s="403">
        <f>'[6]NW Industrial Demand High '!A18</f>
        <v>1.1042143187179328E-2</v>
      </c>
      <c r="AI18" s="403">
        <f>'[6]NW Industrial Demand High '!B18</f>
        <v>1.1042143187179328E-2</v>
      </c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332"/>
      <c r="BF18" s="332"/>
      <c r="BG18" s="332"/>
      <c r="BH18" s="332"/>
      <c r="BI18" s="332"/>
      <c r="BJ18" s="332"/>
    </row>
    <row r="19" spans="1:62" s="1" customFormat="1">
      <c r="A19" s="389" t="s">
        <v>141</v>
      </c>
      <c r="B19" s="391" t="s">
        <v>5695</v>
      </c>
      <c r="C19" s="392" t="str">
        <f>'[6]NW Industrial Demand High '!C19</f>
        <v>Paper</v>
      </c>
      <c r="D19" s="392" t="str">
        <f>'[6]NW Industrial Demand High '!D19</f>
        <v>Pulp and Paper Mills (TMP)</v>
      </c>
      <c r="E19" s="393">
        <f>'[6]NW Industrial Demand High '!E19</f>
        <v>0.45962776167350283</v>
      </c>
      <c r="F19" s="392" t="str">
        <f>'[6]NW Industrial Demand High '!F19</f>
        <v>GWh/Year</v>
      </c>
      <c r="G19" s="392">
        <f>'[6]NW Industrial Demand High '!G19</f>
        <v>3139.9473984822002</v>
      </c>
      <c r="H19" s="392">
        <f>'[6]NW Industrial Demand High '!H19</f>
        <v>3179.2240846185819</v>
      </c>
      <c r="I19" s="392">
        <f>'[6]NW Industrial Demand High '!I19</f>
        <v>3118.6842139897567</v>
      </c>
      <c r="J19" s="392">
        <f>'[6]NW Industrial Demand High '!J19</f>
        <v>3061.7560983121616</v>
      </c>
      <c r="K19" s="392">
        <f>'[6]NW Industrial Demand High '!K19</f>
        <v>3098.1503437369929</v>
      </c>
      <c r="L19" s="392">
        <f>'[6]NW Industrial Demand High '!L19</f>
        <v>3077.0428580376606</v>
      </c>
      <c r="M19" s="392">
        <f>'[6]NW Industrial Demand High '!M19</f>
        <v>3072.3022573037601</v>
      </c>
      <c r="N19" s="392">
        <f>'[6]NW Industrial Demand High '!N19</f>
        <v>3028.1977561768558</v>
      </c>
      <c r="O19" s="392">
        <f>'[6]NW Industrial Demand High '!O19</f>
        <v>3021.5547561373887</v>
      </c>
      <c r="P19" s="392">
        <f>'[6]NW Industrial Demand High '!P19</f>
        <v>2996.7702483446683</v>
      </c>
      <c r="Q19" s="392">
        <f>'[6]NW Industrial Demand High '!Q19</f>
        <v>2977.8331249359585</v>
      </c>
      <c r="R19" s="392">
        <f>'[6]NW Industrial Demand High '!R19</f>
        <v>2948.837967218547</v>
      </c>
      <c r="S19" s="392">
        <f>'[6]NW Industrial Demand High '!S19</f>
        <v>2935.0316685133985</v>
      </c>
      <c r="T19" s="392">
        <f>'[6]NW Industrial Demand High '!T19</f>
        <v>2915.1936746918086</v>
      </c>
      <c r="U19" s="392">
        <f>'[6]NW Industrial Demand High '!U19</f>
        <v>2895.9196441337917</v>
      </c>
      <c r="V19" s="392">
        <f>'[6]NW Industrial Demand High '!V19</f>
        <v>2891.8638887647849</v>
      </c>
      <c r="W19" s="392">
        <f>'[6]NW Industrial Demand High '!W19</f>
        <v>2889.6374518872385</v>
      </c>
      <c r="X19" s="392">
        <f>'[6]NW Industrial Demand High '!X19</f>
        <v>2882.1096684065496</v>
      </c>
      <c r="Y19" s="392">
        <f>'[6]NW Industrial Demand High '!Y19</f>
        <v>2890.8775275882335</v>
      </c>
      <c r="Z19" s="392">
        <f>'[6]NW Industrial Demand High '!Z19</f>
        <v>2894.0655057432009</v>
      </c>
      <c r="AA19" s="392">
        <f>'[6]NW Industrial Demand High '!AA19</f>
        <v>2902.0823331623101</v>
      </c>
      <c r="AB19" s="392">
        <f>'[6]NW Industrial Demand High '!AB19</f>
        <v>2923.2481915873745</v>
      </c>
      <c r="AC19" s="392">
        <f>'[6]NW Industrial Demand High '!AC19</f>
        <v>2941.0987549674887</v>
      </c>
      <c r="AD19" s="392">
        <f>'[6]NW Industrial Demand High '!AD19</f>
        <v>2960.2652326292737</v>
      </c>
      <c r="AE19" s="392">
        <f>'[6]NW Industrial Demand High '!AE19</f>
        <v>2981.7018118059646</v>
      </c>
      <c r="AF19" s="392">
        <f>'[6]NW Industrial Demand High '!AF19</f>
        <v>3007.2580346105342</v>
      </c>
      <c r="AG19" s="52"/>
      <c r="AH19" s="403">
        <f>'[6]NW Industrial Demand High '!A19</f>
        <v>8.2486762517591343E-3</v>
      </c>
      <c r="AI19" s="403">
        <f>'[6]NW Industrial Demand High '!B19</f>
        <v>8.2486762517591343E-3</v>
      </c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332"/>
      <c r="BF19" s="332"/>
      <c r="BG19" s="332"/>
      <c r="BH19" s="332"/>
      <c r="BI19" s="332"/>
      <c r="BJ19" s="332"/>
    </row>
    <row r="20" spans="1:62" s="1" customFormat="1">
      <c r="A20" s="389" t="s">
        <v>144</v>
      </c>
      <c r="B20" s="391" t="s">
        <v>5696</v>
      </c>
      <c r="C20" s="392" t="str">
        <f>'[6]NW Industrial Demand High '!C20</f>
        <v>Paper</v>
      </c>
      <c r="D20" s="392" t="str">
        <f>'[6]NW Industrial Demand High '!D20</f>
        <v>Pulp and Paper Mills (Kraft)</v>
      </c>
      <c r="E20" s="393">
        <f>'[6]NW Industrial Demand High '!E20</f>
        <v>0.45878841332223419</v>
      </c>
      <c r="F20" s="392" t="str">
        <f>'[6]NW Industrial Demand High '!F20</f>
        <v>GWh/Year</v>
      </c>
      <c r="G20" s="392">
        <f>'[6]NW Industrial Demand High '!G20</f>
        <v>3134.2133895912002</v>
      </c>
      <c r="H20" s="392">
        <f>'[6]NW Industrial Demand High '!H20</f>
        <v>3173.4183506828808</v>
      </c>
      <c r="I20" s="392">
        <f>'[6]NW Industrial Demand High '!I20</f>
        <v>3112.9890348221429</v>
      </c>
      <c r="J20" s="392">
        <f>'[6]NW Industrial Demand High '!J20</f>
        <v>3056.164878313291</v>
      </c>
      <c r="K20" s="392">
        <f>'[6]NW Industrial Demand High '!K20</f>
        <v>3092.4926624569725</v>
      </c>
      <c r="L20" s="392">
        <f>'[6]NW Industrial Demand High '!L20</f>
        <v>3071.4237221519752</v>
      </c>
      <c r="M20" s="392">
        <f>'[6]NW Industrial Demand High '!M20</f>
        <v>3066.6917784569696</v>
      </c>
      <c r="N20" s="392">
        <f>'[6]NW Industrial Demand High '!N20</f>
        <v>3022.6678186798081</v>
      </c>
      <c r="O20" s="392">
        <f>'[6]NW Industrial Demand High '!O20</f>
        <v>3016.036949742062</v>
      </c>
      <c r="P20" s="392">
        <f>'[6]NW Industrial Demand High '!P20</f>
        <v>2991.2977021304869</v>
      </c>
      <c r="Q20" s="392">
        <f>'[6]NW Industrial Demand High '!Q20</f>
        <v>2972.3951607131976</v>
      </c>
      <c r="R20" s="392">
        <f>'[6]NW Industrial Demand High '!R20</f>
        <v>2943.4529524471777</v>
      </c>
      <c r="S20" s="392">
        <f>'[6]NW Industrial Demand High '!S20</f>
        <v>2929.6718660878046</v>
      </c>
      <c r="T20" s="392">
        <f>'[6]NW Industrial Demand High '!T20</f>
        <v>2909.8700993804036</v>
      </c>
      <c r="U20" s="392">
        <f>'[6]NW Industrial Demand High '!U20</f>
        <v>2890.6312660561489</v>
      </c>
      <c r="V20" s="392">
        <f>'[6]NW Industrial Demand High '!V20</f>
        <v>2886.5829170969937</v>
      </c>
      <c r="W20" s="392">
        <f>'[6]NW Industrial Demand High '!W20</f>
        <v>2884.3605460228609</v>
      </c>
      <c r="X20" s="392">
        <f>'[6]NW Industrial Demand High '!X20</f>
        <v>2876.8465093894692</v>
      </c>
      <c r="Y20" s="392">
        <f>'[6]NW Industrial Demand High '!Y20</f>
        <v>2885.598357162004</v>
      </c>
      <c r="Z20" s="392">
        <f>'[6]NW Industrial Demand High '!Z20</f>
        <v>2888.7805135968074</v>
      </c>
      <c r="AA20" s="392">
        <f>'[6]NW Industrial Demand High '!AA20</f>
        <v>2896.7827011019735</v>
      </c>
      <c r="AB20" s="392">
        <f>'[6]NW Industrial Demand High '!AB20</f>
        <v>2917.909907535462</v>
      </c>
      <c r="AC20" s="392">
        <f>'[6]NW Industrial Demand High '!AC20</f>
        <v>2935.7278731436581</v>
      </c>
      <c r="AD20" s="392">
        <f>'[6]NW Industrial Demand High '!AD20</f>
        <v>2954.859349979195</v>
      </c>
      <c r="AE20" s="392">
        <f>'[6]NW Industrial Demand High '!AE20</f>
        <v>2976.2567827881307</v>
      </c>
      <c r="AF20" s="392">
        <f>'[6]NW Industrial Demand High '!AF20</f>
        <v>3001.7663361456739</v>
      </c>
      <c r="AG20" s="52"/>
      <c r="AH20" s="403">
        <f>'[6]NW Industrial Demand High '!A20</f>
        <v>1.8896353195334337E-2</v>
      </c>
      <c r="AI20" s="403">
        <f>'[6]NW Industrial Demand High '!B20</f>
        <v>1.8896353195334337E-2</v>
      </c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332"/>
      <c r="BF20" s="332"/>
      <c r="BG20" s="332"/>
      <c r="BH20" s="332"/>
      <c r="BI20" s="332"/>
      <c r="BJ20" s="332"/>
    </row>
    <row r="21" spans="1:62" s="1" customFormat="1">
      <c r="A21" s="389" t="s">
        <v>145</v>
      </c>
      <c r="B21" s="391" t="s">
        <v>5697</v>
      </c>
      <c r="C21" s="392" t="str">
        <f>'[6]NW Industrial Demand High '!C21</f>
        <v>Paper</v>
      </c>
      <c r="D21" s="392" t="str">
        <f>'[6]NW Industrial Demand High '!D21</f>
        <v>Paper Conversion Plants</v>
      </c>
      <c r="E21" s="393">
        <f>'[6]NW Industrial Demand High '!E21</f>
        <v>8.1583825004262922E-2</v>
      </c>
      <c r="F21" s="392" t="str">
        <f>'[6]NW Industrial Demand High '!F21</f>
        <v>GWh/Year</v>
      </c>
      <c r="G21" s="392">
        <f>'[6]NW Industrial Demand High '!G21</f>
        <v>557.33996168476085</v>
      </c>
      <c r="H21" s="392">
        <f>'[6]NW Industrial Demand High '!H21</f>
        <v>564.31156469853636</v>
      </c>
      <c r="I21" s="392">
        <f>'[6]NW Industrial Demand High '!I21</f>
        <v>553.56575118809997</v>
      </c>
      <c r="J21" s="392">
        <f>'[6]NW Industrial Demand High '!J21</f>
        <v>543.46102337454693</v>
      </c>
      <c r="K21" s="392">
        <f>'[6]NW Industrial Demand High '!K21</f>
        <v>549.92099380603452</v>
      </c>
      <c r="L21" s="392">
        <f>'[6]NW Industrial Demand High '!L21</f>
        <v>546.1744198103637</v>
      </c>
      <c r="M21" s="392">
        <f>'[6]NW Industrial Demand High '!M21</f>
        <v>545.33296423926981</v>
      </c>
      <c r="N21" s="392">
        <f>'[6]NW Industrial Demand High '!N21</f>
        <v>537.50442514333565</v>
      </c>
      <c r="O21" s="392">
        <f>'[6]NW Industrial Demand High '!O21</f>
        <v>536.32529412054907</v>
      </c>
      <c r="P21" s="392">
        <f>'[6]NW Industrial Demand High '!P21</f>
        <v>531.92604952484419</v>
      </c>
      <c r="Q21" s="392">
        <f>'[6]NW Industrial Demand High '!Q21</f>
        <v>528.56471435084359</v>
      </c>
      <c r="R21" s="392">
        <f>'[6]NW Industrial Demand High '!R21</f>
        <v>523.41808033427469</v>
      </c>
      <c r="S21" s="392">
        <f>'[6]NW Industrial Demand High '!S21</f>
        <v>520.96746539879666</v>
      </c>
      <c r="T21" s="392">
        <f>'[6]NW Industrial Demand High '!T21</f>
        <v>517.44622592778762</v>
      </c>
      <c r="U21" s="392">
        <f>'[6]NW Industrial Demand High '!U21</f>
        <v>514.02508981005883</v>
      </c>
      <c r="V21" s="392">
        <f>'[6]NW Industrial Demand High '!V21</f>
        <v>513.30519413822128</v>
      </c>
      <c r="W21" s="392">
        <f>'[6]NW Industrial Demand High '!W21</f>
        <v>512.91000208990067</v>
      </c>
      <c r="X21" s="392">
        <f>'[6]NW Industrial Demand High '!X21</f>
        <v>511.57382220398074</v>
      </c>
      <c r="Y21" s="392">
        <f>'[6]NW Industrial Demand High '!Y21</f>
        <v>513.13011524976207</v>
      </c>
      <c r="Z21" s="392">
        <f>'[6]NW Industrial Demand High '!Z21</f>
        <v>513.69598065999173</v>
      </c>
      <c r="AA21" s="392">
        <f>'[6]NW Industrial Demand High '!AA21</f>
        <v>515.11896573571607</v>
      </c>
      <c r="AB21" s="392">
        <f>'[6]NW Industrial Demand High '!AB21</f>
        <v>518.87590087716228</v>
      </c>
      <c r="AC21" s="392">
        <f>'[6]NW Industrial Demand High '!AC21</f>
        <v>522.04437188885288</v>
      </c>
      <c r="AD21" s="392">
        <f>'[6]NW Industrial Demand High '!AD21</f>
        <v>525.44641739153064</v>
      </c>
      <c r="AE21" s="392">
        <f>'[6]NW Industrial Demand High '!AE21</f>
        <v>529.25140540590451</v>
      </c>
      <c r="AF21" s="392">
        <f>'[6]NW Industrial Demand High '!AF21</f>
        <v>533.78762924379146</v>
      </c>
      <c r="AG21" s="52"/>
      <c r="AH21" s="403">
        <f>'[6]NW Industrial Demand High '!A21</f>
        <v>-1.6573901878766102E-3</v>
      </c>
      <c r="AI21" s="403">
        <f>'[6]NW Industrial Demand High '!B21</f>
        <v>-1.6573901878766102E-3</v>
      </c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332"/>
      <c r="BF21" s="332"/>
      <c r="BG21" s="332"/>
      <c r="BH21" s="332"/>
      <c r="BI21" s="332"/>
      <c r="BJ21" s="332"/>
    </row>
    <row r="22" spans="1:62" s="1" customFormat="1">
      <c r="A22" s="389" t="s">
        <v>5678</v>
      </c>
      <c r="B22" s="391" t="s">
        <v>5698</v>
      </c>
      <c r="C22" s="392" t="str">
        <f>'[6]NW Industrial Demand High '!C22</f>
        <v>Chemicals</v>
      </c>
      <c r="D22" s="392" t="str">
        <f>'[6]NW Industrial Demand High '!D22</f>
        <v>Chemical Manufacturing</v>
      </c>
      <c r="E22" s="393">
        <f>'[6]NW Industrial Demand High '!E22</f>
        <v>1</v>
      </c>
      <c r="F22" s="392" t="str">
        <f>'[6]NW Industrial Demand High '!F22</f>
        <v>GWh/Year</v>
      </c>
      <c r="G22" s="392">
        <f>'[6]NW Industrial Demand High '!G22</f>
        <v>4474.4706468165132</v>
      </c>
      <c r="H22" s="392">
        <f>'[6]NW Industrial Demand High '!H22</f>
        <v>4372.5249999999996</v>
      </c>
      <c r="I22" s="392">
        <f>'[6]NW Industrial Demand High '!I22</f>
        <v>4555.1090000000004</v>
      </c>
      <c r="J22" s="392">
        <f>'[6]NW Industrial Demand High '!J22</f>
        <v>4626.54</v>
      </c>
      <c r="K22" s="392">
        <f>'[6]NW Industrial Demand High '!K22</f>
        <v>4876.2209999999995</v>
      </c>
      <c r="L22" s="392">
        <f>'[6]NW Industrial Demand High '!L22</f>
        <v>5037.3220000000001</v>
      </c>
      <c r="M22" s="392">
        <f>'[6]NW Industrial Demand High '!M22</f>
        <v>5113.5940000000001</v>
      </c>
      <c r="N22" s="392">
        <f>'[6]NW Industrial Demand High '!N22</f>
        <v>5224.1639999999998</v>
      </c>
      <c r="O22" s="392">
        <f>'[6]NW Industrial Demand High '!O22</f>
        <v>5314.6790000000001</v>
      </c>
      <c r="P22" s="392">
        <f>'[6]NW Industrial Demand High '!P22</f>
        <v>5463.0780000000004</v>
      </c>
      <c r="Q22" s="392">
        <f>'[6]NW Industrial Demand High '!Q22</f>
        <v>5529.0919999999996</v>
      </c>
      <c r="R22" s="392">
        <f>'[6]NW Industrial Demand High '!R22</f>
        <v>5534.59</v>
      </c>
      <c r="S22" s="392">
        <f>'[6]NW Industrial Demand High '!S22</f>
        <v>5540.2420000000002</v>
      </c>
      <c r="T22" s="392">
        <f>'[6]NW Industrial Demand High '!T22</f>
        <v>5586.9459999999999</v>
      </c>
      <c r="U22" s="392">
        <f>'[6]NW Industrial Demand High '!U22</f>
        <v>5643.4260000000004</v>
      </c>
      <c r="V22" s="392">
        <f>'[6]NW Industrial Demand High '!V22</f>
        <v>5689.9480000000003</v>
      </c>
      <c r="W22" s="392">
        <f>'[6]NW Industrial Demand High '!W22</f>
        <v>5761.7280000000001</v>
      </c>
      <c r="X22" s="392">
        <f>'[6]NW Industrial Demand High '!X22</f>
        <v>5823.3</v>
      </c>
      <c r="Y22" s="392">
        <f>'[6]NW Industrial Demand High '!Y22</f>
        <v>5866.924</v>
      </c>
      <c r="Z22" s="392">
        <f>'[6]NW Industrial Demand High '!Z22</f>
        <v>5901.1289999999999</v>
      </c>
      <c r="AA22" s="392">
        <f>'[6]NW Industrial Demand High '!AA22</f>
        <v>5920.6589999999997</v>
      </c>
      <c r="AB22" s="392">
        <f>'[6]NW Industrial Demand High '!AB22</f>
        <v>5991.9260000000004</v>
      </c>
      <c r="AC22" s="392">
        <f>'[6]NW Industrial Demand High '!AC22</f>
        <v>6014.7330000000002</v>
      </c>
      <c r="AD22" s="392">
        <f>'[6]NW Industrial Demand High '!AD22</f>
        <v>6071.3140000000003</v>
      </c>
      <c r="AE22" s="392">
        <f>'[6]NW Industrial Demand High '!AE22</f>
        <v>6162.951</v>
      </c>
      <c r="AF22" s="392">
        <f>'[6]NW Industrial Demand High '!AF22</f>
        <v>6212.7330000000002</v>
      </c>
      <c r="AG22" s="52"/>
      <c r="AH22" s="403">
        <f>'[6]NW Industrial Demand High '!A22</f>
        <v>3.1870152816113315E-2</v>
      </c>
      <c r="AI22" s="403">
        <f>'[6]NW Industrial Demand High '!B22</f>
        <v>3.1870152816113315E-2</v>
      </c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332"/>
      <c r="BF22" s="332"/>
      <c r="BG22" s="332"/>
      <c r="BH22" s="332"/>
      <c r="BI22" s="332"/>
      <c r="BJ22" s="332"/>
    </row>
    <row r="23" spans="1:62" s="1" customFormat="1">
      <c r="A23" s="389" t="s">
        <v>5679</v>
      </c>
      <c r="B23" s="391" t="s">
        <v>5699</v>
      </c>
      <c r="C23" s="392" t="str">
        <f>'[6]NW Industrial Demand High '!C23</f>
        <v>Petroleum Products</v>
      </c>
      <c r="D23" s="392" t="str">
        <f>'[6]NW Industrial Demand High '!D23</f>
        <v>Refinery</v>
      </c>
      <c r="E23" s="393">
        <f>'[6]NW Industrial Demand High '!E23</f>
        <v>1</v>
      </c>
      <c r="F23" s="392" t="str">
        <f>'[6]NW Industrial Demand High '!F23</f>
        <v>GWh/Year</v>
      </c>
      <c r="G23" s="392">
        <f>'[6]NW Industrial Demand High '!G23</f>
        <v>2030.5495627990795</v>
      </c>
      <c r="H23" s="392">
        <f>'[6]NW Industrial Demand High '!H23</f>
        <v>2408.9690000000001</v>
      </c>
      <c r="I23" s="392">
        <f>'[6]NW Industrial Demand High '!I23</f>
        <v>2489.4760000000001</v>
      </c>
      <c r="J23" s="392">
        <f>'[6]NW Industrial Demand High '!J23</f>
        <v>2512.9299999999998</v>
      </c>
      <c r="K23" s="392">
        <f>'[6]NW Industrial Demand High '!K23</f>
        <v>2558.665</v>
      </c>
      <c r="L23" s="392">
        <f>'[6]NW Industrial Demand High '!L23</f>
        <v>2513.5079999999998</v>
      </c>
      <c r="M23" s="392">
        <f>'[6]NW Industrial Demand High '!M23</f>
        <v>2461.6860000000001</v>
      </c>
      <c r="N23" s="392">
        <f>'[6]NW Industrial Demand High '!N23</f>
        <v>2350.7240000000002</v>
      </c>
      <c r="O23" s="392">
        <f>'[6]NW Industrial Demand High '!O23</f>
        <v>2249.3609999999999</v>
      </c>
      <c r="P23" s="392">
        <f>'[6]NW Industrial Demand High '!P23</f>
        <v>2150.7860000000001</v>
      </c>
      <c r="Q23" s="392">
        <f>'[6]NW Industrial Demand High '!Q23</f>
        <v>2065.259</v>
      </c>
      <c r="R23" s="392">
        <f>'[6]NW Industrial Demand High '!R23</f>
        <v>1985.645</v>
      </c>
      <c r="S23" s="392">
        <f>'[6]NW Industrial Demand High '!S23</f>
        <v>1907.0509999999999</v>
      </c>
      <c r="T23" s="392">
        <f>'[6]NW Industrial Demand High '!T23</f>
        <v>1832.6949999999999</v>
      </c>
      <c r="U23" s="392">
        <f>'[6]NW Industrial Demand High '!U23</f>
        <v>1759.8489999999999</v>
      </c>
      <c r="V23" s="392">
        <f>'[6]NW Industrial Demand High '!V23</f>
        <v>1680.3219999999999</v>
      </c>
      <c r="W23" s="392">
        <f>'[6]NW Industrial Demand High '!W23</f>
        <v>1621.3409999999999</v>
      </c>
      <c r="X23" s="392">
        <f>'[6]NW Industrial Demand High '!X23</f>
        <v>1561.6110000000001</v>
      </c>
      <c r="Y23" s="392">
        <f>'[6]NW Industrial Demand High '!Y23</f>
        <v>1502.135</v>
      </c>
      <c r="Z23" s="392">
        <f>'[6]NW Industrial Demand High '!Z23</f>
        <v>1446.0309999999999</v>
      </c>
      <c r="AA23" s="392">
        <f>'[6]NW Industrial Demand High '!AA23</f>
        <v>1392.616</v>
      </c>
      <c r="AB23" s="392">
        <f>'[6]NW Industrial Demand High '!AB23</f>
        <v>1340.604</v>
      </c>
      <c r="AC23" s="392">
        <f>'[6]NW Industrial Demand High '!AC23</f>
        <v>1294.194</v>
      </c>
      <c r="AD23" s="392">
        <f>'[6]NW Industrial Demand High '!AD23</f>
        <v>1240.8920000000001</v>
      </c>
      <c r="AE23" s="392">
        <f>'[6]NW Industrial Demand High '!AE23</f>
        <v>1191.874</v>
      </c>
      <c r="AF23" s="392">
        <f>'[6]NW Industrial Demand High '!AF23</f>
        <v>1150.778</v>
      </c>
      <c r="AG23" s="52"/>
      <c r="AH23" s="403">
        <f>'[6]NW Industrial Demand High '!A23</f>
        <v>-1E-3</v>
      </c>
      <c r="AI23" s="403">
        <f>'[6]NW Industrial Demand High '!B23</f>
        <v>-1E-3</v>
      </c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332"/>
      <c r="BF23" s="332"/>
      <c r="BG23" s="332"/>
      <c r="BH23" s="332"/>
      <c r="BI23" s="332"/>
      <c r="BJ23" s="332"/>
    </row>
    <row r="24" spans="1:62" s="1" customFormat="1">
      <c r="A24" s="389" t="s">
        <v>142</v>
      </c>
      <c r="B24" s="391" t="s">
        <v>5700</v>
      </c>
      <c r="C24" s="392" t="str">
        <f>'[6]NW Industrial Demand High '!C24</f>
        <v>Electric Equipment</v>
      </c>
      <c r="D24" s="392" t="str">
        <f>'[6]NW Industrial Demand High '!D24</f>
        <v>Silicon Growing/Manufacturing</v>
      </c>
      <c r="E24" s="393">
        <f>'[6]NW Industrial Demand High '!E24</f>
        <v>8.8519143921623716E-2</v>
      </c>
      <c r="F24" s="392" t="str">
        <f>'[6]NW Industrial Demand High '!F24</f>
        <v>GWh/Year</v>
      </c>
      <c r="G24" s="392">
        <f>'[6]NW Industrial Demand High '!G24</f>
        <v>442.61270511415495</v>
      </c>
      <c r="H24" s="392">
        <f>'[6]NW Industrial Demand High '!H24</f>
        <v>421.68298333749107</v>
      </c>
      <c r="I24" s="392">
        <f>'[6]NW Industrial Demand High '!I24</f>
        <v>426.58774058304436</v>
      </c>
      <c r="J24" s="392">
        <f>'[6]NW Industrial Demand High '!J24</f>
        <v>423.29872327149246</v>
      </c>
      <c r="K24" s="392">
        <f>'[6]NW Industrial Demand High '!K24</f>
        <v>434.30112174608678</v>
      </c>
      <c r="L24" s="392">
        <f>'[6]NW Industrial Demand High '!L24</f>
        <v>430.40769571983805</v>
      </c>
      <c r="M24" s="392">
        <f>'[6]NW Industrial Demand High '!M24</f>
        <v>429.44779412315194</v>
      </c>
      <c r="N24" s="392">
        <f>'[6]NW Industrial Demand High '!N24</f>
        <v>443.03672198313609</v>
      </c>
      <c r="O24" s="392">
        <f>'[6]NW Industrial Demand High '!O24</f>
        <v>454.79799507857052</v>
      </c>
      <c r="P24" s="392">
        <f>'[6]NW Industrial Demand High '!P24</f>
        <v>467.79375615513584</v>
      </c>
      <c r="Q24" s="392">
        <f>'[6]NW Industrial Demand High '!Q24</f>
        <v>479.95425058965674</v>
      </c>
      <c r="R24" s="392">
        <f>'[6]NW Industrial Demand High '!R24</f>
        <v>491.33852065112893</v>
      </c>
      <c r="S24" s="392">
        <f>'[6]NW Industrial Demand High '!S24</f>
        <v>499.72447026968786</v>
      </c>
      <c r="T24" s="392">
        <f>'[6]NW Industrial Demand High '!T24</f>
        <v>505.67605491125829</v>
      </c>
      <c r="U24" s="392">
        <f>'[6]NW Industrial Demand High '!U24</f>
        <v>508.66419565262049</v>
      </c>
      <c r="V24" s="392">
        <f>'[6]NW Industrial Demand High '!V24</f>
        <v>513.18486833269776</v>
      </c>
      <c r="W24" s="392">
        <f>'[6]NW Industrial Demand High '!W24</f>
        <v>516.43068830201594</v>
      </c>
      <c r="X24" s="392">
        <f>'[6]NW Industrial Demand High '!X24</f>
        <v>517.90603687375756</v>
      </c>
      <c r="Y24" s="392">
        <f>'[6]NW Industrial Demand High '!Y24</f>
        <v>518.41900531278338</v>
      </c>
      <c r="Z24" s="392">
        <f>'[6]NW Industrial Demand High '!Z24</f>
        <v>518.86204362811111</v>
      </c>
      <c r="AA24" s="392">
        <f>'[6]NW Industrial Demand High '!AA24</f>
        <v>521.54727185897355</v>
      </c>
      <c r="AB24" s="392">
        <f>'[6]NW Industrial Demand High '!AB24</f>
        <v>525.09503062820829</v>
      </c>
      <c r="AC24" s="392">
        <f>'[6]NW Industrial Demand High '!AC24</f>
        <v>528.53240602497283</v>
      </c>
      <c r="AD24" s="392">
        <f>'[6]NW Industrial Demand High '!AD24</f>
        <v>528.43751350268883</v>
      </c>
      <c r="AE24" s="392">
        <f>'[6]NW Industrial Demand High '!AE24</f>
        <v>527.50868212551927</v>
      </c>
      <c r="AF24" s="392">
        <f>'[6]NW Industrial Demand High '!AF24</f>
        <v>527.32385415301087</v>
      </c>
      <c r="AG24" s="52"/>
      <c r="AH24" s="403">
        <f>'[6]NW Industrial Demand High '!A24</f>
        <v>1.0299165561699437E-3</v>
      </c>
      <c r="AI24" s="403">
        <f>'[6]NW Industrial Demand High '!B24</f>
        <v>1.0299165561699437E-3</v>
      </c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332"/>
      <c r="BF24" s="332"/>
      <c r="BG24" s="332"/>
      <c r="BH24" s="332"/>
      <c r="BI24" s="332"/>
      <c r="BJ24" s="332"/>
    </row>
    <row r="25" spans="1:62" s="1" customFormat="1">
      <c r="A25" s="389" t="s">
        <v>5680</v>
      </c>
      <c r="B25" s="391" t="s">
        <v>5701</v>
      </c>
      <c r="C25" s="392" t="str">
        <f>'[6]NW Industrial Demand High '!C25</f>
        <v>Electric Equipment</v>
      </c>
      <c r="D25" s="392" t="str">
        <f>'[6]NW Industrial Demand High '!D25</f>
        <v>Semiconductor Manufacturing</v>
      </c>
      <c r="E25" s="393">
        <f>'[6]NW Industrial Demand High '!E25</f>
        <v>0.91148085607837637</v>
      </c>
      <c r="F25" s="392" t="str">
        <f>'[6]NW Industrial Demand High '!F25</f>
        <v>GWh/Year</v>
      </c>
      <c r="G25" s="392">
        <f>'[6]NW Industrial Demand High '!G25</f>
        <v>4557.5791800000006</v>
      </c>
      <c r="H25" s="392">
        <f>'[6]NW Industrial Demand High '!H25</f>
        <v>4342.0660166625094</v>
      </c>
      <c r="I25" s="392">
        <f>'[6]NW Industrial Demand High '!I25</f>
        <v>4392.5702594169561</v>
      </c>
      <c r="J25" s="392">
        <f>'[6]NW Industrial Demand High '!J25</f>
        <v>4358.7032767285082</v>
      </c>
      <c r="K25" s="392">
        <f>'[6]NW Industrial Demand High '!K25</f>
        <v>4471.9948782539141</v>
      </c>
      <c r="L25" s="392">
        <f>'[6]NW Industrial Demand High '!L25</f>
        <v>4431.9043042801623</v>
      </c>
      <c r="M25" s="392">
        <f>'[6]NW Industrial Demand High '!M25</f>
        <v>4422.0202058768482</v>
      </c>
      <c r="N25" s="392">
        <f>'[6]NW Industrial Demand High '!N25</f>
        <v>4561.945278016864</v>
      </c>
      <c r="O25" s="392">
        <f>'[6]NW Industrial Demand High '!O25</f>
        <v>4683.0510049214299</v>
      </c>
      <c r="P25" s="392">
        <f>'[6]NW Industrial Demand High '!P25</f>
        <v>4816.868243844865</v>
      </c>
      <c r="Q25" s="392">
        <f>'[6]NW Industrial Demand High '!Q25</f>
        <v>4942.0847494103436</v>
      </c>
      <c r="R25" s="392">
        <f>'[6]NW Industrial Demand High '!R25</f>
        <v>5059.3084793488715</v>
      </c>
      <c r="S25" s="392">
        <f>'[6]NW Industrial Demand High '!S25</f>
        <v>5145.6585297303127</v>
      </c>
      <c r="T25" s="392">
        <f>'[6]NW Industrial Demand High '!T25</f>
        <v>5206.9419450887426</v>
      </c>
      <c r="U25" s="392">
        <f>'[6]NW Industrial Demand High '!U25</f>
        <v>5237.71080434738</v>
      </c>
      <c r="V25" s="392">
        <f>'[6]NW Industrial Demand High '!V25</f>
        <v>5284.2601316673026</v>
      </c>
      <c r="W25" s="392">
        <f>'[6]NW Industrial Demand High '!W25</f>
        <v>5317.6823116979849</v>
      </c>
      <c r="X25" s="392">
        <f>'[6]NW Industrial Demand High '!X25</f>
        <v>5332.8739631262424</v>
      </c>
      <c r="Y25" s="392">
        <f>'[6]NW Industrial Demand High '!Y25</f>
        <v>5338.1559946872167</v>
      </c>
      <c r="Z25" s="392">
        <f>'[6]NW Industrial Demand High '!Z25</f>
        <v>5342.7179563718892</v>
      </c>
      <c r="AA25" s="392">
        <f>'[6]NW Industrial Demand High '!AA25</f>
        <v>5370.3677281410264</v>
      </c>
      <c r="AB25" s="392">
        <f>'[6]NW Industrial Demand High '!AB25</f>
        <v>5406.8989693717922</v>
      </c>
      <c r="AC25" s="392">
        <f>'[6]NW Industrial Demand High '!AC25</f>
        <v>5442.2935939750278</v>
      </c>
      <c r="AD25" s="392">
        <f>'[6]NW Industrial Demand High '!AD25</f>
        <v>5441.3164864973114</v>
      </c>
      <c r="AE25" s="392">
        <f>'[6]NW Industrial Demand High '!AE25</f>
        <v>5431.7523178744814</v>
      </c>
      <c r="AF25" s="392">
        <f>'[6]NW Industrial Demand High '!AF25</f>
        <v>5429.8491458469898</v>
      </c>
      <c r="AG25" s="52"/>
      <c r="AH25" s="403">
        <f>'[6]NW Industrial Demand High '!A25</f>
        <v>2.5700000000000001E-2</v>
      </c>
      <c r="AI25" s="403">
        <f>'[6]NW Industrial Demand High '!B25</f>
        <v>2.5700000000000001E-2</v>
      </c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332"/>
      <c r="BF25" s="332"/>
      <c r="BG25" s="332"/>
      <c r="BH25" s="332"/>
      <c r="BI25" s="332"/>
      <c r="BJ25" s="332"/>
    </row>
    <row r="26" spans="1:62" s="1" customFormat="1">
      <c r="A26" s="389" t="s">
        <v>5681</v>
      </c>
      <c r="B26" s="391" t="s">
        <v>5702</v>
      </c>
      <c r="C26" s="392" t="str">
        <f>'[6]NW Industrial Demand High '!C26</f>
        <v>Stone, Clay, etc.</v>
      </c>
      <c r="D26" s="392" t="str">
        <f>'[6]NW Industrial Demand High '!D26</f>
        <v>Cement/Concrete Products</v>
      </c>
      <c r="E26" s="393">
        <f>'[6]NW Industrial Demand High '!E26</f>
        <v>0.68</v>
      </c>
      <c r="F26" s="392" t="str">
        <f>'[6]NW Industrial Demand High '!F26</f>
        <v>GWh/Year</v>
      </c>
      <c r="G26" s="392">
        <f>'[6]NW Industrial Demand High '!G26</f>
        <v>2176.1799999999998</v>
      </c>
      <c r="H26" s="392">
        <f>'[6]NW Industrial Demand High '!H26</f>
        <v>2191.6706000000004</v>
      </c>
      <c r="I26" s="392">
        <f>'[6]NW Industrial Demand High '!I26</f>
        <v>2192.7592800000002</v>
      </c>
      <c r="J26" s="392">
        <f>'[6]NW Industrial Demand High '!J26</f>
        <v>2162.8800800000004</v>
      </c>
      <c r="K26" s="392">
        <f>'[6]NW Industrial Demand High '!K26</f>
        <v>2276.6298000000002</v>
      </c>
      <c r="L26" s="392">
        <f>'[6]NW Industrial Demand High '!L26</f>
        <v>2299.9388400000003</v>
      </c>
      <c r="M26" s="392">
        <f>'[6]NW Industrial Demand High '!M26</f>
        <v>2310.6746800000001</v>
      </c>
      <c r="N26" s="392">
        <f>'[6]NW Industrial Demand High '!N26</f>
        <v>2356.77664</v>
      </c>
      <c r="O26" s="392">
        <f>'[6]NW Industrial Demand High '!O26</f>
        <v>2401.5002400000003</v>
      </c>
      <c r="P26" s="392">
        <f>'[6]NW Industrial Demand High '!P26</f>
        <v>2454.3620800000003</v>
      </c>
      <c r="Q26" s="392">
        <f>'[6]NW Industrial Demand High '!Q26</f>
        <v>2477.9302000000002</v>
      </c>
      <c r="R26" s="392">
        <f>'[6]NW Industrial Demand High '!R26</f>
        <v>2484.6499600000002</v>
      </c>
      <c r="S26" s="392">
        <f>'[6]NW Industrial Demand High '!S26</f>
        <v>2464.3886800000005</v>
      </c>
      <c r="T26" s="392">
        <f>'[6]NW Industrial Demand High '!T26</f>
        <v>2425.2852800000001</v>
      </c>
      <c r="U26" s="392">
        <f>'[6]NW Industrial Demand High '!U26</f>
        <v>2391.1350000000002</v>
      </c>
      <c r="V26" s="392">
        <f>'[6]NW Industrial Demand High '!V26</f>
        <v>2360.7920400000003</v>
      </c>
      <c r="W26" s="392">
        <f>'[6]NW Industrial Demand High '!W26</f>
        <v>2324.8302400000002</v>
      </c>
      <c r="X26" s="392">
        <f>'[6]NW Industrial Demand High '!X26</f>
        <v>2282.1065200000003</v>
      </c>
      <c r="Y26" s="392">
        <f>'[6]NW Industrial Demand High '!Y26</f>
        <v>2224.8097200000002</v>
      </c>
      <c r="Z26" s="392">
        <f>'[6]NW Industrial Demand High '!Z26</f>
        <v>2178.11888</v>
      </c>
      <c r="AA26" s="392">
        <f>'[6]NW Industrial Demand High '!AA26</f>
        <v>2153.11868</v>
      </c>
      <c r="AB26" s="392">
        <f>'[6]NW Industrial Demand High '!AB26</f>
        <v>2135.14968</v>
      </c>
      <c r="AC26" s="392">
        <f>'[6]NW Industrial Demand High '!AC26</f>
        <v>2093.7764400000001</v>
      </c>
      <c r="AD26" s="392">
        <f>'[6]NW Industrial Demand High '!AD26</f>
        <v>2060.8345200000003</v>
      </c>
      <c r="AE26" s="392">
        <f>'[6]NW Industrial Demand High '!AE26</f>
        <v>2026.8039200000003</v>
      </c>
      <c r="AF26" s="392">
        <f>'[6]NW Industrial Demand High '!AF26</f>
        <v>1988.9503600000003</v>
      </c>
      <c r="AG26" s="52"/>
      <c r="AH26" s="403">
        <f>'[6]NW Industrial Demand High '!A26</f>
        <v>1.4593046930107723E-3</v>
      </c>
      <c r="AI26" s="403">
        <f>'[6]NW Industrial Demand High '!B26</f>
        <v>1.4593046930107723E-3</v>
      </c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332"/>
      <c r="BF26" s="332"/>
      <c r="BG26" s="332"/>
      <c r="BH26" s="332"/>
      <c r="BI26" s="332"/>
      <c r="BJ26" s="332"/>
    </row>
    <row r="27" spans="1:62" s="1" customFormat="1">
      <c r="A27" s="389" t="s">
        <v>5682</v>
      </c>
      <c r="B27" s="391" t="s">
        <v>5703</v>
      </c>
      <c r="C27" s="392" t="str">
        <f>'[6]NW Industrial Demand High '!C27</f>
        <v>Other Primary Metals</v>
      </c>
      <c r="D27" s="392" t="str">
        <f>'[6]NW Industrial Demand High '!D27</f>
        <v>Primary Metal Manufacturing</v>
      </c>
      <c r="E27" s="393">
        <f>'[6]NW Industrial Demand High '!E27</f>
        <v>1</v>
      </c>
      <c r="F27" s="392" t="str">
        <f>'[6]NW Industrial Demand High '!F27</f>
        <v>GWh/Year</v>
      </c>
      <c r="G27" s="392">
        <f>'[6]NW Industrial Demand High '!G27</f>
        <v>509.77944000000002</v>
      </c>
      <c r="H27" s="392">
        <f>'[6]NW Industrial Demand High '!H27</f>
        <v>531.23500000000001</v>
      </c>
      <c r="I27" s="392">
        <f>'[6]NW Industrial Demand High '!I27</f>
        <v>516.77380000000005</v>
      </c>
      <c r="J27" s="392">
        <f>'[6]NW Industrial Demand High '!J27</f>
        <v>494.87099999999998</v>
      </c>
      <c r="K27" s="392">
        <f>'[6]NW Industrial Demand High '!K27</f>
        <v>500.76519999999999</v>
      </c>
      <c r="L27" s="392">
        <f>'[6]NW Industrial Demand High '!L27</f>
        <v>491.19159999999999</v>
      </c>
      <c r="M27" s="392">
        <f>'[6]NW Industrial Demand High '!M27</f>
        <v>482.9966</v>
      </c>
      <c r="N27" s="392">
        <f>'[6]NW Industrial Demand High '!N27</f>
        <v>484.66930000000002</v>
      </c>
      <c r="O27" s="392">
        <f>'[6]NW Industrial Demand High '!O27</f>
        <v>491.88240000000002</v>
      </c>
      <c r="P27" s="392">
        <f>'[6]NW Industrial Demand High '!P27</f>
        <v>490.33679999999998</v>
      </c>
      <c r="Q27" s="392">
        <f>'[6]NW Industrial Demand High '!Q27</f>
        <v>492.7337</v>
      </c>
      <c r="R27" s="392">
        <f>'[6]NW Industrial Demand High '!R27</f>
        <v>494.47919999999999</v>
      </c>
      <c r="S27" s="392">
        <f>'[6]NW Industrial Demand High '!S27</f>
        <v>495.36649999999997</v>
      </c>
      <c r="T27" s="392">
        <f>'[6]NW Industrial Demand High '!T27</f>
        <v>498.23099999999999</v>
      </c>
      <c r="U27" s="392">
        <f>'[6]NW Industrial Demand High '!U27</f>
        <v>501.67939999999999</v>
      </c>
      <c r="V27" s="392">
        <f>'[6]NW Industrial Demand High '!V27</f>
        <v>509.23939999999999</v>
      </c>
      <c r="W27" s="392">
        <f>'[6]NW Industrial Demand High '!W27</f>
        <v>509.5018</v>
      </c>
      <c r="X27" s="392">
        <f>'[6]NW Industrial Demand High '!X27</f>
        <v>515.45719999999994</v>
      </c>
      <c r="Y27" s="392">
        <f>'[6]NW Industrial Demand High '!Y27</f>
        <v>521.93370000000004</v>
      </c>
      <c r="Z27" s="392">
        <f>'[6]NW Industrial Demand High '!Z27</f>
        <v>534.36500000000001</v>
      </c>
      <c r="AA27" s="392">
        <f>'[6]NW Industrial Demand High '!AA27</f>
        <v>542.73410000000001</v>
      </c>
      <c r="AB27" s="392">
        <f>'[6]NW Industrial Demand High '!AB27</f>
        <v>559.36850000000004</v>
      </c>
      <c r="AC27" s="392">
        <f>'[6]NW Industrial Demand High '!AC27</f>
        <v>568.30730000000005</v>
      </c>
      <c r="AD27" s="392">
        <f>'[6]NW Industrial Demand High '!AD27</f>
        <v>577.72709999999995</v>
      </c>
      <c r="AE27" s="392">
        <f>'[6]NW Industrial Demand High '!AE27</f>
        <v>583.56669999999997</v>
      </c>
      <c r="AF27" s="392">
        <f>'[6]NW Industrial Demand High '!AF27</f>
        <v>594.44200000000001</v>
      </c>
      <c r="AG27" s="52"/>
      <c r="AH27" s="403">
        <f>'[6]NW Industrial Demand High '!A27</f>
        <v>2.0552637548856841E-2</v>
      </c>
      <c r="AI27" s="403">
        <f>'[6]NW Industrial Demand High '!B27</f>
        <v>2.0552637548856841E-2</v>
      </c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332"/>
      <c r="BF27" s="332"/>
      <c r="BG27" s="332"/>
      <c r="BH27" s="332"/>
      <c r="BI27" s="332"/>
      <c r="BJ27" s="332"/>
    </row>
    <row r="28" spans="1:62" s="1" customFormat="1">
      <c r="A28" s="389" t="s">
        <v>5683</v>
      </c>
      <c r="B28" s="391" t="s">
        <v>5704</v>
      </c>
      <c r="C28" s="392" t="str">
        <f>'[6]NW Industrial Demand High '!C28</f>
        <v>Fabricated Metals</v>
      </c>
      <c r="D28" s="392" t="str">
        <f>'[6]NW Industrial Demand High '!D28</f>
        <v>Fabricated Metal Manufactuiring</v>
      </c>
      <c r="E28" s="393">
        <f>'[6]NW Industrial Demand High '!E28</f>
        <v>1</v>
      </c>
      <c r="F28" s="392" t="str">
        <f>'[6]NW Industrial Demand High '!F28</f>
        <v>GWh/Year</v>
      </c>
      <c r="G28" s="392">
        <f>'[6]NW Industrial Demand High '!G28</f>
        <v>1071.5582400000001</v>
      </c>
      <c r="H28" s="392">
        <f>'[6]NW Industrial Demand High '!H28</f>
        <v>1107.6949999999999</v>
      </c>
      <c r="I28" s="392">
        <f>'[6]NW Industrial Demand High '!I28</f>
        <v>1149.971</v>
      </c>
      <c r="J28" s="392">
        <f>'[6]NW Industrial Demand High '!J28</f>
        <v>1182.3009999999999</v>
      </c>
      <c r="K28" s="392">
        <f>'[6]NW Industrial Demand High '!K28</f>
        <v>1262.07</v>
      </c>
      <c r="L28" s="392">
        <f>'[6]NW Industrial Demand High '!L28</f>
        <v>1295.2360000000001</v>
      </c>
      <c r="M28" s="392">
        <f>'[6]NW Industrial Demand High '!M28</f>
        <v>1332.5350000000001</v>
      </c>
      <c r="N28" s="392">
        <f>'[6]NW Industrial Demand High '!N28</f>
        <v>1344.93</v>
      </c>
      <c r="O28" s="392">
        <f>'[6]NW Industrial Demand High '!O28</f>
        <v>1360.3440000000001</v>
      </c>
      <c r="P28" s="392">
        <f>'[6]NW Industrial Demand High '!P28</f>
        <v>1373.366</v>
      </c>
      <c r="Q28" s="392">
        <f>'[6]NW Industrial Demand High '!Q28</f>
        <v>1381.6849999999999</v>
      </c>
      <c r="R28" s="392">
        <f>'[6]NW Industrial Demand High '!R28</f>
        <v>1393.3230000000001</v>
      </c>
      <c r="S28" s="392">
        <f>'[6]NW Industrial Demand High '!S28</f>
        <v>1406.7370000000001</v>
      </c>
      <c r="T28" s="392">
        <f>'[6]NW Industrial Demand High '!T28</f>
        <v>1417.471</v>
      </c>
      <c r="U28" s="392">
        <f>'[6]NW Industrial Demand High '!U28</f>
        <v>1428.2059999999999</v>
      </c>
      <c r="V28" s="392">
        <f>'[6]NW Industrial Demand High '!V28</f>
        <v>1442.9280000000001</v>
      </c>
      <c r="W28" s="392">
        <f>'[6]NW Industrial Demand High '!W28</f>
        <v>1447.9749999999999</v>
      </c>
      <c r="X28" s="392">
        <f>'[6]NW Industrial Demand High '!X28</f>
        <v>1459.7940000000001</v>
      </c>
      <c r="Y28" s="392">
        <f>'[6]NW Industrial Demand High '!Y28</f>
        <v>1471.944</v>
      </c>
      <c r="Z28" s="392">
        <f>'[6]NW Industrial Demand High '!Z28</f>
        <v>1486.453</v>
      </c>
      <c r="AA28" s="392">
        <f>'[6]NW Industrial Demand High '!AA28</f>
        <v>1501.9849999999999</v>
      </c>
      <c r="AB28" s="392">
        <f>'[6]NW Industrial Demand High '!AB28</f>
        <v>1520.248</v>
      </c>
      <c r="AC28" s="392">
        <f>'[6]NW Industrial Demand High '!AC28</f>
        <v>1541.529</v>
      </c>
      <c r="AD28" s="392">
        <f>'[6]NW Industrial Demand High '!AD28</f>
        <v>1557.31</v>
      </c>
      <c r="AE28" s="392">
        <f>'[6]NW Industrial Demand High '!AE28</f>
        <v>1571.2070000000001</v>
      </c>
      <c r="AF28" s="392">
        <f>'[6]NW Industrial Demand High '!AF28</f>
        <v>1585.13</v>
      </c>
      <c r="AG28" s="52"/>
      <c r="AH28" s="403">
        <f>'[6]NW Industrial Demand High '!A28</f>
        <v>1.9711945485015748E-2</v>
      </c>
      <c r="AI28" s="403">
        <f>'[6]NW Industrial Demand High '!B28</f>
        <v>1.9711945485015748E-2</v>
      </c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332"/>
      <c r="BF28" s="332"/>
      <c r="BG28" s="332"/>
      <c r="BH28" s="332"/>
      <c r="BI28" s="332"/>
      <c r="BJ28" s="332"/>
    </row>
    <row r="29" spans="1:62" s="1" customFormat="1">
      <c r="A29" s="394" t="s">
        <v>5684</v>
      </c>
      <c r="B29" s="391" t="s">
        <v>5705</v>
      </c>
      <c r="C29" s="392" t="str">
        <f>'[6]NW Industrial Demand High '!C29</f>
        <v>Transport Equipment</v>
      </c>
      <c r="D29" s="392" t="str">
        <f>'[6]NW Industrial Demand High '!D29</f>
        <v>Transportation Equipment</v>
      </c>
      <c r="E29" s="393">
        <f>'[6]NW Industrial Demand High '!E29</f>
        <v>1</v>
      </c>
      <c r="F29" s="392" t="str">
        <f>'[6]NW Industrial Demand High '!F29</f>
        <v>GWh/Year</v>
      </c>
      <c r="G29" s="392">
        <f>'[6]NW Industrial Demand High '!G29</f>
        <v>2058.52</v>
      </c>
      <c r="H29" s="392">
        <f>'[6]NW Industrial Demand High '!H29</f>
        <v>2041.61</v>
      </c>
      <c r="I29" s="392">
        <f>'[6]NW Industrial Demand High '!I29</f>
        <v>2157.4450000000002</v>
      </c>
      <c r="J29" s="392">
        <f>'[6]NW Industrial Demand High '!J29</f>
        <v>2328.36</v>
      </c>
      <c r="K29" s="392">
        <f>'[6]NW Industrial Demand High '!K29</f>
        <v>2649.43</v>
      </c>
      <c r="L29" s="392">
        <f>'[6]NW Industrial Demand High '!L29</f>
        <v>2830.4459999999999</v>
      </c>
      <c r="M29" s="392">
        <f>'[6]NW Industrial Demand High '!M29</f>
        <v>2979.9830000000002</v>
      </c>
      <c r="N29" s="392">
        <f>'[6]NW Industrial Demand High '!N29</f>
        <v>3036.944</v>
      </c>
      <c r="O29" s="392">
        <f>'[6]NW Industrial Demand High '!O29</f>
        <v>3124.6640000000002</v>
      </c>
      <c r="P29" s="392">
        <f>'[6]NW Industrial Demand High '!P29</f>
        <v>3222.1750000000002</v>
      </c>
      <c r="Q29" s="392">
        <f>'[6]NW Industrial Demand High '!Q29</f>
        <v>3297.3910000000001</v>
      </c>
      <c r="R29" s="392">
        <f>'[6]NW Industrial Demand High '!R29</f>
        <v>3368.9630000000002</v>
      </c>
      <c r="S29" s="392">
        <f>'[6]NW Industrial Demand High '!S29</f>
        <v>3438.1619999999998</v>
      </c>
      <c r="T29" s="392">
        <f>'[6]NW Industrial Demand High '!T29</f>
        <v>3519.3710000000001</v>
      </c>
      <c r="U29" s="392">
        <f>'[6]NW Industrial Demand High '!U29</f>
        <v>3620.43</v>
      </c>
      <c r="V29" s="392">
        <f>'[6]NW Industrial Demand High '!V29</f>
        <v>3735.2220000000002</v>
      </c>
      <c r="W29" s="392">
        <f>'[6]NW Industrial Demand High '!W29</f>
        <v>3844.297</v>
      </c>
      <c r="X29" s="392">
        <f>'[6]NW Industrial Demand High '!X29</f>
        <v>3948.5430000000001</v>
      </c>
      <c r="Y29" s="392">
        <f>'[6]NW Industrial Demand High '!Y29</f>
        <v>4037.7750000000001</v>
      </c>
      <c r="Z29" s="392">
        <f>'[6]NW Industrial Demand High '!Z29</f>
        <v>4133.4089999999997</v>
      </c>
      <c r="AA29" s="392">
        <f>'[6]NW Industrial Demand High '!AA29</f>
        <v>4235.6890000000003</v>
      </c>
      <c r="AB29" s="392">
        <f>'[6]NW Industrial Demand High '!AB29</f>
        <v>4322.8040000000001</v>
      </c>
      <c r="AC29" s="392">
        <f>'[6]NW Industrial Demand High '!AC29</f>
        <v>4415.2920000000004</v>
      </c>
      <c r="AD29" s="392">
        <f>'[6]NW Industrial Demand High '!AD29</f>
        <v>4485.4570000000003</v>
      </c>
      <c r="AE29" s="392">
        <f>'[6]NW Industrial Demand High '!AE29</f>
        <v>4568.7349999999997</v>
      </c>
      <c r="AF29" s="392">
        <f>'[6]NW Industrial Demand High '!AF29</f>
        <v>4665.3549999999996</v>
      </c>
      <c r="AG29" s="324"/>
      <c r="AH29" s="403">
        <f>'[6]NW Industrial Demand High '!A29</f>
        <v>3.1E-2</v>
      </c>
      <c r="AI29" s="403">
        <f>'[6]NW Industrial Demand High '!B29</f>
        <v>3.1E-2</v>
      </c>
      <c r="AJ29" s="324"/>
      <c r="AK29" s="324"/>
      <c r="AL29" s="324"/>
      <c r="AM29" s="324"/>
      <c r="AN29" s="324"/>
      <c r="AO29" s="324"/>
      <c r="AP29" s="324"/>
      <c r="AQ29" s="324"/>
      <c r="AR29" s="324"/>
      <c r="AS29" s="324"/>
      <c r="AT29" s="324"/>
      <c r="AU29" s="324"/>
      <c r="AV29" s="324"/>
      <c r="AW29" s="324"/>
      <c r="AX29" s="324"/>
      <c r="AY29" s="324"/>
      <c r="AZ29" s="324"/>
      <c r="BA29" s="324"/>
      <c r="BB29" s="324"/>
      <c r="BC29" s="324"/>
      <c r="BD29" s="324"/>
    </row>
    <row r="30" spans="1:62" s="1" customFormat="1">
      <c r="A30" s="395" t="s">
        <v>5685</v>
      </c>
      <c r="B30" s="391" t="s">
        <v>5706</v>
      </c>
      <c r="C30" s="392" t="str">
        <f>'[6]NW Industrial Demand High '!C30</f>
        <v>Other Manufacturing</v>
      </c>
      <c r="D30" s="392" t="str">
        <f>'[6]NW Industrial Demand High '!D30</f>
        <v>Misc. Manufacturing</v>
      </c>
      <c r="E30" s="393">
        <f>'[6]NW Industrial Demand High '!E30</f>
        <v>1</v>
      </c>
      <c r="F30" s="392" t="str">
        <f>'[6]NW Industrial Demand High '!F30</f>
        <v>GWh/Year</v>
      </c>
      <c r="G30" s="392">
        <f>'[6]NW Industrial Demand High '!G30</f>
        <v>2145.44</v>
      </c>
      <c r="H30" s="392">
        <f>'[6]NW Industrial Demand High '!H30</f>
        <v>1031.3744000000079</v>
      </c>
      <c r="I30" s="392">
        <f>'[6]NW Industrial Demand High '!I30</f>
        <v>1031.8867200000022</v>
      </c>
      <c r="J30" s="392">
        <f>'[6]NW Industrial Demand High '!J30</f>
        <v>1017.8259199999957</v>
      </c>
      <c r="K30" s="392">
        <f>'[6]NW Industrial Demand High '!K30</f>
        <v>1071.3551999999981</v>
      </c>
      <c r="L30" s="392">
        <f>'[6]NW Industrial Demand High '!L30</f>
        <v>1082.3241599999965</v>
      </c>
      <c r="M30" s="392">
        <f>'[6]NW Industrial Demand High '!M30</f>
        <v>1087.3763200000103</v>
      </c>
      <c r="N30" s="392">
        <f>'[6]NW Industrial Demand High '!N30</f>
        <v>1109.0713600000017</v>
      </c>
      <c r="O30" s="392">
        <f>'[6]NW Industrial Demand High '!O30</f>
        <v>1130.117760000001</v>
      </c>
      <c r="P30" s="392">
        <f>'[6]NW Industrial Demand High '!P30</f>
        <v>1154.9939200000081</v>
      </c>
      <c r="Q30" s="392">
        <f>'[6]NW Industrial Demand High '!Q30</f>
        <v>1166.0848000000042</v>
      </c>
      <c r="R30" s="392">
        <f>'[6]NW Industrial Demand High '!R30</f>
        <v>1169.2470399999875</v>
      </c>
      <c r="S30" s="392">
        <f>'[6]NW Industrial Demand High '!S30</f>
        <v>1159.7123199999915</v>
      </c>
      <c r="T30" s="392">
        <f>'[6]NW Industrial Demand High '!T30</f>
        <v>1141.3107200000086</v>
      </c>
      <c r="U30" s="392">
        <f>'[6]NW Industrial Demand High '!U30</f>
        <v>1125.2399999999907</v>
      </c>
      <c r="V30" s="392">
        <f>'[6]NW Industrial Demand High '!V30</f>
        <v>1110.9609599999967</v>
      </c>
      <c r="W30" s="392">
        <f>'[6]NW Industrial Demand High '!W30</f>
        <v>1094.0377600000065</v>
      </c>
      <c r="X30" s="392">
        <f>'[6]NW Industrial Demand High '!X30</f>
        <v>1073.9324799999958</v>
      </c>
      <c r="Y30" s="392">
        <f>'[6]NW Industrial Demand High '!Y30</f>
        <v>1046.9692799999975</v>
      </c>
      <c r="Z30" s="392">
        <f>'[6]NW Industrial Demand High '!Z30</f>
        <v>1024.99712</v>
      </c>
      <c r="AA30" s="392">
        <f>'[6]NW Industrial Demand High '!AA30</f>
        <v>1013.2323199999955</v>
      </c>
      <c r="AB30" s="392">
        <f>'[6]NW Industrial Demand High '!AB30</f>
        <v>1004.7763200000045</v>
      </c>
      <c r="AC30" s="392">
        <f>'[6]NW Industrial Demand High '!AC30</f>
        <v>985.30655999999726</v>
      </c>
      <c r="AD30" s="392">
        <f>'[6]NW Industrial Demand High '!AD30</f>
        <v>969.80448000000615</v>
      </c>
      <c r="AE30" s="392">
        <f>'[6]NW Industrial Demand High '!AE30</f>
        <v>953.79007999999885</v>
      </c>
      <c r="AF30" s="392">
        <f>'[6]NW Industrial Demand High '!AF30</f>
        <v>935.97663999999349</v>
      </c>
      <c r="AH30" s="403">
        <f>'[6]NW Industrial Demand High '!A30</f>
        <v>2.6310169163122222E-2</v>
      </c>
      <c r="AI30" s="403">
        <f>'[6]NW Industrial Demand High '!B30</f>
        <v>2.6310169163122222E-2</v>
      </c>
    </row>
    <row r="32" spans="1:62">
      <c r="AH32" s="327"/>
      <c r="AI32" s="327"/>
    </row>
    <row r="33" spans="34:35">
      <c r="AH33" s="8"/>
      <c r="AI33" s="8"/>
    </row>
    <row r="34" spans="34:35">
      <c r="AH34" s="8"/>
      <c r="AI34" s="8"/>
    </row>
    <row r="35" spans="34:35">
      <c r="AH35" s="8"/>
      <c r="AI35" s="8"/>
    </row>
    <row r="36" spans="34:35">
      <c r="AH36" s="8"/>
      <c r="AI36" s="8"/>
    </row>
    <row r="37" spans="34:35">
      <c r="AH37" s="8"/>
      <c r="AI37" s="8"/>
    </row>
    <row r="38" spans="34:35">
      <c r="AH38" s="8"/>
      <c r="AI38" s="8"/>
    </row>
    <row r="39" spans="34:35">
      <c r="AH39" s="8"/>
      <c r="AI39" s="8"/>
    </row>
    <row r="40" spans="34:35">
      <c r="AH40" s="8"/>
      <c r="AI40" s="8"/>
    </row>
    <row r="41" spans="34:35">
      <c r="AH41" s="8"/>
      <c r="AI41" s="8"/>
    </row>
    <row r="42" spans="34:35">
      <c r="AH42" s="8"/>
      <c r="AI42" s="8"/>
    </row>
    <row r="43" spans="34:35">
      <c r="AH43" s="8"/>
      <c r="AI43" s="8"/>
    </row>
    <row r="44" spans="34:35">
      <c r="AH44" s="8"/>
      <c r="AI44" s="8"/>
    </row>
    <row r="45" spans="34:35">
      <c r="AH45" s="8"/>
      <c r="AI45" s="8"/>
    </row>
    <row r="46" spans="34:35">
      <c r="AH46" s="8"/>
      <c r="AI46" s="8"/>
    </row>
    <row r="47" spans="34:35">
      <c r="AH47" s="8"/>
      <c r="AI47" s="8"/>
    </row>
    <row r="48" spans="34:35">
      <c r="AH48" s="8"/>
      <c r="AI48" s="8"/>
    </row>
    <row r="49" spans="34:35">
      <c r="AH49" s="8"/>
      <c r="AI49" s="8"/>
    </row>
    <row r="50" spans="34:35">
      <c r="AH50" s="8"/>
      <c r="AI50" s="8"/>
    </row>
    <row r="51" spans="34:35">
      <c r="AH51" s="8"/>
      <c r="AI51" s="8"/>
    </row>
    <row r="52" spans="34:35">
      <c r="AH52" s="8"/>
      <c r="AI52" s="8"/>
    </row>
    <row r="55" spans="34:35">
      <c r="AH55" s="25"/>
      <c r="AI55" s="25"/>
    </row>
    <row r="56" spans="34:35">
      <c r="AH56" s="25"/>
      <c r="AI56" s="25"/>
    </row>
    <row r="57" spans="34:35">
      <c r="AH57" s="25"/>
      <c r="AI57" s="25"/>
    </row>
    <row r="58" spans="34:35">
      <c r="AH58" s="25"/>
      <c r="AI58" s="25"/>
    </row>
    <row r="59" spans="34:35">
      <c r="AH59" s="8"/>
      <c r="AI59" s="8"/>
    </row>
    <row r="62" spans="34:35">
      <c r="AH62" s="8"/>
      <c r="AI62" s="8"/>
    </row>
    <row r="63" spans="34:35">
      <c r="AH63" s="8"/>
      <c r="AI63" s="8"/>
    </row>
    <row r="64" spans="34:35">
      <c r="AH64" s="8"/>
      <c r="AI64" s="8"/>
    </row>
    <row r="65" spans="34:35">
      <c r="AH65" s="8"/>
      <c r="AI65" s="8"/>
    </row>
    <row r="66" spans="34:35">
      <c r="AH66" s="8"/>
      <c r="AI66" s="8"/>
    </row>
    <row r="67" spans="34:35">
      <c r="AH67" s="8"/>
      <c r="AI67" s="8"/>
    </row>
    <row r="68" spans="34:35">
      <c r="AH68" s="8"/>
      <c r="AI68" s="8"/>
    </row>
    <row r="69" spans="34:35">
      <c r="AH69" s="8"/>
      <c r="AI69" s="8"/>
    </row>
    <row r="70" spans="34:35">
      <c r="AH70" s="8"/>
      <c r="AI70" s="8"/>
    </row>
    <row r="71" spans="34:35">
      <c r="AH71" s="8"/>
      <c r="AI71" s="8"/>
    </row>
    <row r="72" spans="34:35">
      <c r="AH72" s="8"/>
      <c r="AI72" s="8"/>
    </row>
    <row r="73" spans="34:35">
      <c r="AH73" s="8"/>
      <c r="AI73" s="8"/>
    </row>
    <row r="74" spans="34:35">
      <c r="AH74" s="8"/>
      <c r="AI74" s="8"/>
    </row>
    <row r="75" spans="34:35">
      <c r="AH75" s="8"/>
      <c r="AI75" s="8"/>
    </row>
    <row r="76" spans="34:35">
      <c r="AH76" s="8"/>
      <c r="AI76" s="8"/>
    </row>
    <row r="77" spans="34:35">
      <c r="AH77" s="8"/>
      <c r="AI77" s="8"/>
    </row>
    <row r="78" spans="34:35">
      <c r="AH78" s="8"/>
      <c r="AI78" s="8"/>
    </row>
    <row r="79" spans="34:35">
      <c r="AH79" s="8"/>
      <c r="AI79" s="8"/>
    </row>
    <row r="80" spans="34:35">
      <c r="AH80" s="8"/>
      <c r="AI80" s="8"/>
    </row>
    <row r="81" spans="34:35">
      <c r="AH81" s="8"/>
      <c r="AI81" s="8"/>
    </row>
    <row r="82" spans="34:35">
      <c r="AH82" s="13"/>
      <c r="AI82" s="13"/>
    </row>
    <row r="83" spans="34:35">
      <c r="AH83" s="29"/>
      <c r="AI83" s="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tabColor theme="4"/>
  </sheetPr>
  <dimension ref="A2:AL30"/>
  <sheetViews>
    <sheetView topLeftCell="F5" workbookViewId="0">
      <selection activeCell="P28" sqref="P28"/>
    </sheetView>
  </sheetViews>
  <sheetFormatPr defaultRowHeight="12.75"/>
  <cols>
    <col min="2" max="2" width="22.42578125" customWidth="1"/>
    <col min="3" max="3" width="24.140625" customWidth="1"/>
  </cols>
  <sheetData>
    <row r="2" spans="3:24">
      <c r="C2" t="s">
        <v>0</v>
      </c>
    </row>
    <row r="4" spans="3:24">
      <c r="C4" t="s">
        <v>1</v>
      </c>
    </row>
    <row r="5" spans="3:24">
      <c r="C5" t="s">
        <v>3</v>
      </c>
    </row>
    <row r="8" spans="3:24">
      <c r="C8" t="s">
        <v>5</v>
      </c>
    </row>
    <row r="9" spans="3:24" ht="15">
      <c r="C9" s="184" t="s">
        <v>147</v>
      </c>
    </row>
    <row r="12" spans="3:24">
      <c r="C12" s="183" t="s">
        <v>148</v>
      </c>
      <c r="D12">
        <v>2021</v>
      </c>
      <c r="E12">
        <v>2022</v>
      </c>
      <c r="F12">
        <v>2023</v>
      </c>
      <c r="G12">
        <v>2024</v>
      </c>
      <c r="H12">
        <v>2025</v>
      </c>
      <c r="I12">
        <v>2026</v>
      </c>
      <c r="J12">
        <v>2027</v>
      </c>
      <c r="K12">
        <v>2028</v>
      </c>
      <c r="L12">
        <v>2029</v>
      </c>
      <c r="M12">
        <v>2030</v>
      </c>
      <c r="N12">
        <v>2031</v>
      </c>
      <c r="O12">
        <v>2032</v>
      </c>
      <c r="P12">
        <v>2033</v>
      </c>
      <c r="Q12">
        <v>2034</v>
      </c>
      <c r="R12">
        <v>2035</v>
      </c>
      <c r="S12">
        <v>2036</v>
      </c>
      <c r="T12">
        <v>2037</v>
      </c>
      <c r="U12">
        <v>2038</v>
      </c>
      <c r="V12">
        <v>2039</v>
      </c>
      <c r="W12">
        <v>2040</v>
      </c>
      <c r="X12">
        <v>2041</v>
      </c>
    </row>
    <row r="13" spans="3:24">
      <c r="C13" t="s">
        <v>149</v>
      </c>
    </row>
    <row r="14" spans="3:24">
      <c r="C14" t="s">
        <v>150</v>
      </c>
    </row>
    <row r="15" spans="3:24">
      <c r="C15" t="s">
        <v>151</v>
      </c>
    </row>
    <row r="16" spans="3:24">
      <c r="C16" t="s">
        <v>152</v>
      </c>
    </row>
    <row r="17" spans="1:38">
      <c r="C17" t="s">
        <v>5383</v>
      </c>
    </row>
    <row r="19" spans="1:38">
      <c r="C19" t="s">
        <v>5754</v>
      </c>
    </row>
    <row r="20" spans="1:38">
      <c r="C20" t="s">
        <v>30</v>
      </c>
      <c r="D20">
        <f>'[6]Irrigation demand'!K21*'Ag Forecast (Base Case)'!D20</f>
        <v>1646.7401539579012</v>
      </c>
      <c r="E20">
        <f>'[6]Irrigation demand'!L21*'Ag Forecast (Base Case)'!E20</f>
        <v>1677.9261517171005</v>
      </c>
      <c r="F20">
        <f>'[6]Irrigation demand'!M21*'Ag Forecast (Base Case)'!F20</f>
        <v>1695.8745281180409</v>
      </c>
      <c r="G20">
        <f>'[6]Irrigation demand'!N21*'Ag Forecast (Base Case)'!G20</f>
        <v>1704.4052697861441</v>
      </c>
      <c r="H20">
        <f>'[6]Irrigation demand'!O21*'Ag Forecast (Base Case)'!H20</f>
        <v>1720.6552927554842</v>
      </c>
      <c r="I20">
        <f>'[6]Irrigation demand'!P21*'Ag Forecast (Base Case)'!I20</f>
        <v>1712.3458568645294</v>
      </c>
      <c r="J20">
        <f>'[6]Irrigation demand'!Q21*'Ag Forecast (Base Case)'!J20</f>
        <v>1702.726529151422</v>
      </c>
      <c r="K20">
        <f>'[6]Irrigation demand'!R21*'Ag Forecast (Base Case)'!K20</f>
        <v>1696.8269687227378</v>
      </c>
      <c r="L20">
        <f>'[6]Irrigation demand'!S21*'Ag Forecast (Base Case)'!L20</f>
        <v>1698.8619443322254</v>
      </c>
      <c r="M20">
        <f>'[6]Irrigation demand'!T21*'Ag Forecast (Base Case)'!M20</f>
        <v>1714.1414234167396</v>
      </c>
      <c r="N20">
        <f>'[6]Irrigation demand'!U21*'Ag Forecast (Base Case)'!N20</f>
        <v>1716.9411060090658</v>
      </c>
      <c r="O20">
        <f>'[6]Irrigation demand'!V21*'Ag Forecast (Base Case)'!O20</f>
        <v>1715.0467721487066</v>
      </c>
      <c r="P20">
        <f>'[6]Irrigation demand'!W21*'Ag Forecast (Base Case)'!P20</f>
        <v>1714.8763861249906</v>
      </c>
      <c r="Q20">
        <f>'[6]Irrigation demand'!X21*'Ag Forecast (Base Case)'!Q20</f>
        <v>1715.6365738634988</v>
      </c>
      <c r="R20">
        <f>'[6]Irrigation demand'!Y21*'Ag Forecast (Base Case)'!R20</f>
        <v>1736.1705334388544</v>
      </c>
      <c r="S20">
        <f>'[6]Irrigation demand'!Z21*'Ag Forecast (Base Case)'!S20</f>
        <v>1750.6276026384262</v>
      </c>
      <c r="T20">
        <f>'[6]Irrigation demand'!AA21*'Ag Forecast (Base Case)'!T20</f>
        <v>1760.9765194825286</v>
      </c>
      <c r="U20">
        <f>'[6]Irrigation demand'!AB21*'Ag Forecast (Base Case)'!U20</f>
        <v>1779.5541205545371</v>
      </c>
      <c r="V20">
        <f>'[6]Irrigation demand'!AC21*'Ag Forecast (Base Case)'!V20</f>
        <v>1801.3979183724853</v>
      </c>
      <c r="W20">
        <f>'[6]Irrigation demand'!AD21*'Ag Forecast (Base Case)'!W20</f>
        <v>1824.867469925154</v>
      </c>
      <c r="X20">
        <f>'[6]Irrigation demand'!AE21*'Ag Forecast (Base Case)'!X20</f>
        <v>1856.2202220734823</v>
      </c>
      <c r="Y20" t="s">
        <v>30</v>
      </c>
    </row>
    <row r="21" spans="1:38">
      <c r="C21" t="s">
        <v>5435</v>
      </c>
      <c r="D21">
        <f>'[6]Irrigation demand'!K22*'Ag Forecast (Base Case)'!D21</f>
        <v>3177.7485020472054</v>
      </c>
      <c r="E21">
        <f>'[6]Irrigation demand'!L22*'Ag Forecast (Base Case)'!E21</f>
        <v>3181.7961965504287</v>
      </c>
      <c r="F21">
        <f>'[6]Irrigation demand'!M22*'Ag Forecast (Base Case)'!F21</f>
        <v>3182.8751722493621</v>
      </c>
      <c r="G21">
        <f>'[6]Irrigation demand'!N22*'Ag Forecast (Base Case)'!G21</f>
        <v>3180.6957882645502</v>
      </c>
      <c r="H21">
        <f>'[6]Irrigation demand'!O22*'Ag Forecast (Base Case)'!H21</f>
        <v>3200.9931484268959</v>
      </c>
      <c r="I21">
        <f>'[6]Irrigation demand'!P22*'Ag Forecast (Base Case)'!I21</f>
        <v>3199.7890694771236</v>
      </c>
      <c r="J21">
        <f>'[6]Irrigation demand'!Q22*'Ag Forecast (Base Case)'!J21</f>
        <v>3198.4503429979618</v>
      </c>
      <c r="K21">
        <f>'[6]Irrigation demand'!R22*'Ag Forecast (Base Case)'!K21</f>
        <v>3199.1393626789895</v>
      </c>
      <c r="L21">
        <f>'[6]Irrigation demand'!S22*'Ag Forecast (Base Case)'!L21</f>
        <v>3199.4038180149682</v>
      </c>
      <c r="M21">
        <f>'[6]Irrigation demand'!T22*'Ag Forecast (Base Case)'!M21</f>
        <v>3222.4806334569967</v>
      </c>
      <c r="N21">
        <f>'[6]Irrigation demand'!U22*'Ag Forecast (Base Case)'!N21</f>
        <v>3228.827641587176</v>
      </c>
      <c r="O21">
        <f>'[6]Irrigation demand'!V22*'Ag Forecast (Base Case)'!O21</f>
        <v>3237.5102153801699</v>
      </c>
      <c r="P21">
        <f>'[6]Irrigation demand'!W22*'Ag Forecast (Base Case)'!P21</f>
        <v>3246.7518998993846</v>
      </c>
      <c r="Q21">
        <f>'[6]Irrigation demand'!X22*'Ag Forecast (Base Case)'!Q21</f>
        <v>3255.1168441552159</v>
      </c>
      <c r="R21">
        <f>'[6]Irrigation demand'!Y22*'Ag Forecast (Base Case)'!R21</f>
        <v>3287.3796056257938</v>
      </c>
      <c r="S21">
        <f>'[6]Irrigation demand'!Z22*'Ag Forecast (Base Case)'!S21</f>
        <v>3301.4748779737079</v>
      </c>
      <c r="T21">
        <f>'[6]Irrigation demand'!AA22*'Ag Forecast (Base Case)'!T21</f>
        <v>3315.1318120919782</v>
      </c>
      <c r="U21">
        <f>'[6]Irrigation demand'!AB22*'Ag Forecast (Base Case)'!U21</f>
        <v>3329.1226983440997</v>
      </c>
      <c r="V21">
        <f>'[6]Irrigation demand'!AC22*'Ag Forecast (Base Case)'!V21</f>
        <v>3343.3779552735386</v>
      </c>
      <c r="W21">
        <f>'[6]Irrigation demand'!AD22*'Ag Forecast (Base Case)'!W21</f>
        <v>3358.4918095488515</v>
      </c>
      <c r="X21">
        <f>'[6]Irrigation demand'!AE22*'Ag Forecast (Base Case)'!X21</f>
        <v>3373.9767701483652</v>
      </c>
      <c r="Y21" t="s">
        <v>5435</v>
      </c>
    </row>
    <row r="22" spans="1:38">
      <c r="C22" t="s">
        <v>19</v>
      </c>
      <c r="D22">
        <f>'[6]Irrigation demand'!K23*'Ag Forecast (Base Case)'!D22</f>
        <v>2783.7661864152792</v>
      </c>
      <c r="E22">
        <f>'[6]Irrigation demand'!L23*'Ag Forecast (Base Case)'!E22</f>
        <v>2753.2884569461803</v>
      </c>
      <c r="F22">
        <f>'[6]Irrigation demand'!M23*'Ag Forecast (Base Case)'!F22</f>
        <v>2710.2650404163323</v>
      </c>
      <c r="G22">
        <f>'[6]Irrigation demand'!N23*'Ag Forecast (Base Case)'!G22</f>
        <v>2659.6759264171619</v>
      </c>
      <c r="H22">
        <f>'[6]Irrigation demand'!O23*'Ag Forecast (Base Case)'!H22</f>
        <v>2610.4841481282961</v>
      </c>
      <c r="I22">
        <f>'[6]Irrigation demand'!P23*'Ag Forecast (Base Case)'!I22</f>
        <v>2532.670097929727</v>
      </c>
      <c r="J22">
        <f>'[6]Irrigation demand'!Q23*'Ag Forecast (Base Case)'!J22</f>
        <v>2459.4012302610076</v>
      </c>
      <c r="K22">
        <f>'[6]Irrigation demand'!R23*'Ag Forecast (Base Case)'!K22</f>
        <v>2429.1649978410805</v>
      </c>
      <c r="L22">
        <f>'[6]Irrigation demand'!S23*'Ag Forecast (Base Case)'!L22</f>
        <v>2393.9956817369916</v>
      </c>
      <c r="M22">
        <f>'[6]Irrigation demand'!T23*'Ag Forecast (Base Case)'!M22</f>
        <v>2350.5529674191166</v>
      </c>
      <c r="N22">
        <f>'[6]Irrigation demand'!U23*'Ag Forecast (Base Case)'!N22</f>
        <v>2306.7562678601321</v>
      </c>
      <c r="O22">
        <f>'[6]Irrigation demand'!V23*'Ag Forecast (Base Case)'!O22</f>
        <v>2245.1456342939896</v>
      </c>
      <c r="P22">
        <f>'[6]Irrigation demand'!W23*'Ag Forecast (Base Case)'!P22</f>
        <v>2198.8166845507017</v>
      </c>
      <c r="Q22">
        <f>'[6]Irrigation demand'!X23*'Ag Forecast (Base Case)'!Q22</f>
        <v>2170.14332208326</v>
      </c>
      <c r="R22">
        <f>'[6]Irrigation demand'!Y23*'Ag Forecast (Base Case)'!R22</f>
        <v>2165.1522549407046</v>
      </c>
      <c r="S22">
        <f>'[6]Irrigation demand'!Z23*'Ag Forecast (Base Case)'!S22</f>
        <v>2137.4265174137045</v>
      </c>
      <c r="T22">
        <f>'[6]Irrigation demand'!AA23*'Ag Forecast (Base Case)'!T22</f>
        <v>2101.3386010598479</v>
      </c>
      <c r="U22">
        <f>'[6]Irrigation demand'!AB23*'Ag Forecast (Base Case)'!U22</f>
        <v>2087.5818864134571</v>
      </c>
      <c r="V22">
        <f>'[6]Irrigation demand'!AC23*'Ag Forecast (Base Case)'!V22</f>
        <v>2087.1830610940133</v>
      </c>
      <c r="W22">
        <f>'[6]Irrigation demand'!AD23*'Ag Forecast (Base Case)'!W22</f>
        <v>2096.9374891069565</v>
      </c>
      <c r="X22">
        <f>'[6]Irrigation demand'!AE23*'Ag Forecast (Base Case)'!X22</f>
        <v>2114.9673205143599</v>
      </c>
      <c r="Y22" t="s">
        <v>19</v>
      </c>
    </row>
    <row r="23" spans="1:38">
      <c r="C23" t="s">
        <v>25</v>
      </c>
      <c r="D23">
        <f>'[6]Irrigation demand'!K24*'Ag Forecast (Base Case)'!D23</f>
        <v>76.217032391380016</v>
      </c>
      <c r="E23">
        <f>'[6]Irrigation demand'!L24*'Ag Forecast (Base Case)'!E23</f>
        <v>73.993110141871171</v>
      </c>
      <c r="F23">
        <f>'[6]Irrigation demand'!M24*'Ag Forecast (Base Case)'!F23</f>
        <v>73.066764393506276</v>
      </c>
      <c r="G23">
        <f>'[6]Irrigation demand'!N24*'Ag Forecast (Base Case)'!G23</f>
        <v>71.840101006645384</v>
      </c>
      <c r="H23">
        <f>'[6]Irrigation demand'!O24*'Ag Forecast (Base Case)'!H23</f>
        <v>70.3277636459256</v>
      </c>
      <c r="I23">
        <f>'[6]Irrigation demand'!P24*'Ag Forecast (Base Case)'!I23</f>
        <v>69.114723692770127</v>
      </c>
      <c r="J23">
        <f>'[6]Irrigation demand'!Q24*'Ag Forecast (Base Case)'!J23</f>
        <v>67.617882391030236</v>
      </c>
      <c r="K23">
        <f>'[6]Irrigation demand'!R24*'Ag Forecast (Base Case)'!K23</f>
        <v>66.106337174520334</v>
      </c>
      <c r="L23">
        <f>'[6]Irrigation demand'!S24*'Ag Forecast (Base Case)'!L23</f>
        <v>65.172180272876361</v>
      </c>
      <c r="M23">
        <f>'[6]Irrigation demand'!T24*'Ag Forecast (Base Case)'!M23</f>
        <v>64.163197026861738</v>
      </c>
      <c r="N23">
        <f>'[6]Irrigation demand'!U24*'Ag Forecast (Base Case)'!N23</f>
        <v>63.161679839783197</v>
      </c>
      <c r="O23">
        <f>'[6]Irrigation demand'!V24*'Ag Forecast (Base Case)'!O23</f>
        <v>62.133320305841977</v>
      </c>
      <c r="P23">
        <f>'[6]Irrigation demand'!W24*'Ag Forecast (Base Case)'!P23</f>
        <v>61.865236650185416</v>
      </c>
      <c r="Q23">
        <f>'[6]Irrigation demand'!X24*'Ag Forecast (Base Case)'!Q23</f>
        <v>61.66164029651739</v>
      </c>
      <c r="R23">
        <f>'[6]Irrigation demand'!Y24*'Ag Forecast (Base Case)'!R23</f>
        <v>61.999356008003254</v>
      </c>
      <c r="S23">
        <f>'[6]Irrigation demand'!Z24*'Ag Forecast (Base Case)'!S23</f>
        <v>61.551650046145021</v>
      </c>
      <c r="T23">
        <f>'[6]Irrigation demand'!AA24*'Ag Forecast (Base Case)'!T23</f>
        <v>61.450267735758729</v>
      </c>
      <c r="U23">
        <f>'[6]Irrigation demand'!AB24*'Ag Forecast (Base Case)'!U23</f>
        <v>60.724364080510959</v>
      </c>
      <c r="V23">
        <f>'[6]Irrigation demand'!AC24*'Ag Forecast (Base Case)'!V23</f>
        <v>59.895995683841385</v>
      </c>
      <c r="W23">
        <f>'[6]Irrigation demand'!AD24*'Ag Forecast (Base Case)'!W23</f>
        <v>59.949854267154194</v>
      </c>
      <c r="X23">
        <f>'[6]Irrigation demand'!AE24*'Ag Forecast (Base Case)'!X23</f>
        <v>60.494239235752147</v>
      </c>
      <c r="Y23" t="s">
        <v>25</v>
      </c>
    </row>
    <row r="24" spans="1:38">
      <c r="C24" t="s">
        <v>5436</v>
      </c>
      <c r="D24">
        <f>SUM(D20:D23)</f>
        <v>7684.4718748117648</v>
      </c>
      <c r="E24">
        <f t="shared" ref="E24:X24" si="0">SUM(E20:E23)</f>
        <v>7687.0039153555808</v>
      </c>
      <c r="F24">
        <f t="shared" si="0"/>
        <v>7662.0815051772424</v>
      </c>
      <c r="G24">
        <f t="shared" si="0"/>
        <v>7616.6170854745023</v>
      </c>
      <c r="H24">
        <f t="shared" si="0"/>
        <v>7602.460352956602</v>
      </c>
      <c r="I24">
        <f t="shared" si="0"/>
        <v>7513.9197479641498</v>
      </c>
      <c r="J24">
        <f t="shared" si="0"/>
        <v>7428.1959848014212</v>
      </c>
      <c r="K24">
        <f t="shared" si="0"/>
        <v>7391.237666417328</v>
      </c>
      <c r="L24">
        <f t="shared" si="0"/>
        <v>7357.4336243570606</v>
      </c>
      <c r="M24">
        <f t="shared" si="0"/>
        <v>7351.3382213197146</v>
      </c>
      <c r="N24">
        <f t="shared" si="0"/>
        <v>7315.6866952961582</v>
      </c>
      <c r="O24">
        <f t="shared" si="0"/>
        <v>7259.8359421287078</v>
      </c>
      <c r="P24">
        <f t="shared" si="0"/>
        <v>7222.3102072252632</v>
      </c>
      <c r="Q24">
        <f t="shared" si="0"/>
        <v>7202.5583803984919</v>
      </c>
      <c r="R24">
        <f t="shared" si="0"/>
        <v>7250.7017500133552</v>
      </c>
      <c r="S24">
        <f t="shared" si="0"/>
        <v>7251.0806480719839</v>
      </c>
      <c r="T24">
        <f t="shared" si="0"/>
        <v>7238.8972003701138</v>
      </c>
      <c r="U24">
        <f t="shared" si="0"/>
        <v>7256.9830693926051</v>
      </c>
      <c r="V24">
        <f t="shared" si="0"/>
        <v>7291.8549304238786</v>
      </c>
      <c r="W24">
        <f t="shared" si="0"/>
        <v>7340.2466228481162</v>
      </c>
      <c r="X24">
        <f t="shared" si="0"/>
        <v>7405.6585519719602</v>
      </c>
      <c r="Y24" t="s">
        <v>5382</v>
      </c>
    </row>
    <row r="25" spans="1:38">
      <c r="A25" s="1"/>
      <c r="B25" s="122" t="s">
        <v>5475</v>
      </c>
      <c r="C25" s="19"/>
      <c r="D25">
        <v>2021</v>
      </c>
      <c r="E25">
        <v>2022</v>
      </c>
      <c r="F25">
        <v>2023</v>
      </c>
      <c r="G25">
        <v>2024</v>
      </c>
      <c r="H25">
        <v>2025</v>
      </c>
      <c r="I25">
        <v>2026</v>
      </c>
      <c r="J25">
        <v>2027</v>
      </c>
      <c r="K25">
        <v>2028</v>
      </c>
      <c r="L25">
        <v>2029</v>
      </c>
      <c r="M25">
        <v>2030</v>
      </c>
      <c r="N25">
        <v>2031</v>
      </c>
      <c r="O25">
        <v>2032</v>
      </c>
      <c r="P25">
        <v>2033</v>
      </c>
      <c r="Q25">
        <v>2034</v>
      </c>
      <c r="R25">
        <v>2035</v>
      </c>
      <c r="S25">
        <v>2036</v>
      </c>
      <c r="T25">
        <v>2037</v>
      </c>
      <c r="U25">
        <v>2038</v>
      </c>
      <c r="V25">
        <v>2039</v>
      </c>
      <c r="W25">
        <v>2040</v>
      </c>
      <c r="X25">
        <v>2041</v>
      </c>
      <c r="Y25" s="31"/>
      <c r="Z25" s="31"/>
      <c r="AA25" s="31"/>
      <c r="AB25" s="31"/>
      <c r="AC25" s="31"/>
      <c r="AD25" s="31"/>
      <c r="AE25" s="31"/>
      <c r="AF25" s="31"/>
      <c r="AG25" s="1"/>
      <c r="AH25" s="1"/>
      <c r="AI25" s="1"/>
      <c r="AJ25" s="1"/>
      <c r="AK25" s="1"/>
      <c r="AL25" s="1"/>
    </row>
    <row r="26" spans="1:38">
      <c r="B26" s="1" t="str">
        <f>CONCATENATE('Forecast Switchboard'!$H$4,C26,"Stock")</f>
        <v>RegionIdahoStock</v>
      </c>
      <c r="C26" t="s">
        <v>96</v>
      </c>
      <c r="D26" s="65"/>
      <c r="E26" s="65">
        <f t="shared" ref="E26:Q29" si="1">(E20-D20)/D20</f>
        <v>1.8938019871711131E-2</v>
      </c>
      <c r="F26" s="65">
        <f t="shared" si="1"/>
        <v>1.0696761822665985E-2</v>
      </c>
      <c r="G26" s="65">
        <f t="shared" si="1"/>
        <v>5.0302905826234961E-3</v>
      </c>
      <c r="H26" s="65">
        <f t="shared" si="1"/>
        <v>9.5341309120565033E-3</v>
      </c>
      <c r="I26" s="65">
        <f t="shared" si="1"/>
        <v>-4.8292275192714012E-3</v>
      </c>
      <c r="J26" s="65">
        <f t="shared" si="1"/>
        <v>-5.6176313181971974E-3</v>
      </c>
      <c r="K26" s="65">
        <f t="shared" si="1"/>
        <v>-3.4647727205051439E-3</v>
      </c>
      <c r="L26" s="65">
        <f t="shared" si="1"/>
        <v>1.1992829245397205E-3</v>
      </c>
      <c r="M26" s="65">
        <f t="shared" si="1"/>
        <v>8.9939498235803265E-3</v>
      </c>
      <c r="N26" s="65">
        <f t="shared" si="1"/>
        <v>1.6332856519771415E-3</v>
      </c>
      <c r="O26" s="65">
        <f t="shared" si="1"/>
        <v>-1.1033190676892144E-3</v>
      </c>
      <c r="P26" s="65">
        <f t="shared" si="1"/>
        <v>-9.9347741696001907E-5</v>
      </c>
      <c r="Q26" s="65">
        <f t="shared" si="1"/>
        <v>4.4329010805609537E-4</v>
      </c>
      <c r="R26" s="65">
        <f>(R20-Q20)/Q20</f>
        <v>1.196871172378567E-2</v>
      </c>
      <c r="S26" s="65">
        <f t="shared" ref="S26:S29" si="2">(S20-R20)/R20</f>
        <v>8.3269868490029823E-3</v>
      </c>
      <c r="T26" s="65">
        <f t="shared" ref="T26:T29" si="3">(T20-S20)/S20</f>
        <v>5.9115467095944476E-3</v>
      </c>
      <c r="U26" s="65">
        <f>(U20-T20)/T20</f>
        <v>1.0549601806994926E-2</v>
      </c>
      <c r="V26" s="65">
        <f t="shared" ref="V26:V29" si="4">(V20-U20)/U20</f>
        <v>1.2274871309416131E-2</v>
      </c>
      <c r="W26" s="65">
        <f t="shared" ref="W26:W29" si="5">(W20-V20)/V20</f>
        <v>1.3028521523924487E-2</v>
      </c>
      <c r="X26" s="65">
        <f>(X20-W20)/W20</f>
        <v>1.7180837877292143E-2</v>
      </c>
    </row>
    <row r="27" spans="1:38">
      <c r="B27" s="1" t="str">
        <f>CONCATENATE('Forecast Switchboard'!$H$4,C27,"Stock")</f>
        <v>RegionMontanaStock</v>
      </c>
      <c r="C27" t="s">
        <v>118</v>
      </c>
      <c r="D27" s="65"/>
      <c r="E27" s="65">
        <f t="shared" si="1"/>
        <v>1.2737617532084843E-3</v>
      </c>
      <c r="F27" s="65">
        <f t="shared" si="1"/>
        <v>3.391089913625428E-4</v>
      </c>
      <c r="G27" s="65">
        <f t="shared" si="1"/>
        <v>-6.8472178985006611E-4</v>
      </c>
      <c r="H27" s="65">
        <f t="shared" si="1"/>
        <v>6.3814213975554E-3</v>
      </c>
      <c r="I27" s="65">
        <f t="shared" si="1"/>
        <v>-3.7615792784938441E-4</v>
      </c>
      <c r="J27" s="65">
        <f t="shared" si="1"/>
        <v>-4.1837960255940838E-4</v>
      </c>
      <c r="K27" s="65">
        <f t="shared" si="1"/>
        <v>2.154229727330706E-4</v>
      </c>
      <c r="L27" s="65">
        <f t="shared" si="1"/>
        <v>8.266452504815302E-5</v>
      </c>
      <c r="M27" s="65">
        <f t="shared" si="1"/>
        <v>7.2128486288880389E-3</v>
      </c>
      <c r="N27" s="65">
        <f t="shared" si="1"/>
        <v>1.9696031883891991E-3</v>
      </c>
      <c r="O27" s="65">
        <f t="shared" si="1"/>
        <v>2.6890793677441056E-3</v>
      </c>
      <c r="P27" s="65">
        <f t="shared" si="1"/>
        <v>2.8545653617743001E-3</v>
      </c>
      <c r="Q27" s="65">
        <f t="shared" si="1"/>
        <v>2.5764038995681987E-3</v>
      </c>
      <c r="R27" s="65">
        <f t="shared" ref="R27:R29" si="6">(R21-Q21)/Q21</f>
        <v>9.9113988883403545E-3</v>
      </c>
      <c r="S27" s="65">
        <f t="shared" si="2"/>
        <v>4.287692338235706E-3</v>
      </c>
      <c r="T27" s="65">
        <f t="shared" si="3"/>
        <v>4.136616095244172E-3</v>
      </c>
      <c r="U27" s="65">
        <f t="shared" ref="U27:U29" si="7">(U21-T21)/T21</f>
        <v>4.220310698081332E-3</v>
      </c>
      <c r="V27" s="65">
        <f t="shared" si="4"/>
        <v>4.2819860429083824E-3</v>
      </c>
      <c r="W27" s="65">
        <f t="shared" si="5"/>
        <v>4.5205341655955014E-3</v>
      </c>
      <c r="X27" s="65">
        <f t="shared" ref="X27:X29" si="8">(X21-W21)/W21</f>
        <v>4.6106888084368365E-3</v>
      </c>
    </row>
    <row r="28" spans="1:38">
      <c r="B28" s="1" t="str">
        <f>CONCATENATE('Forecast Switchboard'!$H$4,C28,"Stock")</f>
        <v>RegionOregonStock</v>
      </c>
      <c r="C28" t="s">
        <v>140</v>
      </c>
      <c r="D28" s="65"/>
      <c r="E28" s="65">
        <f t="shared" si="1"/>
        <v>-1.0948379794908633E-2</v>
      </c>
      <c r="F28" s="65">
        <f t="shared" si="1"/>
        <v>-1.5626192897190125E-2</v>
      </c>
      <c r="G28" s="65">
        <f t="shared" si="1"/>
        <v>-1.8665744214964034E-2</v>
      </c>
      <c r="H28" s="65">
        <f t="shared" si="1"/>
        <v>-1.8495403067821086E-2</v>
      </c>
      <c r="I28" s="65">
        <f t="shared" si="1"/>
        <v>-2.9808282978604297E-2</v>
      </c>
      <c r="J28" s="65">
        <f t="shared" si="1"/>
        <v>-2.8929495289817392E-2</v>
      </c>
      <c r="K28" s="65">
        <f t="shared" si="1"/>
        <v>-1.229414381349977E-2</v>
      </c>
      <c r="L28" s="65">
        <f t="shared" si="1"/>
        <v>-1.4477944534581075E-2</v>
      </c>
      <c r="M28" s="65">
        <f t="shared" si="1"/>
        <v>-1.8146529941254801E-2</v>
      </c>
      <c r="N28" s="65">
        <f t="shared" si="1"/>
        <v>-1.8632509101495748E-2</v>
      </c>
      <c r="O28" s="65">
        <f t="shared" si="1"/>
        <v>-2.670877475204424E-2</v>
      </c>
      <c r="P28" s="65">
        <f t="shared" si="1"/>
        <v>-2.0635164612765336E-2</v>
      </c>
      <c r="Q28" s="65">
        <f t="shared" si="1"/>
        <v>-1.3040360603458234E-2</v>
      </c>
      <c r="R28" s="65">
        <f t="shared" si="6"/>
        <v>-2.2998790410599461E-3</v>
      </c>
      <c r="S28" s="65">
        <f t="shared" si="2"/>
        <v>-1.2805444727377565E-2</v>
      </c>
      <c r="T28" s="65">
        <f t="shared" si="3"/>
        <v>-1.6883816149863781E-2</v>
      </c>
      <c r="U28" s="65">
        <f t="shared" si="7"/>
        <v>-6.5466434773778356E-3</v>
      </c>
      <c r="V28" s="65">
        <f t="shared" si="4"/>
        <v>-1.9104655105484515E-4</v>
      </c>
      <c r="W28" s="65">
        <f t="shared" si="5"/>
        <v>4.6734894484197036E-3</v>
      </c>
      <c r="X28" s="65">
        <f t="shared" si="8"/>
        <v>8.5981730504908743E-3</v>
      </c>
    </row>
    <row r="29" spans="1:38">
      <c r="B29" s="1" t="str">
        <f>CONCATENATE('Forecast Switchboard'!$H$4,C29,"Stock")</f>
        <v>RegionWashingtonStock</v>
      </c>
      <c r="C29" t="s">
        <v>74</v>
      </c>
      <c r="D29" s="65"/>
      <c r="E29" s="65">
        <f t="shared" si="1"/>
        <v>-2.9178809246847119E-2</v>
      </c>
      <c r="F29" s="65">
        <f t="shared" si="1"/>
        <v>-1.2519351417838227E-2</v>
      </c>
      <c r="G29" s="65">
        <f t="shared" si="1"/>
        <v>-1.6788253825701229E-2</v>
      </c>
      <c r="H29" s="65">
        <f t="shared" si="1"/>
        <v>-2.1051437004242082E-2</v>
      </c>
      <c r="I29" s="65">
        <f t="shared" si="1"/>
        <v>-1.7248379448871465E-2</v>
      </c>
      <c r="J29" s="65">
        <f t="shared" si="1"/>
        <v>-2.1657343352679444E-2</v>
      </c>
      <c r="K29" s="65">
        <f t="shared" si="1"/>
        <v>-2.2354222922402751E-2</v>
      </c>
      <c r="L29" s="65">
        <f t="shared" si="1"/>
        <v>-1.413112481452126E-2</v>
      </c>
      <c r="M29" s="65">
        <f t="shared" si="1"/>
        <v>-1.5481808983373011E-2</v>
      </c>
      <c r="N29" s="65">
        <f t="shared" si="1"/>
        <v>-1.5608904067845288E-2</v>
      </c>
      <c r="O29" s="65">
        <f t="shared" si="1"/>
        <v>-1.6281383531118417E-2</v>
      </c>
      <c r="P29" s="65">
        <f t="shared" si="1"/>
        <v>-4.3146520150051408E-3</v>
      </c>
      <c r="Q29" s="65">
        <f t="shared" si="1"/>
        <v>-3.2909654062951918E-3</v>
      </c>
      <c r="R29" s="65">
        <f t="shared" si="6"/>
        <v>5.4769174135144974E-3</v>
      </c>
      <c r="S29" s="65">
        <f t="shared" si="2"/>
        <v>-7.2211389066757477E-3</v>
      </c>
      <c r="T29" s="65">
        <f t="shared" si="3"/>
        <v>-1.6471095463774887E-3</v>
      </c>
      <c r="U29" s="65">
        <f t="shared" si="7"/>
        <v>-1.1812863995470544E-2</v>
      </c>
      <c r="V29" s="65">
        <f t="shared" si="4"/>
        <v>-1.3641450334025539E-2</v>
      </c>
      <c r="W29" s="65">
        <f t="shared" si="5"/>
        <v>8.9920173624126638E-4</v>
      </c>
      <c r="X29" s="65">
        <f t="shared" si="8"/>
        <v>9.0806720925794629E-3</v>
      </c>
    </row>
    <row r="30" spans="1:38">
      <c r="B30" s="1" t="str">
        <f>CONCATENATE('Forecast Switchboard'!$H$4,C30,"Stock")</f>
        <v>RegionRegionStock</v>
      </c>
      <c r="C30" s="19" t="s">
        <v>5382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4"/>
  </sheetPr>
  <dimension ref="A2:AF61"/>
  <sheetViews>
    <sheetView topLeftCell="B9" workbookViewId="0">
      <selection activeCell="E30" sqref="E30"/>
    </sheetView>
  </sheetViews>
  <sheetFormatPr defaultRowHeight="12.75"/>
  <cols>
    <col min="1" max="2" width="9.140625" style="1"/>
    <col min="3" max="3" width="22.5703125" style="1" bestFit="1" customWidth="1"/>
    <col min="4" max="19" width="9.140625" style="1" customWidth="1"/>
    <col min="20" max="32" width="9.140625" style="1"/>
  </cols>
  <sheetData>
    <row r="2" spans="3:24">
      <c r="C2" s="1" t="s">
        <v>0</v>
      </c>
    </row>
    <row r="4" spans="3:24">
      <c r="C4" s="1" t="s">
        <v>1</v>
      </c>
    </row>
    <row r="5" spans="3:24">
      <c r="C5" s="1" t="s">
        <v>3</v>
      </c>
    </row>
    <row r="8" spans="3:24">
      <c r="C8" s="1" t="s">
        <v>5</v>
      </c>
    </row>
    <row r="9" spans="3:24" ht="15">
      <c r="C9" s="30" t="s">
        <v>147</v>
      </c>
    </row>
    <row r="12" spans="3:24">
      <c r="C12" s="4" t="s">
        <v>148</v>
      </c>
      <c r="D12" s="1">
        <v>2021</v>
      </c>
      <c r="E12" s="1">
        <v>2022</v>
      </c>
      <c r="F12" s="1">
        <v>2023</v>
      </c>
      <c r="G12" s="1">
        <v>2024</v>
      </c>
      <c r="H12" s="1">
        <v>2025</v>
      </c>
      <c r="I12" s="1">
        <v>2026</v>
      </c>
      <c r="J12" s="1">
        <v>2027</v>
      </c>
      <c r="K12" s="1">
        <v>2028</v>
      </c>
      <c r="L12" s="1">
        <v>2029</v>
      </c>
      <c r="M12" s="1">
        <v>2030</v>
      </c>
      <c r="N12" s="1">
        <v>2031</v>
      </c>
      <c r="O12" s="1">
        <v>2032</v>
      </c>
      <c r="P12" s="1">
        <v>2033</v>
      </c>
      <c r="Q12" s="1">
        <v>2034</v>
      </c>
      <c r="R12" s="1">
        <v>2035</v>
      </c>
      <c r="S12" s="1">
        <v>2036</v>
      </c>
      <c r="T12" s="1">
        <v>2037</v>
      </c>
      <c r="U12" s="1">
        <v>2038</v>
      </c>
      <c r="V12" s="1">
        <v>2039</v>
      </c>
      <c r="W12" s="1">
        <v>2040</v>
      </c>
      <c r="X12" s="1">
        <v>2041</v>
      </c>
    </row>
    <row r="13" spans="3:24">
      <c r="C13" s="1" t="s">
        <v>149</v>
      </c>
      <c r="S13" s="338"/>
      <c r="T13" s="338"/>
      <c r="U13" s="338"/>
      <c r="V13" s="338"/>
      <c r="W13" s="338"/>
      <c r="X13" s="338"/>
    </row>
    <row r="14" spans="3:24">
      <c r="C14" s="1" t="s">
        <v>150</v>
      </c>
      <c r="S14" s="338"/>
      <c r="T14" s="338"/>
      <c r="U14" s="338"/>
      <c r="V14" s="338"/>
      <c r="W14" s="338"/>
      <c r="X14" s="338"/>
    </row>
    <row r="15" spans="3:24">
      <c r="C15" s="1" t="s">
        <v>151</v>
      </c>
      <c r="S15" s="338"/>
      <c r="T15" s="338"/>
      <c r="U15" s="338"/>
      <c r="V15" s="338"/>
      <c r="W15" s="338"/>
      <c r="X15" s="338"/>
    </row>
    <row r="16" spans="3:24">
      <c r="C16" s="1" t="s">
        <v>152</v>
      </c>
      <c r="S16" s="338"/>
      <c r="T16" s="338"/>
      <c r="U16" s="338"/>
      <c r="V16" s="338"/>
      <c r="W16" s="338"/>
      <c r="X16" s="338"/>
    </row>
    <row r="17" spans="2:30">
      <c r="C17" s="49" t="s">
        <v>5383</v>
      </c>
      <c r="S17" s="338"/>
      <c r="T17" s="338"/>
      <c r="U17" s="338"/>
      <c r="V17" s="338"/>
      <c r="W17" s="338"/>
      <c r="X17" s="338"/>
    </row>
    <row r="18" spans="2:30">
      <c r="S18" s="338"/>
      <c r="T18" s="338"/>
      <c r="U18" s="338"/>
      <c r="V18" s="338"/>
      <c r="W18" s="338"/>
      <c r="X18" s="338"/>
    </row>
    <row r="19" spans="2:30">
      <c r="C19" t="s">
        <v>5712</v>
      </c>
      <c r="S19" s="338"/>
      <c r="T19" s="338"/>
      <c r="U19" s="338"/>
      <c r="V19" s="338"/>
      <c r="W19" s="338"/>
      <c r="X19" s="338"/>
      <c r="AA19" s="1" t="s">
        <v>5426</v>
      </c>
      <c r="AC19" s="1" t="s">
        <v>5427</v>
      </c>
    </row>
    <row r="20" spans="2:30">
      <c r="C20" s="1" t="s">
        <v>30</v>
      </c>
      <c r="D20" s="26">
        <f>'[6]Irrigation demand'!K13</f>
        <v>1679.1089999999999</v>
      </c>
      <c r="E20" s="26">
        <f>'[6]Irrigation demand'!L13</f>
        <v>1698.529</v>
      </c>
      <c r="F20" s="26">
        <f>'[6]Irrigation demand'!M13</f>
        <v>1710.7570000000001</v>
      </c>
      <c r="G20" s="26">
        <f>'[6]Irrigation demand'!N13</f>
        <v>1717.075</v>
      </c>
      <c r="H20" s="26">
        <f>'[6]Irrigation demand'!O13</f>
        <v>1734.164</v>
      </c>
      <c r="I20" s="26">
        <f>'[6]Irrigation demand'!P13</f>
        <v>1732.201</v>
      </c>
      <c r="J20" s="26">
        <f>'[6]Irrigation demand'!Q13</f>
        <v>1729.828</v>
      </c>
      <c r="K20" s="26">
        <f>'[6]Irrigation demand'!R13</f>
        <v>1728.9970000000001</v>
      </c>
      <c r="L20" s="26">
        <f>'[6]Irrigation demand'!S13</f>
        <v>1732.8109999999999</v>
      </c>
      <c r="M20" s="26">
        <f>'[6]Irrigation demand'!T13</f>
        <v>1749.932</v>
      </c>
      <c r="N20" s="26">
        <f>'[6]Irrigation demand'!U13</f>
        <v>1755.431</v>
      </c>
      <c r="O20" s="26">
        <f>'[6]Irrigation demand'!V13</f>
        <v>1759.174</v>
      </c>
      <c r="P20" s="26">
        <f>'[6]Irrigation demand'!W13</f>
        <v>1764.059</v>
      </c>
      <c r="Q20" s="26">
        <f>'[6]Irrigation demand'!X13</f>
        <v>1768.9079999999999</v>
      </c>
      <c r="R20" s="26">
        <f>'[6]Irrigation demand'!Y13</f>
        <v>1791.423</v>
      </c>
      <c r="S20" s="26">
        <f>'[6]Irrigation demand'!Z13</f>
        <v>1805.2550000000001</v>
      </c>
      <c r="T20" s="26">
        <f>'[6]Irrigation demand'!AA13</f>
        <v>1816.829</v>
      </c>
      <c r="U20" s="26">
        <f>'[6]Irrigation demand'!AB13</f>
        <v>1832.693</v>
      </c>
      <c r="V20" s="26">
        <f>'[6]Irrigation demand'!AC13</f>
        <v>1850.249</v>
      </c>
      <c r="W20" s="26">
        <f>'[6]Irrigation demand'!AD13</f>
        <v>1868.905</v>
      </c>
      <c r="X20" s="26">
        <f>'[6]Irrigation demand'!AE13</f>
        <v>1891.55</v>
      </c>
      <c r="Y20" s="26"/>
      <c r="Z20" s="1" t="s">
        <v>30</v>
      </c>
      <c r="AA20" s="65">
        <f>(X20-D20)/COUNT(D20:X20)/D20</f>
        <v>6.0247655722398593E-3</v>
      </c>
      <c r="AB20" s="26"/>
      <c r="AC20" s="64" t="e">
        <f>(R20-#REF!)/#REF!</f>
        <v>#REF!</v>
      </c>
      <c r="AD20" s="26"/>
    </row>
    <row r="21" spans="2:30">
      <c r="C21" s="1" t="s">
        <v>5435</v>
      </c>
      <c r="D21" s="26">
        <f>'[6]Irrigation demand'!K14</f>
        <v>3277.8629999999998</v>
      </c>
      <c r="E21" s="26">
        <f>'[6]Irrigation demand'!L14</f>
        <v>3370.7539999999999</v>
      </c>
      <c r="F21" s="26">
        <f>'[6]Irrigation demand'!M14</f>
        <v>3460.1559999999999</v>
      </c>
      <c r="G21" s="26">
        <f>'[6]Irrigation demand'!N14</f>
        <v>3543.7469999999998</v>
      </c>
      <c r="H21" s="26">
        <f>'[6]Irrigation demand'!O14</f>
        <v>3638.3389999999999</v>
      </c>
      <c r="I21" s="26">
        <f>'[6]Irrigation demand'!P14</f>
        <v>3699.9079999999999</v>
      </c>
      <c r="J21" s="26">
        <f>'[6]Irrigation demand'!Q14</f>
        <v>3750.6460000000002</v>
      </c>
      <c r="K21" s="26">
        <f>'[6]Irrigation demand'!R14</f>
        <v>3809.9169999999999</v>
      </c>
      <c r="L21" s="26">
        <f>'[6]Irrigation demand'!S14</f>
        <v>3852.6109999999999</v>
      </c>
      <c r="M21" s="26">
        <f>'[6]Irrigation demand'!T14</f>
        <v>3942.328</v>
      </c>
      <c r="N21" s="26">
        <f>'[6]Irrigation demand'!U14</f>
        <v>4005.3150000000001</v>
      </c>
      <c r="O21" s="26">
        <f>'[6]Irrigation demand'!V14</f>
        <v>4065.5259999999998</v>
      </c>
      <c r="P21" s="26">
        <f>'[6]Irrigation demand'!W14</f>
        <v>4134.5050000000001</v>
      </c>
      <c r="Q21" s="26">
        <f>'[6]Irrigation demand'!X14</f>
        <v>4199.8140000000003</v>
      </c>
      <c r="R21" s="26">
        <f>'[6]Irrigation demand'!Y14</f>
        <v>4284.29</v>
      </c>
      <c r="S21" s="26">
        <f>'[6]Irrigation demand'!Z14</f>
        <v>4358.8190000000004</v>
      </c>
      <c r="T21" s="26">
        <f>'[6]Irrigation demand'!AA14</f>
        <v>4437.933</v>
      </c>
      <c r="U21" s="26">
        <f>'[6]Irrigation demand'!AB14</f>
        <v>4503.1170000000002</v>
      </c>
      <c r="V21" s="26">
        <f>'[6]Irrigation demand'!AC14</f>
        <v>4562.3710000000001</v>
      </c>
      <c r="W21" s="26">
        <f>'[6]Irrigation demand'!AD14</f>
        <v>4634.9880000000003</v>
      </c>
      <c r="X21" s="26">
        <f>'[6]Irrigation demand'!AE14</f>
        <v>4691.5510000000004</v>
      </c>
      <c r="Y21" s="26"/>
      <c r="Z21" s="1" t="s">
        <v>5435</v>
      </c>
      <c r="AA21" s="65">
        <f t="shared" ref="AA21:AA24" si="0">(X21-D21)/COUNT(D21:X21)/D21</f>
        <v>2.0537306223742793E-2</v>
      </c>
      <c r="AB21" s="26"/>
      <c r="AC21" s="64" t="e">
        <f>(R21-#REF!)/#REF!</f>
        <v>#REF!</v>
      </c>
      <c r="AD21" s="26"/>
    </row>
    <row r="22" spans="2:30">
      <c r="C22" s="1" t="s">
        <v>19</v>
      </c>
      <c r="D22" s="26">
        <f>'[6]Irrigation demand'!K15</f>
        <v>2887.8009999999999</v>
      </c>
      <c r="E22" s="26">
        <f>'[6]Irrigation demand'!L15</f>
        <v>2854.3470000000002</v>
      </c>
      <c r="F22" s="26">
        <f>'[6]Irrigation demand'!M15</f>
        <v>2811.569</v>
      </c>
      <c r="G22" s="26">
        <f>'[6]Irrigation demand'!N15</f>
        <v>2763.8879999999999</v>
      </c>
      <c r="H22" s="26">
        <f>'[6]Irrigation demand'!O15</f>
        <v>2716.97</v>
      </c>
      <c r="I22" s="26">
        <f>'[6]Irrigation demand'!P15</f>
        <v>2655.3919999999998</v>
      </c>
      <c r="J22" s="26">
        <f>'[6]Irrigation demand'!Q15</f>
        <v>2596.5929999999998</v>
      </c>
      <c r="K22" s="26">
        <f>'[6]Irrigation demand'!R15</f>
        <v>2560.8690000000001</v>
      </c>
      <c r="L22" s="26">
        <f>'[6]Irrigation demand'!S15</f>
        <v>2523.2730000000001</v>
      </c>
      <c r="M22" s="26">
        <f>'[6]Irrigation demand'!T15</f>
        <v>2482.5300000000002</v>
      </c>
      <c r="N22" s="26">
        <f>'[6]Irrigation demand'!U15</f>
        <v>2442.1019999999999</v>
      </c>
      <c r="O22" s="26">
        <f>'[6]Irrigation demand'!V15</f>
        <v>2393.3919999999998</v>
      </c>
      <c r="P22" s="26">
        <f>'[6]Irrigation demand'!W15</f>
        <v>2353.0010000000002</v>
      </c>
      <c r="Q22" s="26">
        <f>'[6]Irrigation demand'!X15</f>
        <v>2322.3240000000001</v>
      </c>
      <c r="R22" s="26">
        <f>'[6]Irrigation demand'!Y15</f>
        <v>2304.38</v>
      </c>
      <c r="S22" s="26">
        <f>'[6]Irrigation demand'!Z15</f>
        <v>2274.1509999999998</v>
      </c>
      <c r="T22" s="26">
        <f>'[6]Irrigation demand'!AA15</f>
        <v>2239.6019999999999</v>
      </c>
      <c r="U22" s="26">
        <f>'[6]Irrigation demand'!AB15</f>
        <v>2216.8470000000002</v>
      </c>
      <c r="V22" s="26">
        <f>'[6]Irrigation demand'!AC15</f>
        <v>2201.7040000000002</v>
      </c>
      <c r="W22" s="26">
        <f>'[6]Irrigation demand'!AD15</f>
        <v>2192.3319999999999</v>
      </c>
      <c r="X22" s="26">
        <f>'[6]Irrigation demand'!AE15</f>
        <v>2187.3420000000001</v>
      </c>
      <c r="Y22" s="26"/>
      <c r="Z22" s="1" t="s">
        <v>19</v>
      </c>
      <c r="AA22" s="65">
        <f t="shared" si="0"/>
        <v>-1.1550377077987875E-2</v>
      </c>
      <c r="AB22" s="26"/>
      <c r="AC22" s="64" t="e">
        <f>(R22-#REF!)/#REF!</f>
        <v>#REF!</v>
      </c>
      <c r="AD22" s="26"/>
    </row>
    <row r="23" spans="2:30">
      <c r="C23" s="1" t="s">
        <v>25</v>
      </c>
      <c r="D23" s="26">
        <f>'[6]Irrigation demand'!K16</f>
        <v>79.250699999999995</v>
      </c>
      <c r="E23" s="26">
        <f>'[6]Irrigation demand'!L16</f>
        <v>77.729399999999998</v>
      </c>
      <c r="F23" s="26">
        <f>'[6]Irrigation demand'!M16</f>
        <v>76.775300000000001</v>
      </c>
      <c r="G23" s="26">
        <f>'[6]Irrigation demand'!N16</f>
        <v>75.6511</v>
      </c>
      <c r="H23" s="26">
        <f>'[6]Irrigation demand'!O16</f>
        <v>74.392499999999998</v>
      </c>
      <c r="I23" s="26">
        <f>'[6]Irrigation demand'!P16</f>
        <v>73.295000000000002</v>
      </c>
      <c r="J23" s="26">
        <f>'[6]Irrigation demand'!Q16</f>
        <v>72.0578</v>
      </c>
      <c r="K23" s="26">
        <f>'[6]Irrigation demand'!R16</f>
        <v>70.847300000000004</v>
      </c>
      <c r="L23" s="26">
        <f>'[6]Irrigation demand'!S16</f>
        <v>69.9559</v>
      </c>
      <c r="M23" s="26">
        <f>'[6]Irrigation demand'!T16</f>
        <v>69.052099999999996</v>
      </c>
      <c r="N23" s="26">
        <f>'[6]Irrigation demand'!U16</f>
        <v>68.174099999999996</v>
      </c>
      <c r="O23" s="26">
        <f>'[6]Irrigation demand'!V16</f>
        <v>67.308000000000007</v>
      </c>
      <c r="P23" s="26">
        <f>'[6]Irrigation demand'!W16</f>
        <v>66.865700000000004</v>
      </c>
      <c r="Q23" s="26">
        <f>'[6]Irrigation demand'!X16</f>
        <v>66.467699999999994</v>
      </c>
      <c r="R23" s="26">
        <f>'[6]Irrigation demand'!Y16</f>
        <v>66.354299999999995</v>
      </c>
      <c r="S23" s="26">
        <f>'[6]Irrigation demand'!Z16</f>
        <v>65.8185</v>
      </c>
      <c r="T23" s="26">
        <f>'[6]Irrigation demand'!AA16</f>
        <v>65.461299999999994</v>
      </c>
      <c r="U23" s="26">
        <f>'[6]Irrigation demand'!AB16</f>
        <v>64.777600000000007</v>
      </c>
      <c r="V23" s="26">
        <f>'[6]Irrigation demand'!AC16</f>
        <v>64.052800000000005</v>
      </c>
      <c r="W23" s="26">
        <f>'[6]Irrigation demand'!AD16</f>
        <v>63.8095</v>
      </c>
      <c r="X23" s="26">
        <f>'[6]Irrigation demand'!AE16</f>
        <v>63.829599999999999</v>
      </c>
      <c r="Y23" s="26"/>
      <c r="Z23" s="1" t="s">
        <v>25</v>
      </c>
      <c r="AA23" s="65">
        <f t="shared" si="0"/>
        <v>-9.2660139940479395E-3</v>
      </c>
      <c r="AB23" s="26"/>
      <c r="AC23" s="64" t="e">
        <f>(R23-#REF!)/#REF!</f>
        <v>#REF!</v>
      </c>
      <c r="AD23" s="26"/>
    </row>
    <row r="24" spans="2:30">
      <c r="C24" s="1" t="s">
        <v>5436</v>
      </c>
      <c r="D24" s="375">
        <f>SUM(D20:D23)</f>
        <v>7924.0236999999988</v>
      </c>
      <c r="E24" s="375">
        <f>SUM(E20:E23)</f>
        <v>8001.3593999999994</v>
      </c>
      <c r="F24" s="375">
        <f t="shared" ref="F24:X24" si="1">SUM(F20:F23)</f>
        <v>8059.2573000000002</v>
      </c>
      <c r="G24" s="375">
        <f t="shared" si="1"/>
        <v>8100.3611000000001</v>
      </c>
      <c r="H24" s="375">
        <f t="shared" si="1"/>
        <v>8163.8654999999999</v>
      </c>
      <c r="I24" s="375">
        <f t="shared" si="1"/>
        <v>8160.7960000000003</v>
      </c>
      <c r="J24" s="375">
        <f t="shared" si="1"/>
        <v>8149.1247999999996</v>
      </c>
      <c r="K24" s="375">
        <f t="shared" si="1"/>
        <v>8170.6302999999998</v>
      </c>
      <c r="L24" s="375">
        <f t="shared" si="1"/>
        <v>8178.6508999999996</v>
      </c>
      <c r="M24" s="375">
        <f t="shared" si="1"/>
        <v>8243.8421000000017</v>
      </c>
      <c r="N24" s="375">
        <f t="shared" si="1"/>
        <v>8271.0221000000001</v>
      </c>
      <c r="O24" s="375">
        <f t="shared" si="1"/>
        <v>8285.4000000000015</v>
      </c>
      <c r="P24" s="375">
        <f t="shared" si="1"/>
        <v>8318.4307000000008</v>
      </c>
      <c r="Q24" s="375">
        <f t="shared" si="1"/>
        <v>8357.5136999999995</v>
      </c>
      <c r="R24" s="375">
        <f t="shared" si="1"/>
        <v>8446.4473000000016</v>
      </c>
      <c r="S24" s="375">
        <f t="shared" si="1"/>
        <v>8504.0434999999998</v>
      </c>
      <c r="T24" s="375">
        <f t="shared" si="1"/>
        <v>8559.8253000000004</v>
      </c>
      <c r="U24" s="375">
        <f t="shared" si="1"/>
        <v>8617.4346000000005</v>
      </c>
      <c r="V24" s="375">
        <f t="shared" si="1"/>
        <v>8678.3768</v>
      </c>
      <c r="W24" s="375">
        <f t="shared" si="1"/>
        <v>8760.0344999999998</v>
      </c>
      <c r="X24" s="375">
        <f t="shared" si="1"/>
        <v>8834.2726000000002</v>
      </c>
      <c r="Z24" s="1" t="s">
        <v>5382</v>
      </c>
      <c r="AA24" s="65">
        <f t="shared" si="0"/>
        <v>5.4700979395462673E-3</v>
      </c>
      <c r="AC24" s="64" t="e">
        <f>(R24-#REF!)/#REF!</f>
        <v>#REF!</v>
      </c>
    </row>
    <row r="25" spans="2:30">
      <c r="B25" s="122" t="s">
        <v>5475</v>
      </c>
      <c r="C25" s="19"/>
      <c r="D25">
        <v>2021</v>
      </c>
      <c r="E25">
        <v>2022</v>
      </c>
      <c r="F25">
        <v>2023</v>
      </c>
      <c r="G25">
        <v>2024</v>
      </c>
      <c r="H25">
        <v>2025</v>
      </c>
      <c r="I25">
        <v>2026</v>
      </c>
      <c r="J25">
        <v>2027</v>
      </c>
      <c r="K25">
        <v>2028</v>
      </c>
      <c r="L25">
        <v>2029</v>
      </c>
      <c r="M25">
        <v>2030</v>
      </c>
      <c r="N25">
        <v>2031</v>
      </c>
      <c r="O25">
        <v>2032</v>
      </c>
      <c r="P25">
        <v>2033</v>
      </c>
      <c r="Q25">
        <v>2034</v>
      </c>
      <c r="R25">
        <v>2035</v>
      </c>
      <c r="S25" s="3">
        <v>2036</v>
      </c>
      <c r="T25" s="3">
        <v>2037</v>
      </c>
      <c r="U25" s="3">
        <v>2038</v>
      </c>
      <c r="V25" s="3">
        <v>2039</v>
      </c>
      <c r="W25" s="3">
        <v>2040</v>
      </c>
      <c r="X25" s="3">
        <v>2041</v>
      </c>
      <c r="Y25" s="31"/>
      <c r="Z25" s="31"/>
      <c r="AA25" s="31"/>
      <c r="AB25" s="31"/>
      <c r="AC25" s="31"/>
      <c r="AD25" s="31"/>
    </row>
    <row r="26" spans="2:30">
      <c r="B26" s="1" t="str">
        <f>CONCATENATE('Forecast Switchboard'!$H$4,C26,"Stock")</f>
        <v>RegionIdahoStock</v>
      </c>
      <c r="C26" s="1" t="s">
        <v>96</v>
      </c>
      <c r="D26" s="65"/>
      <c r="E26" s="65">
        <f>(E20-D20)/D20</f>
        <v>1.1565657738717422E-2</v>
      </c>
      <c r="F26" s="65">
        <f t="shared" ref="F26:Q26" si="2">(F20-E20)/E20</f>
        <v>7.1991705764223425E-3</v>
      </c>
      <c r="G26" s="65">
        <f t="shared" si="2"/>
        <v>3.6931019425903173E-3</v>
      </c>
      <c r="H26" s="65">
        <f t="shared" si="2"/>
        <v>9.9523899654936111E-3</v>
      </c>
      <c r="I26" s="65">
        <f t="shared" si="2"/>
        <v>-1.131957531121604E-3</v>
      </c>
      <c r="J26" s="65">
        <f t="shared" si="2"/>
        <v>-1.3699333968748703E-3</v>
      </c>
      <c r="K26" s="65">
        <f t="shared" si="2"/>
        <v>-4.803945825827213E-4</v>
      </c>
      <c r="L26" s="65">
        <f t="shared" si="2"/>
        <v>2.2059031912720788E-3</v>
      </c>
      <c r="M26" s="65">
        <f t="shared" si="2"/>
        <v>9.8804774438759312E-3</v>
      </c>
      <c r="N26" s="65">
        <f t="shared" si="2"/>
        <v>3.1424078192752768E-3</v>
      </c>
      <c r="O26" s="65">
        <f t="shared" si="2"/>
        <v>2.1322398886654834E-3</v>
      </c>
      <c r="P26" s="65">
        <f t="shared" si="2"/>
        <v>2.7768714180632448E-3</v>
      </c>
      <c r="Q26" s="65">
        <f t="shared" si="2"/>
        <v>2.7487742756902873E-3</v>
      </c>
      <c r="R26" s="65">
        <f>(R20-Q20)/Q20</f>
        <v>1.2728191630090487E-2</v>
      </c>
      <c r="S26" s="376">
        <f t="shared" ref="S26:X26" si="3">R26</f>
        <v>1.2728191630090487E-2</v>
      </c>
      <c r="T26" s="376">
        <f t="shared" si="3"/>
        <v>1.2728191630090487E-2</v>
      </c>
      <c r="U26" s="376">
        <f t="shared" si="3"/>
        <v>1.2728191630090487E-2</v>
      </c>
      <c r="V26" s="376">
        <f t="shared" si="3"/>
        <v>1.2728191630090487E-2</v>
      </c>
      <c r="W26" s="376">
        <f t="shared" si="3"/>
        <v>1.2728191630090487E-2</v>
      </c>
      <c r="X26" s="376">
        <f t="shared" si="3"/>
        <v>1.2728191630090487E-2</v>
      </c>
      <c r="Y26" s="26"/>
      <c r="Z26" s="26"/>
    </row>
    <row r="27" spans="2:30">
      <c r="B27" s="1" t="str">
        <f>CONCATENATE('Forecast Switchboard'!$H$4,C27,"Stock")</f>
        <v>RegionMontanaStock</v>
      </c>
      <c r="C27" s="1" t="s">
        <v>118</v>
      </c>
      <c r="D27" s="65"/>
      <c r="E27" s="65">
        <f t="shared" ref="E27:R27" si="4">(E21-D21)/D21</f>
        <v>2.8338890307496097E-2</v>
      </c>
      <c r="F27" s="65">
        <f t="shared" si="4"/>
        <v>2.6522849190418536E-2</v>
      </c>
      <c r="G27" s="65">
        <f t="shared" si="4"/>
        <v>2.4158159343104731E-2</v>
      </c>
      <c r="H27" s="65">
        <f t="shared" si="4"/>
        <v>2.6692650462914001E-2</v>
      </c>
      <c r="I27" s="65">
        <f t="shared" si="4"/>
        <v>1.6922282393146974E-2</v>
      </c>
      <c r="J27" s="65">
        <f t="shared" si="4"/>
        <v>1.3713313952671332E-2</v>
      </c>
      <c r="K27" s="65">
        <f t="shared" si="4"/>
        <v>1.5802877690936371E-2</v>
      </c>
      <c r="L27" s="65">
        <f t="shared" si="4"/>
        <v>1.1206018398826002E-2</v>
      </c>
      <c r="M27" s="65">
        <f t="shared" si="4"/>
        <v>2.3287323843492139E-2</v>
      </c>
      <c r="N27" s="65">
        <f t="shared" si="4"/>
        <v>1.5977107942312278E-2</v>
      </c>
      <c r="O27" s="65">
        <f t="shared" si="4"/>
        <v>1.5032775199953009E-2</v>
      </c>
      <c r="P27" s="65">
        <f t="shared" si="4"/>
        <v>1.6966808230964522E-2</v>
      </c>
      <c r="Q27" s="65">
        <f t="shared" si="4"/>
        <v>1.5796086835062527E-2</v>
      </c>
      <c r="R27" s="65">
        <f t="shared" si="4"/>
        <v>2.0114224106115092E-2</v>
      </c>
      <c r="S27" s="376">
        <f t="shared" ref="S27:X27" si="5">R27</f>
        <v>2.0114224106115092E-2</v>
      </c>
      <c r="T27" s="376">
        <f t="shared" si="5"/>
        <v>2.0114224106115092E-2</v>
      </c>
      <c r="U27" s="376">
        <f t="shared" si="5"/>
        <v>2.0114224106115092E-2</v>
      </c>
      <c r="V27" s="376">
        <f t="shared" si="5"/>
        <v>2.0114224106115092E-2</v>
      </c>
      <c r="W27" s="376">
        <f t="shared" si="5"/>
        <v>2.0114224106115092E-2</v>
      </c>
      <c r="X27" s="376">
        <f t="shared" si="5"/>
        <v>2.0114224106115092E-2</v>
      </c>
      <c r="Y27" s="26"/>
      <c r="Z27" s="26"/>
    </row>
    <row r="28" spans="2:30">
      <c r="B28" s="1" t="str">
        <f>CONCATENATE('Forecast Switchboard'!$H$4,C28,"Stock")</f>
        <v>RegionOregonStock</v>
      </c>
      <c r="C28" s="1" t="s">
        <v>140</v>
      </c>
      <c r="D28" s="65"/>
      <c r="E28" s="65">
        <f t="shared" ref="E28:R28" si="6">(E22-D22)/D22</f>
        <v>-1.1584593259715515E-2</v>
      </c>
      <c r="F28" s="65">
        <f t="shared" si="6"/>
        <v>-1.4986965495085301E-2</v>
      </c>
      <c r="G28" s="65">
        <f t="shared" si="6"/>
        <v>-1.6958858203373291E-2</v>
      </c>
      <c r="H28" s="65">
        <f t="shared" si="6"/>
        <v>-1.6975362243332626E-2</v>
      </c>
      <c r="I28" s="65">
        <f t="shared" si="6"/>
        <v>-2.2664217860337059E-2</v>
      </c>
      <c r="J28" s="65">
        <f t="shared" si="6"/>
        <v>-2.214324664682276E-2</v>
      </c>
      <c r="K28" s="65">
        <f t="shared" si="6"/>
        <v>-1.3758028308633546E-2</v>
      </c>
      <c r="L28" s="65">
        <f t="shared" si="6"/>
        <v>-1.4680954004285264E-2</v>
      </c>
      <c r="M28" s="65">
        <f t="shared" si="6"/>
        <v>-1.6146885414301163E-2</v>
      </c>
      <c r="N28" s="65">
        <f t="shared" si="6"/>
        <v>-1.6284999577044521E-2</v>
      </c>
      <c r="O28" s="65">
        <f t="shared" si="6"/>
        <v>-1.9945931824305471E-2</v>
      </c>
      <c r="P28" s="65">
        <f t="shared" si="6"/>
        <v>-1.6876048720811145E-2</v>
      </c>
      <c r="Q28" s="65">
        <f t="shared" si="6"/>
        <v>-1.3037393524269702E-2</v>
      </c>
      <c r="R28" s="65">
        <f t="shared" si="6"/>
        <v>-7.7267426939565537E-3</v>
      </c>
      <c r="S28" s="376">
        <f t="shared" ref="S28:X28" si="7">R28</f>
        <v>-7.7267426939565537E-3</v>
      </c>
      <c r="T28" s="376">
        <f t="shared" si="7"/>
        <v>-7.7267426939565537E-3</v>
      </c>
      <c r="U28" s="376">
        <f t="shared" si="7"/>
        <v>-7.7267426939565537E-3</v>
      </c>
      <c r="V28" s="376">
        <f t="shared" si="7"/>
        <v>-7.7267426939565537E-3</v>
      </c>
      <c r="W28" s="376">
        <f t="shared" si="7"/>
        <v>-7.7267426939565537E-3</v>
      </c>
      <c r="X28" s="376">
        <f t="shared" si="7"/>
        <v>-7.7267426939565537E-3</v>
      </c>
      <c r="Y28" s="26"/>
      <c r="Z28" s="26"/>
    </row>
    <row r="29" spans="2:30">
      <c r="B29" s="1" t="str">
        <f>CONCATENATE('Forecast Switchboard'!$H$4,C29,"Stock")</f>
        <v>RegionWashingtonStock</v>
      </c>
      <c r="C29" s="1" t="s">
        <v>74</v>
      </c>
      <c r="D29" s="65"/>
      <c r="E29" s="65">
        <f t="shared" ref="E29:R29" si="8">(E23-D23)/D23</f>
        <v>-1.9196044956069747E-2</v>
      </c>
      <c r="F29" s="65">
        <f t="shared" si="8"/>
        <v>-1.2274634822859778E-2</v>
      </c>
      <c r="G29" s="65">
        <f t="shared" si="8"/>
        <v>-1.4642730148889055E-2</v>
      </c>
      <c r="H29" s="65">
        <f t="shared" si="8"/>
        <v>-1.6636902834195423E-2</v>
      </c>
      <c r="I29" s="65">
        <f t="shared" si="8"/>
        <v>-1.4752831266592688E-2</v>
      </c>
      <c r="J29" s="65">
        <f t="shared" si="8"/>
        <v>-1.6879732587488934E-2</v>
      </c>
      <c r="K29" s="65">
        <f t="shared" si="8"/>
        <v>-1.6799014124772003E-2</v>
      </c>
      <c r="L29" s="65">
        <f t="shared" si="8"/>
        <v>-1.2581989715910196E-2</v>
      </c>
      <c r="M29" s="65">
        <f t="shared" si="8"/>
        <v>-1.2919567899205127E-2</v>
      </c>
      <c r="N29" s="65">
        <f t="shared" si="8"/>
        <v>-1.2715036906915216E-2</v>
      </c>
      <c r="O29" s="65">
        <f t="shared" si="8"/>
        <v>-1.2704238119754992E-2</v>
      </c>
      <c r="P29" s="65">
        <f t="shared" si="8"/>
        <v>-6.5712842455577791E-3</v>
      </c>
      <c r="Q29" s="65">
        <f t="shared" si="8"/>
        <v>-5.9522296184742005E-3</v>
      </c>
      <c r="R29" s="65">
        <f t="shared" si="8"/>
        <v>-1.7060918310698072E-3</v>
      </c>
      <c r="S29" s="376">
        <f t="shared" ref="S29:X29" si="9">R29</f>
        <v>-1.7060918310698072E-3</v>
      </c>
      <c r="T29" s="376">
        <f t="shared" si="9"/>
        <v>-1.7060918310698072E-3</v>
      </c>
      <c r="U29" s="376">
        <f t="shared" si="9"/>
        <v>-1.7060918310698072E-3</v>
      </c>
      <c r="V29" s="376">
        <f t="shared" si="9"/>
        <v>-1.7060918310698072E-3</v>
      </c>
      <c r="W29" s="376">
        <f t="shared" si="9"/>
        <v>-1.7060918310698072E-3</v>
      </c>
      <c r="X29" s="376">
        <f t="shared" si="9"/>
        <v>-1.7060918310698072E-3</v>
      </c>
      <c r="Y29" s="26"/>
      <c r="Z29" s="26"/>
    </row>
    <row r="30" spans="2:30">
      <c r="B30" s="1" t="str">
        <f>CONCATENATE('Forecast Switchboard'!$H$4,C30,"Stock")</f>
        <v>RegionRegionStock</v>
      </c>
      <c r="C30" s="19" t="s">
        <v>5382</v>
      </c>
      <c r="D30" s="65"/>
      <c r="E30" s="65">
        <f t="shared" ref="E30" si="10">(E24-D24)/D24</f>
        <v>9.7596502645493789E-3</v>
      </c>
      <c r="F30" s="65">
        <f t="shared" ref="F30" si="11">(F24-E24)/E24</f>
        <v>7.2360079213540703E-3</v>
      </c>
      <c r="G30" s="65">
        <f t="shared" ref="G30" si="12">(G24-F24)/F24</f>
        <v>5.1001970119504518E-3</v>
      </c>
      <c r="H30" s="65">
        <f t="shared" ref="H30" si="13">(H24-G24)/G24</f>
        <v>7.8396998869593362E-3</v>
      </c>
      <c r="I30" s="65">
        <f t="shared" ref="I30" si="14">(I24-H24)/H24</f>
        <v>-3.7598610609148415E-4</v>
      </c>
      <c r="J30" s="65">
        <f t="shared" ref="J30" si="15">(J24-I24)/I24</f>
        <v>-1.4301546074672962E-3</v>
      </c>
      <c r="K30" s="65">
        <f t="shared" ref="K30" si="16">(K24-J24)/J24</f>
        <v>2.6389950488916567E-3</v>
      </c>
      <c r="L30" s="65">
        <f t="shared" ref="L30" si="17">(L24-K24)/K24</f>
        <v>9.8163785479314018E-4</v>
      </c>
      <c r="M30" s="65">
        <f t="shared" ref="M30" si="18">(M24-L24)/L24</f>
        <v>7.9708989657453194E-3</v>
      </c>
      <c r="N30" s="65">
        <f t="shared" ref="N30" si="19">(N24-M24)/M24</f>
        <v>3.2970063800710674E-3</v>
      </c>
      <c r="O30" s="65">
        <f t="shared" ref="O30" si="20">(O24-N24)/N24</f>
        <v>1.7383462196288071E-3</v>
      </c>
      <c r="P30" s="65">
        <f t="shared" ref="P30" si="21">(P24-O24)/O24</f>
        <v>3.9866150095347642E-3</v>
      </c>
      <c r="Q30" s="65">
        <f t="shared" ref="Q30" si="22">(Q24-P24)/P24</f>
        <v>4.6983621562176042E-3</v>
      </c>
      <c r="R30" s="65">
        <f t="shared" ref="R30" si="23">(R24-Q24)/Q24</f>
        <v>1.064115515598881E-2</v>
      </c>
      <c r="S30" s="376">
        <f t="shared" ref="S30" si="24">R30</f>
        <v>1.064115515598881E-2</v>
      </c>
      <c r="T30" s="376">
        <f t="shared" ref="T30" si="25">S30</f>
        <v>1.064115515598881E-2</v>
      </c>
      <c r="U30" s="376">
        <f t="shared" ref="U30" si="26">T30</f>
        <v>1.064115515598881E-2</v>
      </c>
      <c r="V30" s="376">
        <f t="shared" ref="V30" si="27">U30</f>
        <v>1.064115515598881E-2</v>
      </c>
      <c r="W30" s="376">
        <f t="shared" ref="W30" si="28">V30</f>
        <v>1.064115515598881E-2</v>
      </c>
      <c r="X30" s="376">
        <f t="shared" ref="X30" si="29">W30</f>
        <v>1.064115515598881E-2</v>
      </c>
      <c r="Y30" s="26"/>
      <c r="Z30" s="26"/>
    </row>
    <row r="35" spans="3:26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3:26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3:26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3:26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3:26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1" spans="3:26"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26"/>
      <c r="T41" s="26"/>
      <c r="U41" s="26"/>
      <c r="V41" s="64"/>
      <c r="W41" s="26"/>
      <c r="X41" s="26"/>
      <c r="Y41" s="26"/>
      <c r="Z41" s="26"/>
    </row>
    <row r="42" spans="3:26"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26"/>
      <c r="T42" s="26"/>
      <c r="U42" s="26"/>
      <c r="V42" s="26"/>
      <c r="W42" s="26"/>
      <c r="X42" s="26"/>
      <c r="Y42" s="26"/>
      <c r="Z42" s="26"/>
    </row>
    <row r="43" spans="3:26"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26"/>
      <c r="T43" s="26"/>
      <c r="U43" s="26"/>
      <c r="V43" s="26"/>
      <c r="W43" s="26"/>
      <c r="X43" s="26"/>
      <c r="Y43" s="26"/>
      <c r="Z43" s="26"/>
    </row>
    <row r="44" spans="3:26"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26"/>
      <c r="T44" s="26"/>
      <c r="U44" s="26"/>
      <c r="V44" s="26"/>
      <c r="W44" s="26"/>
      <c r="X44" s="26"/>
      <c r="Y44" s="26"/>
      <c r="Z44" s="26"/>
    </row>
    <row r="45" spans="3:26">
      <c r="C45" s="19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9" spans="3:26">
      <c r="C49" s="1" t="s">
        <v>5437</v>
      </c>
    </row>
    <row r="50" spans="3:26">
      <c r="C50" s="1" t="s">
        <v>5442</v>
      </c>
      <c r="D50" s="1">
        <v>2021</v>
      </c>
      <c r="E50" s="1">
        <v>2022</v>
      </c>
      <c r="F50" s="1">
        <v>2023</v>
      </c>
      <c r="G50" s="1">
        <v>2024</v>
      </c>
      <c r="H50" s="1">
        <v>2025</v>
      </c>
      <c r="I50" s="1">
        <v>2026</v>
      </c>
      <c r="J50" s="1">
        <v>2027</v>
      </c>
      <c r="K50" s="1">
        <v>2028</v>
      </c>
      <c r="L50" s="1">
        <v>2029</v>
      </c>
      <c r="M50" s="1">
        <v>2030</v>
      </c>
      <c r="N50" s="1">
        <v>2031</v>
      </c>
      <c r="O50" s="1">
        <v>2032</v>
      </c>
      <c r="P50" s="1">
        <v>2033</v>
      </c>
      <c r="Q50" s="1">
        <v>2034</v>
      </c>
      <c r="R50" s="1">
        <v>2035</v>
      </c>
    </row>
    <row r="51" spans="3:26">
      <c r="C51" s="1" t="s">
        <v>30</v>
      </c>
      <c r="D51" s="8">
        <v>286.92576328666041</v>
      </c>
      <c r="E51" s="8">
        <v>288.21028515315072</v>
      </c>
      <c r="F51" s="8">
        <v>289.55046684399582</v>
      </c>
      <c r="G51" s="8">
        <v>290.86130684432254</v>
      </c>
      <c r="H51" s="8">
        <v>292.50737534388196</v>
      </c>
      <c r="I51" s="8">
        <v>293.98233289228534</v>
      </c>
      <c r="J51" s="8">
        <v>295.54953738324241</v>
      </c>
      <c r="K51" s="8">
        <v>296.88486633515129</v>
      </c>
      <c r="L51" s="8">
        <v>298.36175394753337</v>
      </c>
      <c r="M51" s="8">
        <v>300.0054967432032</v>
      </c>
      <c r="N51" s="8">
        <v>301.86044976934068</v>
      </c>
      <c r="O51" s="8">
        <v>303.77940438373992</v>
      </c>
      <c r="P51" s="8">
        <v>305.51008091202743</v>
      </c>
      <c r="Q51" s="8">
        <v>307.2980056734217</v>
      </c>
      <c r="R51" s="8">
        <v>309.16508208132944</v>
      </c>
    </row>
    <row r="52" spans="3:26">
      <c r="C52" s="1" t="s">
        <v>5435</v>
      </c>
      <c r="D52" s="8">
        <v>24.917186705390211</v>
      </c>
      <c r="E52" s="8">
        <v>25.190109521501217</v>
      </c>
      <c r="F52" s="8">
        <v>25.472903727901411</v>
      </c>
      <c r="G52" s="8">
        <v>25.757540032976934</v>
      </c>
      <c r="H52" s="8">
        <v>26.075985190076398</v>
      </c>
      <c r="I52" s="8">
        <v>26.382858265417166</v>
      </c>
      <c r="J52" s="8">
        <v>26.70128298491219</v>
      </c>
      <c r="K52" s="8">
        <v>27.001396211103568</v>
      </c>
      <c r="L52" s="8">
        <v>27.316779883373911</v>
      </c>
      <c r="M52" s="8">
        <v>27.649764251068987</v>
      </c>
      <c r="N52" s="8">
        <v>28.004563908013747</v>
      </c>
      <c r="O52" s="8">
        <v>28.367464587408481</v>
      </c>
      <c r="P52" s="8">
        <v>28.714538502723155</v>
      </c>
      <c r="Q52" s="8">
        <v>29.068625570353149</v>
      </c>
      <c r="R52" s="8">
        <v>29.431770121200344</v>
      </c>
    </row>
    <row r="53" spans="3:26">
      <c r="C53" s="1" t="s">
        <v>19</v>
      </c>
      <c r="D53" s="8">
        <v>164.502993150587</v>
      </c>
      <c r="E53" s="8">
        <v>166.82309179110365</v>
      </c>
      <c r="F53" s="8">
        <v>169.2940834476413</v>
      </c>
      <c r="G53" s="8">
        <v>171.64081154679243</v>
      </c>
      <c r="H53" s="8">
        <v>175.68396198296</v>
      </c>
      <c r="I53" s="8">
        <v>178.10555092341767</v>
      </c>
      <c r="J53" s="8">
        <v>180.56860278950822</v>
      </c>
      <c r="K53" s="8">
        <v>182.8234685395083</v>
      </c>
      <c r="L53" s="8">
        <v>185.25742384445428</v>
      </c>
      <c r="M53" s="8">
        <v>189.19212794501681</v>
      </c>
      <c r="N53" s="8">
        <v>191.89773481737896</v>
      </c>
      <c r="O53" s="8">
        <v>194.75103003665112</v>
      </c>
      <c r="P53" s="8">
        <v>197.52957990793703</v>
      </c>
      <c r="Q53" s="8">
        <v>200.21330722912671</v>
      </c>
      <c r="R53" s="8">
        <v>204.70942710039392</v>
      </c>
    </row>
    <row r="54" spans="3:26">
      <c r="C54" s="1" t="s">
        <v>25</v>
      </c>
      <c r="D54" s="8">
        <v>314.27817280175259</v>
      </c>
      <c r="E54" s="8">
        <v>318.73589426630684</v>
      </c>
      <c r="F54" s="8">
        <v>323.35908092159781</v>
      </c>
      <c r="G54" s="8">
        <v>327.83717164642957</v>
      </c>
      <c r="H54" s="8">
        <v>335.10607664089093</v>
      </c>
      <c r="I54" s="8">
        <v>339.71300048786264</v>
      </c>
      <c r="J54" s="8">
        <v>344.27496996722903</v>
      </c>
      <c r="K54" s="8">
        <v>348.76006214049926</v>
      </c>
      <c r="L54" s="8">
        <v>353.24060634147258</v>
      </c>
      <c r="M54" s="8">
        <v>360.24433593669715</v>
      </c>
      <c r="N54" s="8">
        <v>365.39003497124884</v>
      </c>
      <c r="O54" s="8">
        <v>370.70859275864285</v>
      </c>
      <c r="P54" s="8">
        <v>375.86460866337762</v>
      </c>
      <c r="Q54" s="8">
        <v>380.94816776864195</v>
      </c>
      <c r="R54" s="8">
        <v>388.82587692239048</v>
      </c>
    </row>
    <row r="55" spans="3:26">
      <c r="C55" s="1" t="s">
        <v>5436</v>
      </c>
      <c r="D55" s="8">
        <v>790.62422417170501</v>
      </c>
      <c r="E55" s="8">
        <v>798.95945282106868</v>
      </c>
      <c r="F55" s="8">
        <v>807.67647491888397</v>
      </c>
      <c r="G55" s="8">
        <v>816.09691402861665</v>
      </c>
      <c r="H55" s="8">
        <v>829.37338717431066</v>
      </c>
      <c r="I55" s="8">
        <v>838.18381440553094</v>
      </c>
      <c r="J55" s="8">
        <v>847.09450078214297</v>
      </c>
      <c r="K55" s="8">
        <v>855.46980517717247</v>
      </c>
      <c r="L55" s="8">
        <v>864.17664759590309</v>
      </c>
      <c r="M55" s="8">
        <v>877.09159365981475</v>
      </c>
      <c r="N55" s="8">
        <v>887.15279538312723</v>
      </c>
      <c r="O55" s="8">
        <v>897.60644414373678</v>
      </c>
      <c r="P55" s="8">
        <v>907.61878419775326</v>
      </c>
      <c r="Q55" s="8">
        <v>917.52820130298915</v>
      </c>
      <c r="R55" s="8">
        <v>932.13208499891243</v>
      </c>
    </row>
    <row r="57" spans="3:26">
      <c r="C57" s="1" t="s">
        <v>96</v>
      </c>
      <c r="D57" s="65" t="e">
        <f>(D51-#REF!)/#REF!</f>
        <v>#REF!</v>
      </c>
      <c r="E57" s="65">
        <f t="shared" ref="E57:E60" si="30">(E51-D51)/D51</f>
        <v>4.4768439465889811E-3</v>
      </c>
      <c r="F57" s="65">
        <f t="shared" ref="F57:F60" si="31">(F51-E51)/E51</f>
        <v>4.6500134099411016E-3</v>
      </c>
      <c r="G57" s="65">
        <f t="shared" ref="G57:G60" si="32">(G51-F51)/F51</f>
        <v>4.5271555408438555E-3</v>
      </c>
      <c r="H57" s="65">
        <f t="shared" ref="H57:H60" si="33">(H51-G51)/G51</f>
        <v>5.659290049330773E-3</v>
      </c>
      <c r="I57" s="65">
        <f t="shared" ref="I57:I60" si="34">(I51-H51)/H51</f>
        <v>5.0424627641247307E-3</v>
      </c>
      <c r="J57" s="65">
        <f t="shared" ref="J57:J60" si="35">(J51-I51)/I51</f>
        <v>5.3309478686642316E-3</v>
      </c>
      <c r="K57" s="65">
        <f t="shared" ref="K57:K60" si="36">(K51-J51)/J51</f>
        <v>4.5181222874909853E-3</v>
      </c>
      <c r="L57" s="65">
        <f t="shared" ref="L57:L60" si="37">(L51-K51)/K51</f>
        <v>4.9746139997410236E-3</v>
      </c>
      <c r="M57" s="65">
        <f t="shared" ref="M57:M60" si="38">(M51-L51)/L51</f>
        <v>5.5092275532033289E-3</v>
      </c>
      <c r="N57" s="65">
        <f t="shared" ref="N57:N60" si="39">(N51-M51)/M51</f>
        <v>6.1830634647513502E-3</v>
      </c>
      <c r="O57" s="65">
        <f t="shared" ref="O57:O60" si="40">(O51-N51)/N51</f>
        <v>6.3570918809190231E-3</v>
      </c>
      <c r="P57" s="65">
        <f t="shared" ref="P57:P60" si="41">(P51-O51)/O51</f>
        <v>5.6971489946740896E-3</v>
      </c>
      <c r="Q57" s="65">
        <f t="shared" ref="Q57:Q60" si="42">(Q51-P51)/P51</f>
        <v>5.8522610974303781E-3</v>
      </c>
      <c r="R57" s="65">
        <f>(R51-Q51)/Q51</f>
        <v>6.0757843312916424E-3</v>
      </c>
      <c r="S57" s="26"/>
      <c r="T57" s="26"/>
      <c r="U57" s="26"/>
      <c r="V57" s="64"/>
      <c r="W57" s="26"/>
      <c r="X57" s="26"/>
      <c r="Y57" s="26"/>
      <c r="Z57" s="26"/>
    </row>
    <row r="58" spans="3:26">
      <c r="C58" s="1" t="s">
        <v>118</v>
      </c>
      <c r="D58" s="65" t="e">
        <f>(D52-#REF!)/#REF!</f>
        <v>#REF!</v>
      </c>
      <c r="E58" s="65">
        <f t="shared" si="30"/>
        <v>1.0953195452517347E-2</v>
      </c>
      <c r="F58" s="65">
        <f t="shared" si="31"/>
        <v>1.1226398446533652E-2</v>
      </c>
      <c r="G58" s="65">
        <f t="shared" si="32"/>
        <v>1.1174081609068789E-2</v>
      </c>
      <c r="H58" s="65">
        <f t="shared" si="33"/>
        <v>1.2363182069862448E-2</v>
      </c>
      <c r="I58" s="65">
        <f t="shared" si="34"/>
        <v>1.1768417304422803E-2</v>
      </c>
      <c r="J58" s="65">
        <f t="shared" si="35"/>
        <v>1.2069379151098921E-2</v>
      </c>
      <c r="K58" s="65">
        <f t="shared" si="36"/>
        <v>1.1239655651039687E-2</v>
      </c>
      <c r="L58" s="65">
        <f t="shared" si="37"/>
        <v>1.1680272746068237E-2</v>
      </c>
      <c r="M58" s="65">
        <f t="shared" si="38"/>
        <v>1.2189737191452187E-2</v>
      </c>
      <c r="N58" s="65">
        <f t="shared" si="39"/>
        <v>1.2831923401699261E-2</v>
      </c>
      <c r="O58" s="65">
        <f t="shared" si="40"/>
        <v>1.2958626336291095E-2</v>
      </c>
      <c r="P58" s="65">
        <f t="shared" si="41"/>
        <v>1.2234929006264808E-2</v>
      </c>
      <c r="Q58" s="65">
        <f t="shared" si="42"/>
        <v>1.2331281855580366E-2</v>
      </c>
      <c r="R58" s="65">
        <f t="shared" ref="R58:R60" si="43">(R52-Q52)/Q52</f>
        <v>1.2492663265701963E-2</v>
      </c>
      <c r="S58" s="26"/>
      <c r="T58" s="26"/>
      <c r="U58" s="26"/>
      <c r="V58" s="26"/>
      <c r="W58" s="26"/>
      <c r="X58" s="26"/>
      <c r="Y58" s="26"/>
      <c r="Z58" s="26"/>
    </row>
    <row r="59" spans="3:26">
      <c r="C59" s="1" t="s">
        <v>140</v>
      </c>
      <c r="D59" s="65" t="e">
        <f>(D53-#REF!)/#REF!</f>
        <v>#REF!</v>
      </c>
      <c r="E59" s="65">
        <f t="shared" si="30"/>
        <v>1.4103686480602912E-2</v>
      </c>
      <c r="F59" s="65">
        <f t="shared" si="31"/>
        <v>1.4812048080440995E-2</v>
      </c>
      <c r="G59" s="65">
        <f t="shared" si="32"/>
        <v>1.3861843552712957E-2</v>
      </c>
      <c r="H59" s="65">
        <f t="shared" si="33"/>
        <v>2.3555880444350662E-2</v>
      </c>
      <c r="I59" s="65">
        <f t="shared" si="34"/>
        <v>1.3783779197173062E-2</v>
      </c>
      <c r="J59" s="65">
        <f t="shared" si="35"/>
        <v>1.3829169575683928E-2</v>
      </c>
      <c r="K59" s="65">
        <f t="shared" si="36"/>
        <v>1.2487584857864867E-2</v>
      </c>
      <c r="L59" s="65">
        <f t="shared" si="37"/>
        <v>1.331314477506482E-2</v>
      </c>
      <c r="M59" s="65">
        <f t="shared" si="38"/>
        <v>2.1239117002221627E-2</v>
      </c>
      <c r="N59" s="65">
        <f t="shared" si="39"/>
        <v>1.430084275572216E-2</v>
      </c>
      <c r="O59" s="65">
        <f t="shared" si="40"/>
        <v>1.4868832203712653E-2</v>
      </c>
      <c r="P59" s="65">
        <f t="shared" si="41"/>
        <v>1.4267189604917671E-2</v>
      </c>
      <c r="Q59" s="65">
        <f t="shared" si="42"/>
        <v>1.3586457898814385E-2</v>
      </c>
      <c r="R59" s="65">
        <f t="shared" si="43"/>
        <v>2.245664852897012E-2</v>
      </c>
      <c r="S59" s="26"/>
      <c r="T59" s="26"/>
      <c r="U59" s="26"/>
      <c r="V59" s="26"/>
      <c r="W59" s="26"/>
      <c r="X59" s="26"/>
      <c r="Y59" s="26"/>
      <c r="Z59" s="26"/>
    </row>
    <row r="60" spans="3:26">
      <c r="C60" s="1" t="s">
        <v>74</v>
      </c>
      <c r="D60" s="65" t="e">
        <f>(D54-#REF!)/#REF!</f>
        <v>#REF!</v>
      </c>
      <c r="E60" s="65">
        <f t="shared" si="30"/>
        <v>1.4183999559416413E-2</v>
      </c>
      <c r="F60" s="65">
        <f t="shared" si="31"/>
        <v>1.4504756880090352E-2</v>
      </c>
      <c r="G60" s="65">
        <f t="shared" si="32"/>
        <v>1.3848662335595655E-2</v>
      </c>
      <c r="H60" s="65">
        <f t="shared" si="33"/>
        <v>2.2172302664631442E-2</v>
      </c>
      <c r="I60" s="65">
        <f t="shared" si="34"/>
        <v>1.3747658333001879E-2</v>
      </c>
      <c r="J60" s="65">
        <f t="shared" si="35"/>
        <v>1.3428892838410445E-2</v>
      </c>
      <c r="K60" s="65">
        <f t="shared" si="36"/>
        <v>1.3027645238621792E-2</v>
      </c>
      <c r="L60" s="65">
        <f t="shared" si="37"/>
        <v>1.2847067905293363E-2</v>
      </c>
      <c r="M60" s="65">
        <f t="shared" si="38"/>
        <v>1.9827079530189022E-2</v>
      </c>
      <c r="N60" s="65">
        <f t="shared" si="39"/>
        <v>1.428391378082873E-2</v>
      </c>
      <c r="O60" s="65">
        <f t="shared" si="40"/>
        <v>1.4555836991593135E-2</v>
      </c>
      <c r="P60" s="65">
        <f t="shared" si="41"/>
        <v>1.3908541656307651E-2</v>
      </c>
      <c r="Q60" s="65">
        <f t="shared" si="42"/>
        <v>1.3524974121245708E-2</v>
      </c>
      <c r="R60" s="65">
        <f t="shared" si="43"/>
        <v>2.0679215232589934E-2</v>
      </c>
      <c r="S60" s="26"/>
      <c r="T60" s="26"/>
      <c r="U60" s="26"/>
      <c r="V60" s="26"/>
      <c r="W60" s="26"/>
      <c r="X60" s="26"/>
      <c r="Y60" s="26"/>
      <c r="Z60" s="26"/>
    </row>
    <row r="61" spans="3:26">
      <c r="C61" s="19" t="s">
        <v>5382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4"/>
  </sheetPr>
  <dimension ref="A2:AL31"/>
  <sheetViews>
    <sheetView topLeftCell="A9" workbookViewId="0">
      <selection activeCell="D20" sqref="D20"/>
    </sheetView>
  </sheetViews>
  <sheetFormatPr defaultRowHeight="12.75"/>
  <cols>
    <col min="3" max="3" width="25.28515625" customWidth="1"/>
    <col min="4" max="4" width="12.5703125" customWidth="1"/>
    <col min="5" max="5" width="12" bestFit="1" customWidth="1"/>
    <col min="6" max="23" width="13.140625" bestFit="1" customWidth="1"/>
    <col min="24" max="24" width="14.42578125" bestFit="1" customWidth="1"/>
  </cols>
  <sheetData>
    <row r="2" spans="3:24">
      <c r="C2" t="s">
        <v>0</v>
      </c>
      <c r="D2" t="s">
        <v>146</v>
      </c>
    </row>
    <row r="4" spans="3:24">
      <c r="C4" t="s">
        <v>1</v>
      </c>
      <c r="D4" t="s">
        <v>5455</v>
      </c>
    </row>
    <row r="5" spans="3:24">
      <c r="C5" t="s">
        <v>3</v>
      </c>
      <c r="D5" t="s">
        <v>4</v>
      </c>
    </row>
    <row r="8" spans="3:24">
      <c r="C8" t="s">
        <v>5</v>
      </c>
      <c r="D8" t="s">
        <v>6</v>
      </c>
    </row>
    <row r="9" spans="3:24" ht="15">
      <c r="C9" s="184" t="s">
        <v>147</v>
      </c>
    </row>
    <row r="12" spans="3:24">
      <c r="C12" s="183" t="s">
        <v>148</v>
      </c>
      <c r="D12">
        <v>2021</v>
      </c>
      <c r="E12">
        <v>2022</v>
      </c>
      <c r="F12">
        <v>2023</v>
      </c>
      <c r="G12">
        <v>2024</v>
      </c>
      <c r="H12">
        <v>2025</v>
      </c>
      <c r="I12">
        <v>2026</v>
      </c>
      <c r="J12">
        <v>2027</v>
      </c>
      <c r="K12">
        <v>2028</v>
      </c>
      <c r="L12">
        <v>2029</v>
      </c>
      <c r="M12">
        <v>2030</v>
      </c>
      <c r="N12">
        <v>2031</v>
      </c>
      <c r="O12">
        <v>2032</v>
      </c>
      <c r="P12">
        <v>2033</v>
      </c>
      <c r="Q12">
        <v>2034</v>
      </c>
      <c r="R12">
        <v>2035</v>
      </c>
      <c r="S12">
        <v>2036</v>
      </c>
      <c r="T12">
        <v>2037</v>
      </c>
      <c r="U12">
        <v>2038</v>
      </c>
      <c r="V12">
        <v>2039</v>
      </c>
      <c r="W12">
        <v>2040</v>
      </c>
      <c r="X12">
        <v>2041</v>
      </c>
    </row>
    <row r="13" spans="3:24">
      <c r="C13" t="s">
        <v>149</v>
      </c>
    </row>
    <row r="14" spans="3:24">
      <c r="C14" t="s">
        <v>150</v>
      </c>
    </row>
    <row r="15" spans="3:24">
      <c r="C15" t="s">
        <v>151</v>
      </c>
    </row>
    <row r="16" spans="3:24">
      <c r="C16" t="s">
        <v>152</v>
      </c>
    </row>
    <row r="17" spans="1:38">
      <c r="C17" t="s">
        <v>5383</v>
      </c>
    </row>
    <row r="19" spans="1:38">
      <c r="C19" t="s">
        <v>5754</v>
      </c>
    </row>
    <row r="20" spans="1:38">
      <c r="C20" t="s">
        <v>30</v>
      </c>
      <c r="D20">
        <f>'Ag Forecast (Base Case)'!D20*'[6]Irrigation demand'!K29</f>
        <v>1785.5770330440967</v>
      </c>
      <c r="E20">
        <f>'Ag Forecast (Base Case)'!E20*'[6]Irrigation demand'!L29</f>
        <v>1839.7062120064149</v>
      </c>
      <c r="F20">
        <f>'Ag Forecast (Base Case)'!F20*'[6]Irrigation demand'!M29</f>
        <v>1886.6010925859132</v>
      </c>
      <c r="G20">
        <f>'Ag Forecast (Base Case)'!G20*'[6]Irrigation demand'!N29</f>
        <v>1927.0612678440812</v>
      </c>
      <c r="H20">
        <f>'Ag Forecast (Base Case)'!H20*'[6]Irrigation demand'!O29</f>
        <v>1977.6339095242415</v>
      </c>
      <c r="I20">
        <f>'Ag Forecast (Base Case)'!I20*'[6]Irrigation demand'!P29</f>
        <v>2007.2490773864013</v>
      </c>
      <c r="J20">
        <f>'Ag Forecast (Base Case)'!J20*'[6]Irrigation demand'!Q29</f>
        <v>2036.0952229988043</v>
      </c>
      <c r="K20">
        <f>'Ag Forecast (Base Case)'!K20*'[6]Irrigation demand'!R29</f>
        <v>2066.8691015319077</v>
      </c>
      <c r="L20">
        <f>'Ag Forecast (Base Case)'!L20*'[6]Irrigation demand'!S29</f>
        <v>2102.420439500776</v>
      </c>
      <c r="M20">
        <f>'Ag Forecast (Base Case)'!M20*'[6]Irrigation demand'!T29</f>
        <v>2152.7367512224855</v>
      </c>
      <c r="N20">
        <f>'Ag Forecast (Base Case)'!N20*'[6]Irrigation demand'!U29</f>
        <v>2192.0364654838791</v>
      </c>
      <c r="O20">
        <f>'Ag Forecast (Base Case)'!O20*'[6]Irrigation demand'!V29</f>
        <v>2229.0771213405292</v>
      </c>
      <c r="P20">
        <f>'Ag Forecast (Base Case)'!P20*'[6]Irrigation demand'!W29</f>
        <v>2267.6987651920358</v>
      </c>
      <c r="Q20">
        <f>'Ag Forecast (Base Case)'!Q20*'[6]Irrigation demand'!X29</f>
        <v>2306.6052116066439</v>
      </c>
      <c r="R20">
        <f>'Ag Forecast (Base Case)'!R20*'[6]Irrigation demand'!Y29</f>
        <v>2365.3484158255765</v>
      </c>
      <c r="S20">
        <f>'Ag Forecast (Base Case)'!S20*'[6]Irrigation demand'!Z29</f>
        <v>2417.2293327023954</v>
      </c>
      <c r="T20">
        <f>'Ag Forecast (Base Case)'!T20*'[6]Irrigation demand'!AA29</f>
        <v>2466.2949902772398</v>
      </c>
      <c r="U20">
        <f>'Ag Forecast (Base Case)'!U20*'[6]Irrigation demand'!AB29</f>
        <v>2523.8378950056194</v>
      </c>
      <c r="V20">
        <f>'Ag Forecast (Base Case)'!V20*'[6]Irrigation demand'!AC29</f>
        <v>2584.5234907998729</v>
      </c>
      <c r="W20">
        <f>'Ag Forecast (Base Case)'!W20*'[6]Irrigation demand'!AD29</f>
        <v>2648.0418503486885</v>
      </c>
      <c r="X20">
        <f>'Ag Forecast (Base Case)'!X20*'[6]Irrigation demand'!AE29</f>
        <v>2720.380497324104</v>
      </c>
      <c r="Y20" t="s">
        <v>30</v>
      </c>
    </row>
    <row r="21" spans="1:38">
      <c r="C21" t="s">
        <v>5435</v>
      </c>
      <c r="D21">
        <f>'Ag Forecast (Base Case)'!D21*'[6]Irrigation demand'!K30</f>
        <v>3339.5743972934738</v>
      </c>
      <c r="E21">
        <f>'Ag Forecast (Base Case)'!E21*'[6]Irrigation demand'!L30</f>
        <v>3437.5849838120953</v>
      </c>
      <c r="F21">
        <f>'Ag Forecast (Base Case)'!F21*'[6]Irrigation demand'!M30</f>
        <v>3532.2196879169906</v>
      </c>
      <c r="G21">
        <f>'Ag Forecast (Base Case)'!G21*'[6]Irrigation demand'!N30</f>
        <v>3677.3916996559765</v>
      </c>
      <c r="H21">
        <f>'Ag Forecast (Base Case)'!H21*'[6]Irrigation demand'!O30</f>
        <v>3791.1052641564793</v>
      </c>
      <c r="I21">
        <f>'Ag Forecast (Base Case)'!I21*'[6]Irrigation demand'!P30</f>
        <v>3869.1560099430794</v>
      </c>
      <c r="J21">
        <f>'Ag Forecast (Base Case)'!J21*'[6]Irrigation demand'!Q30</f>
        <v>3936.1963063412659</v>
      </c>
      <c r="K21">
        <f>'Ag Forecast (Base Case)'!K21*'[6]Irrigation demand'!R30</f>
        <v>4011.2025564305654</v>
      </c>
      <c r="L21">
        <f>'Ag Forecast (Base Case)'!L21*'[6]Irrigation demand'!S30</f>
        <v>4067.0364765963182</v>
      </c>
      <c r="M21">
        <f>'Ag Forecast (Base Case)'!M21*'[6]Irrigation demand'!T30</f>
        <v>4173.7810272800607</v>
      </c>
      <c r="N21">
        <f>'Ag Forecast (Base Case)'!N21*'[6]Irrigation demand'!U30</f>
        <v>4253.9075560380261</v>
      </c>
      <c r="O21">
        <f>'Ag Forecast (Base Case)'!O21*'[6]Irrigation demand'!V30</f>
        <v>4332.3681479004135</v>
      </c>
      <c r="P21">
        <f>'Ag Forecast (Base Case)'!P21*'[6]Irrigation demand'!W30</f>
        <v>4420.7943035510516</v>
      </c>
      <c r="Q21">
        <f>'Ag Forecast (Base Case)'!Q21*'[6]Irrigation demand'!X30</f>
        <v>4504.1134933997237</v>
      </c>
      <c r="R21">
        <f>'Ag Forecast (Base Case)'!R21*'[6]Irrigation demand'!Y30</f>
        <v>4608.602151622229</v>
      </c>
      <c r="S21">
        <f>'Ag Forecast (Base Case)'!S21*'[6]Irrigation demand'!Z30</f>
        <v>4704.739037377426</v>
      </c>
      <c r="T21">
        <f>'Ag Forecast (Base Case)'!T21*'[6]Irrigation demand'!AA30</f>
        <v>4806.5863061907594</v>
      </c>
      <c r="U21">
        <f>'Ag Forecast (Base Case)'!U21*'[6]Irrigation demand'!AB30</f>
        <v>4895.3482381475578</v>
      </c>
      <c r="V21">
        <f>'Ag Forecast (Base Case)'!V21*'[6]Irrigation demand'!AC30</f>
        <v>4976.3769890672284</v>
      </c>
      <c r="W21">
        <f>'Ag Forecast (Base Case)'!W21*'[6]Irrigation demand'!AD30</f>
        <v>5073.4323064285963</v>
      </c>
      <c r="X21">
        <f>'Ag Forecast (Base Case)'!X21*'[6]Irrigation demand'!AE30</f>
        <v>5153.5659967017136</v>
      </c>
      <c r="Y21" t="s">
        <v>5435</v>
      </c>
    </row>
    <row r="22" spans="1:38">
      <c r="C22" t="s">
        <v>19</v>
      </c>
      <c r="D22">
        <f>'Ag Forecast (Base Case)'!D22*'[6]Irrigation demand'!K31</f>
        <v>3158.1921424460925</v>
      </c>
      <c r="E22">
        <f>'Ag Forecast (Base Case)'!E22*'[6]Irrigation demand'!L31</f>
        <v>3200.4734144240706</v>
      </c>
      <c r="F22">
        <f>'Ag Forecast (Base Case)'!F22*'[6]Irrigation demand'!M31</f>
        <v>3231.1343772012819</v>
      </c>
      <c r="G22">
        <f>'Ag Forecast (Base Case)'!G22*'[6]Irrigation demand'!N31</f>
        <v>3255.3157646150576</v>
      </c>
      <c r="H22">
        <f>'Ag Forecast (Base Case)'!H22*'[6]Irrigation demand'!O31</f>
        <v>3278.2218178654989</v>
      </c>
      <c r="I22">
        <f>'Ag Forecast (Base Case)'!I22*'[6]Irrigation demand'!P31</f>
        <v>3282.3887415662407</v>
      </c>
      <c r="J22">
        <f>'Ag Forecast (Base Case)'!J22*'[6]Irrigation demand'!Q31</f>
        <v>3286.5245399381065</v>
      </c>
      <c r="K22">
        <f>'Ag Forecast (Base Case)'!K22*'[6]Irrigation demand'!R31</f>
        <v>3318.3464937844606</v>
      </c>
      <c r="L22">
        <f>'Ag Forecast (Base Case)'!L22*'[6]Irrigation demand'!S31</f>
        <v>3345.8381720688035</v>
      </c>
      <c r="M22">
        <f>'Ag Forecast (Base Case)'!M22*'[6]Irrigation demand'!T31</f>
        <v>3369.7991474952855</v>
      </c>
      <c r="N22">
        <f>'Ag Forecast (Base Case)'!N22*'[6]Irrigation demand'!U31</f>
        <v>3394.6268790811241</v>
      </c>
      <c r="O22">
        <f>'Ag Forecast (Base Case)'!O22*'[6]Irrigation demand'!V31</f>
        <v>3409.4503413853331</v>
      </c>
      <c r="P22">
        <f>'Ag Forecast (Base Case)'!P22*'[6]Irrigation demand'!W31</f>
        <v>3434.9624234110065</v>
      </c>
      <c r="Q22">
        <f>'Ag Forecast (Base Case)'!Q22*'[6]Irrigation demand'!X31</f>
        <v>3473.151334955448</v>
      </c>
      <c r="R22">
        <f>'Ag Forecast (Base Case)'!R22*'[6]Irrigation demand'!Y31</f>
        <v>3531.8610652114039</v>
      </c>
      <c r="S22">
        <f>'Ag Forecast (Base Case)'!S22*'[6]Irrigation demand'!Z31</f>
        <v>3573.3808863283962</v>
      </c>
      <c r="T22">
        <f>'Ag Forecast (Base Case)'!T22*'[6]Irrigation demand'!AA31</f>
        <v>3607.4715671190888</v>
      </c>
      <c r="U22">
        <f>'Ag Forecast (Base Case)'!U22*'[6]Irrigation demand'!AB31</f>
        <v>3662.0546444563638</v>
      </c>
      <c r="V22">
        <f>'Ag Forecast (Base Case)'!V22*'[6]Irrigation demand'!AC31</f>
        <v>3728.8089747780728</v>
      </c>
      <c r="W22">
        <f>'Ag Forecast (Base Case)'!W22*'[6]Irrigation demand'!AD31</f>
        <v>3806.6536918983866</v>
      </c>
      <c r="X22">
        <f>'Ag Forecast (Base Case)'!X22*'[6]Irrigation demand'!AE31</f>
        <v>3895.6093293481708</v>
      </c>
      <c r="Y22" t="s">
        <v>19</v>
      </c>
    </row>
    <row r="23" spans="1:38">
      <c r="C23" t="s">
        <v>25</v>
      </c>
      <c r="D23">
        <f>'Ag Forecast (Base Case)'!D23*'[6]Irrigation demand'!K32</f>
        <v>86.387904660319819</v>
      </c>
      <c r="E23">
        <f>'Ag Forecast (Base Case)'!E23*'[6]Irrigation demand'!L32</f>
        <v>86.782972632167827</v>
      </c>
      <c r="F23">
        <f>'Ag Forecast (Base Case)'!F23*'[6]Irrigation demand'!M32</f>
        <v>87.775521783580999</v>
      </c>
      <c r="G23">
        <f>'Ag Forecast (Base Case)'!G23*'[6]Irrigation demand'!N32</f>
        <v>88.577866232749798</v>
      </c>
      <c r="H23">
        <f>'Ag Forecast (Base Case)'!H23*'[6]Irrigation demand'!O32</f>
        <v>89.242248433565621</v>
      </c>
      <c r="I23">
        <f>'Ag Forecast (Base Case)'!I23*'[6]Irrigation demand'!P32</f>
        <v>90.003083153925758</v>
      </c>
      <c r="J23">
        <f>'Ag Forecast (Base Case)'!J23*'[6]Irrigation demand'!Q32</f>
        <v>90.664335609224622</v>
      </c>
      <c r="K23">
        <f>'Ag Forecast (Base Case)'!K23*'[6]Irrigation demand'!R32</f>
        <v>91.2776760663332</v>
      </c>
      <c r="L23">
        <f>'Ag Forecast (Base Case)'!L23*'[6]Irrigation demand'!S32</f>
        <v>92.272717750393312</v>
      </c>
      <c r="M23">
        <f>'Ag Forecast (Base Case)'!M23*'[6]Irrigation demand'!T32</f>
        <v>93.315774567132422</v>
      </c>
      <c r="N23">
        <f>'Ag Forecast (Base Case)'!N23*'[6]Irrigation demand'!U32</f>
        <v>94.413475858883885</v>
      </c>
      <c r="O23">
        <f>'Ag Forecast (Base Case)'!O23*'[6]Irrigation demand'!V32</f>
        <v>95.526143395833884</v>
      </c>
      <c r="P23">
        <f>'Ag Forecast (Base Case)'!P23*'[6]Irrigation demand'!W32</f>
        <v>97.262544013517243</v>
      </c>
      <c r="Q23">
        <f>'Ag Forecast (Base Case)'!Q23*'[6]Irrigation demand'!X32</f>
        <v>99.040711821250554</v>
      </c>
      <c r="R23">
        <f>'Ag Forecast (Base Case)'!R23*'[6]Irrigation demand'!Y32</f>
        <v>101.38166606347401</v>
      </c>
      <c r="S23">
        <f>'Ag Forecast (Base Case)'!S23*'[6]Irrigation demand'!Z32</f>
        <v>103.10166424170491</v>
      </c>
      <c r="T23">
        <f>'Ag Forecast (Base Case)'!T23*'[6]Irrigation demand'!AA32</f>
        <v>105.12917169274535</v>
      </c>
      <c r="U23">
        <f>'Ag Forecast (Base Case)'!U23*'[6]Irrigation demand'!AB32</f>
        <v>106.71951348534202</v>
      </c>
      <c r="V23">
        <f>'Ag Forecast (Base Case)'!V23*'[6]Irrigation demand'!AC32</f>
        <v>108.18979431004878</v>
      </c>
      <c r="W23">
        <f>'Ag Forecast (Base Case)'!W23*'[6]Irrigation demand'!AD32</f>
        <v>110.51630330945775</v>
      </c>
      <c r="X23">
        <f>'Ag Forecast (Base Case)'!X23*'[6]Irrigation demand'!AE32</f>
        <v>113.4164790588495</v>
      </c>
      <c r="Y23" t="s">
        <v>25</v>
      </c>
    </row>
    <row r="24" spans="1:38">
      <c r="C24" t="s">
        <v>5436</v>
      </c>
      <c r="D24">
        <f>SUM(D20:D23)</f>
        <v>8369.7314774439819</v>
      </c>
      <c r="E24">
        <f t="shared" ref="E24:X24" si="0">SUM(E20:E23)</f>
        <v>8564.5475828747476</v>
      </c>
      <c r="F24">
        <f t="shared" si="0"/>
        <v>8737.7306794877659</v>
      </c>
      <c r="G24">
        <f t="shared" si="0"/>
        <v>8948.3465983478654</v>
      </c>
      <c r="H24">
        <f t="shared" si="0"/>
        <v>9136.2032399797845</v>
      </c>
      <c r="I24">
        <f t="shared" si="0"/>
        <v>9248.7969120496473</v>
      </c>
      <c r="J24">
        <f t="shared" si="0"/>
        <v>9349.4804048874012</v>
      </c>
      <c r="K24">
        <f t="shared" si="0"/>
        <v>9487.6958278132661</v>
      </c>
      <c r="L24">
        <f t="shared" si="0"/>
        <v>9607.567805916291</v>
      </c>
      <c r="M24">
        <f t="shared" si="0"/>
        <v>9789.6327005649637</v>
      </c>
      <c r="N24">
        <f t="shared" si="0"/>
        <v>9934.9843764619145</v>
      </c>
      <c r="O24">
        <f t="shared" si="0"/>
        <v>10066.421754022109</v>
      </c>
      <c r="P24">
        <f t="shared" si="0"/>
        <v>10220.718036167613</v>
      </c>
      <c r="Q24">
        <f t="shared" si="0"/>
        <v>10382.910751783065</v>
      </c>
      <c r="R24">
        <f t="shared" si="0"/>
        <v>10607.193298722685</v>
      </c>
      <c r="S24">
        <f t="shared" si="0"/>
        <v>10798.450920649922</v>
      </c>
      <c r="T24">
        <f t="shared" si="0"/>
        <v>10985.482035279834</v>
      </c>
      <c r="U24">
        <f t="shared" si="0"/>
        <v>11187.960291094883</v>
      </c>
      <c r="V24">
        <f t="shared" si="0"/>
        <v>11397.899248955222</v>
      </c>
      <c r="W24">
        <f t="shared" si="0"/>
        <v>11638.644151985129</v>
      </c>
      <c r="X24">
        <f t="shared" si="0"/>
        <v>11882.972302432838</v>
      </c>
      <c r="Y24" t="s">
        <v>5382</v>
      </c>
    </row>
    <row r="25" spans="1:38">
      <c r="A25" s="1"/>
      <c r="B25" s="122" t="s">
        <v>5475</v>
      </c>
      <c r="C25" s="19"/>
      <c r="D25">
        <v>2021</v>
      </c>
      <c r="E25">
        <v>2022</v>
      </c>
      <c r="F25">
        <v>2023</v>
      </c>
      <c r="G25">
        <v>2024</v>
      </c>
      <c r="H25">
        <v>2025</v>
      </c>
      <c r="I25">
        <v>2026</v>
      </c>
      <c r="J25">
        <v>2027</v>
      </c>
      <c r="K25">
        <v>2028</v>
      </c>
      <c r="L25">
        <v>2029</v>
      </c>
      <c r="M25">
        <v>2030</v>
      </c>
      <c r="N25">
        <v>2031</v>
      </c>
      <c r="O25">
        <v>2032</v>
      </c>
      <c r="P25">
        <v>2033</v>
      </c>
      <c r="Q25">
        <v>2034</v>
      </c>
      <c r="R25">
        <v>2035</v>
      </c>
      <c r="S25">
        <v>2036</v>
      </c>
      <c r="T25">
        <v>2037</v>
      </c>
      <c r="U25">
        <v>2038</v>
      </c>
      <c r="V25">
        <v>2039</v>
      </c>
      <c r="W25">
        <v>2040</v>
      </c>
      <c r="X25">
        <v>2041</v>
      </c>
      <c r="Y25" s="31"/>
      <c r="Z25" s="31"/>
      <c r="AA25" s="31"/>
      <c r="AB25" s="31"/>
      <c r="AC25" s="31"/>
      <c r="AD25" s="31"/>
      <c r="AE25" s="31"/>
      <c r="AF25" s="31"/>
      <c r="AG25" s="1"/>
      <c r="AH25" s="1"/>
      <c r="AI25" s="1"/>
      <c r="AJ25" s="1"/>
      <c r="AK25" s="1"/>
      <c r="AL25" s="1"/>
    </row>
    <row r="26" spans="1:38">
      <c r="B26" s="1" t="str">
        <f>CONCATENATE('Forecast Switchboard'!$H$4,C26,"Stock")</f>
        <v>RegionIdahoStock</v>
      </c>
      <c r="C26" t="s">
        <v>96</v>
      </c>
      <c r="D26" s="65"/>
      <c r="E26" s="65">
        <f>(E20-D20)/D20</f>
        <v>3.0314670249783345E-2</v>
      </c>
      <c r="F26" s="65">
        <f t="shared" ref="E26:N29" si="1">(F20-E20)/E20</f>
        <v>2.5490418129508783E-2</v>
      </c>
      <c r="G26" s="65">
        <f t="shared" si="1"/>
        <v>2.1446067966975624E-2</v>
      </c>
      <c r="H26" s="65">
        <f t="shared" si="1"/>
        <v>2.6243401039728748E-2</v>
      </c>
      <c r="I26" s="65">
        <f t="shared" si="1"/>
        <v>1.4975050599372186E-2</v>
      </c>
      <c r="J26" s="65">
        <f t="shared" si="1"/>
        <v>1.4370984616399971E-2</v>
      </c>
      <c r="K26" s="65">
        <f t="shared" si="1"/>
        <v>1.5114164694016151E-2</v>
      </c>
      <c r="L26" s="65">
        <f t="shared" si="1"/>
        <v>1.7200575470656808E-2</v>
      </c>
      <c r="M26" s="65">
        <f t="shared" si="1"/>
        <v>2.393256399926233E-2</v>
      </c>
      <c r="N26" s="65">
        <f>(N20-M20)/M20</f>
        <v>1.8255699048699857E-2</v>
      </c>
      <c r="O26" s="65">
        <f t="shared" ref="O26:X29" si="2">(O20-N20)/N20</f>
        <v>1.6897828316224481E-2</v>
      </c>
      <c r="P26" s="65">
        <f t="shared" si="2"/>
        <v>1.7326293236673763E-2</v>
      </c>
      <c r="Q26" s="65">
        <f t="shared" si="2"/>
        <v>1.715679657801172E-2</v>
      </c>
      <c r="R26" s="65">
        <f t="shared" si="2"/>
        <v>2.5467385542762868E-2</v>
      </c>
      <c r="S26" s="65">
        <f t="shared" si="2"/>
        <v>2.193373142396484E-2</v>
      </c>
      <c r="T26" s="65">
        <f t="shared" si="2"/>
        <v>2.0298304720632512E-2</v>
      </c>
      <c r="U26" s="65">
        <f t="shared" si="2"/>
        <v>2.3331720234290049E-2</v>
      </c>
      <c r="V26" s="65">
        <f t="shared" si="2"/>
        <v>2.4044965769926496E-2</v>
      </c>
      <c r="W26" s="65">
        <f t="shared" si="2"/>
        <v>2.4576429571997276E-2</v>
      </c>
      <c r="X26" s="65">
        <f t="shared" si="2"/>
        <v>2.7317788412554767E-2</v>
      </c>
    </row>
    <row r="27" spans="1:38">
      <c r="B27" s="1" t="str">
        <f>CONCATENATE('Forecast Switchboard'!$H$4,C27,"Stock")</f>
        <v>RegionMontanaStock</v>
      </c>
      <c r="C27" t="s">
        <v>118</v>
      </c>
      <c r="D27" s="65"/>
      <c r="E27" s="65">
        <f t="shared" si="1"/>
        <v>2.9348226707586824E-2</v>
      </c>
      <c r="F27" s="65">
        <f t="shared" si="1"/>
        <v>2.752941514189142E-2</v>
      </c>
      <c r="G27" s="65">
        <f t="shared" si="1"/>
        <v>4.1099372226362375E-2</v>
      </c>
      <c r="H27" s="65">
        <f t="shared" si="1"/>
        <v>3.0922342189204595E-2</v>
      </c>
      <c r="I27" s="65">
        <f t="shared" si="1"/>
        <v>2.0587860359495037E-2</v>
      </c>
      <c r="J27" s="65">
        <f t="shared" si="1"/>
        <v>1.7326852736334275E-2</v>
      </c>
      <c r="K27" s="65">
        <f t="shared" si="1"/>
        <v>1.9055515592162786E-2</v>
      </c>
      <c r="L27" s="65">
        <f t="shared" si="1"/>
        <v>1.3919496555027489E-2</v>
      </c>
      <c r="M27" s="65">
        <f t="shared" si="1"/>
        <v>2.6246273250314318E-2</v>
      </c>
      <c r="N27" s="65">
        <f t="shared" si="1"/>
        <v>1.9197588046486871E-2</v>
      </c>
      <c r="O27" s="65">
        <f t="shared" si="2"/>
        <v>1.8444357529824533E-2</v>
      </c>
      <c r="P27" s="65">
        <f t="shared" si="2"/>
        <v>2.0410582072415025E-2</v>
      </c>
      <c r="Q27" s="65">
        <f t="shared" si="2"/>
        <v>1.8847108489473262E-2</v>
      </c>
      <c r="R27" s="65">
        <f t="shared" si="2"/>
        <v>2.319849585842405E-2</v>
      </c>
      <c r="S27" s="65">
        <f t="shared" si="2"/>
        <v>2.0860313516400369E-2</v>
      </c>
      <c r="T27" s="65">
        <f t="shared" si="2"/>
        <v>2.1647804055484089E-2</v>
      </c>
      <c r="U27" s="65">
        <f t="shared" si="2"/>
        <v>1.846673008710472E-2</v>
      </c>
      <c r="V27" s="65">
        <f t="shared" si="2"/>
        <v>1.6552193424820071E-2</v>
      </c>
      <c r="W27" s="65">
        <f t="shared" si="2"/>
        <v>1.9503208373198438E-2</v>
      </c>
      <c r="X27" s="65">
        <f t="shared" si="2"/>
        <v>1.57947687942104E-2</v>
      </c>
    </row>
    <row r="28" spans="1:38">
      <c r="B28" s="1" t="str">
        <f>CONCATENATE('Forecast Switchboard'!$H$4,C28,"Stock")</f>
        <v>RegionOregonStock</v>
      </c>
      <c r="C28" t="s">
        <v>140</v>
      </c>
      <c r="D28" s="65"/>
      <c r="E28" s="65">
        <f t="shared" si="1"/>
        <v>1.3387808616745624E-2</v>
      </c>
      <c r="F28" s="65">
        <f t="shared" si="1"/>
        <v>9.5801335636868067E-3</v>
      </c>
      <c r="G28" s="65">
        <f t="shared" si="1"/>
        <v>7.4838693136374135E-3</v>
      </c>
      <c r="H28" s="65">
        <f t="shared" si="1"/>
        <v>7.0365073334598604E-3</v>
      </c>
      <c r="I28" s="65">
        <f t="shared" si="1"/>
        <v>1.2710926631117779E-3</v>
      </c>
      <c r="J28" s="65">
        <f t="shared" si="1"/>
        <v>1.2599965139693801E-3</v>
      </c>
      <c r="K28" s="65">
        <f t="shared" si="1"/>
        <v>9.6825547655741383E-3</v>
      </c>
      <c r="L28" s="65">
        <f t="shared" si="1"/>
        <v>8.2847521607032678E-3</v>
      </c>
      <c r="M28" s="65">
        <f t="shared" si="1"/>
        <v>7.16142688146404E-3</v>
      </c>
      <c r="N28" s="65">
        <f t="shared" si="1"/>
        <v>7.3677185194531911E-3</v>
      </c>
      <c r="O28" s="65">
        <f t="shared" si="2"/>
        <v>4.3667427473565177E-3</v>
      </c>
      <c r="P28" s="65">
        <f t="shared" si="2"/>
        <v>7.4827551280032137E-3</v>
      </c>
      <c r="Q28" s="65">
        <f t="shared" si="2"/>
        <v>1.1117708678314703E-2</v>
      </c>
      <c r="R28" s="65">
        <f t="shared" si="2"/>
        <v>1.6903879098233723E-2</v>
      </c>
      <c r="S28" s="65">
        <f t="shared" si="2"/>
        <v>1.1755791167993478E-2</v>
      </c>
      <c r="T28" s="65">
        <f t="shared" si="2"/>
        <v>9.5401755018957417E-3</v>
      </c>
      <c r="U28" s="65">
        <f t="shared" si="2"/>
        <v>1.5130563421422829E-2</v>
      </c>
      <c r="V28" s="65">
        <f t="shared" si="2"/>
        <v>1.8228654895350069E-2</v>
      </c>
      <c r="W28" s="65">
        <f t="shared" si="2"/>
        <v>2.0876563440728926E-2</v>
      </c>
      <c r="X28" s="65">
        <f t="shared" si="2"/>
        <v>2.3368460766238469E-2</v>
      </c>
    </row>
    <row r="29" spans="1:38">
      <c r="B29" s="1" t="str">
        <f>CONCATENATE('Forecast Switchboard'!$H$4,C29,"Stock")</f>
        <v>RegionWashingtonStock</v>
      </c>
      <c r="C29" t="s">
        <v>74</v>
      </c>
      <c r="D29" s="65"/>
      <c r="E29" s="65">
        <f t="shared" si="1"/>
        <v>4.5731861815774813E-3</v>
      </c>
      <c r="F29" s="65">
        <f t="shared" si="1"/>
        <v>1.1437141657040498E-2</v>
      </c>
      <c r="G29" s="65">
        <f t="shared" si="1"/>
        <v>9.1408678964855043E-3</v>
      </c>
      <c r="H29" s="65">
        <f t="shared" si="1"/>
        <v>7.5005441999480126E-3</v>
      </c>
      <c r="I29" s="65">
        <f t="shared" si="1"/>
        <v>8.5254992306309178E-3</v>
      </c>
      <c r="J29" s="65">
        <f t="shared" si="1"/>
        <v>7.3469978152634211E-3</v>
      </c>
      <c r="K29" s="65">
        <f t="shared" si="1"/>
        <v>6.7649583817848379E-3</v>
      </c>
      <c r="L29" s="65">
        <f t="shared" si="1"/>
        <v>1.0901260055492613E-2</v>
      </c>
      <c r="M29" s="65">
        <f t="shared" si="1"/>
        <v>1.1304065190327225E-2</v>
      </c>
      <c r="N29" s="65">
        <f t="shared" si="1"/>
        <v>1.1763298293813809E-2</v>
      </c>
      <c r="O29" s="65">
        <f t="shared" si="2"/>
        <v>1.1785050034732961E-2</v>
      </c>
      <c r="P29" s="65">
        <f t="shared" si="2"/>
        <v>1.8177229352683014E-2</v>
      </c>
      <c r="Q29" s="65">
        <f t="shared" si="2"/>
        <v>1.8282143714914417E-2</v>
      </c>
      <c r="R29" s="65">
        <f t="shared" si="2"/>
        <v>2.3636282486018814E-2</v>
      </c>
      <c r="S29" s="65">
        <f t="shared" si="2"/>
        <v>1.6965574201098867E-2</v>
      </c>
      <c r="T29" s="65">
        <f t="shared" si="2"/>
        <v>1.9665128259106247E-2</v>
      </c>
      <c r="U29" s="65">
        <f t="shared" si="2"/>
        <v>1.512750235723982E-2</v>
      </c>
      <c r="V29" s="65">
        <f t="shared" si="2"/>
        <v>1.3777057041294571E-2</v>
      </c>
      <c r="W29" s="65">
        <f t="shared" si="2"/>
        <v>2.1503959909025202E-2</v>
      </c>
      <c r="X29" s="65">
        <f t="shared" si="2"/>
        <v>2.6242062596601154E-2</v>
      </c>
    </row>
    <row r="30" spans="1:38">
      <c r="B30" s="1" t="str">
        <f>CONCATENATE('Forecast Switchboard'!$H$4,C30,"Stock")</f>
        <v>RegionRegionStock</v>
      </c>
      <c r="C30" s="19" t="s">
        <v>5382</v>
      </c>
    </row>
    <row r="31" spans="1:38">
      <c r="D31" s="407">
        <f t="shared" ref="D31:W31" si="3">D24*8760</f>
        <v>73318847.742409289</v>
      </c>
      <c r="E31" s="407">
        <f t="shared" si="3"/>
        <v>75025436.825982794</v>
      </c>
      <c r="F31" s="407">
        <f t="shared" si="3"/>
        <v>76542520.752312824</v>
      </c>
      <c r="G31" s="407">
        <f t="shared" si="3"/>
        <v>78387516.201527297</v>
      </c>
      <c r="H31" s="407">
        <f t="shared" si="3"/>
        <v>80033140.382222906</v>
      </c>
      <c r="I31" s="407">
        <f t="shared" si="3"/>
        <v>81019460.949554905</v>
      </c>
      <c r="J31" s="407">
        <f t="shared" si="3"/>
        <v>81901448.346813634</v>
      </c>
      <c r="K31" s="407">
        <f t="shared" si="3"/>
        <v>83112215.451644212</v>
      </c>
      <c r="L31" s="407">
        <f t="shared" si="3"/>
        <v>84162293.979826704</v>
      </c>
      <c r="M31" s="407">
        <f t="shared" si="3"/>
        <v>85757182.456949085</v>
      </c>
      <c r="N31" s="407">
        <f t="shared" si="3"/>
        <v>87030463.137806371</v>
      </c>
      <c r="O31" s="407">
        <f t="shared" si="3"/>
        <v>88181854.565233678</v>
      </c>
      <c r="P31" s="407">
        <f t="shared" si="3"/>
        <v>89533489.996828288</v>
      </c>
      <c r="Q31" s="407">
        <f t="shared" si="3"/>
        <v>90954298.185619652</v>
      </c>
      <c r="R31" s="407">
        <f t="shared" si="3"/>
        <v>92919013.296810716</v>
      </c>
      <c r="S31" s="407">
        <f t="shared" si="3"/>
        <v>94594430.06489332</v>
      </c>
      <c r="T31" s="407">
        <f t="shared" si="3"/>
        <v>96232822.629051343</v>
      </c>
      <c r="U31" s="407">
        <f t="shared" si="3"/>
        <v>98006532.149991184</v>
      </c>
      <c r="V31" s="407">
        <f t="shared" si="3"/>
        <v>99845597.420847744</v>
      </c>
      <c r="W31" s="407">
        <f t="shared" si="3"/>
        <v>101954522.77138972</v>
      </c>
      <c r="X31" s="407">
        <f>X24*8760</f>
        <v>104094837.36931166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theme="4" tint="-0.249977111117893"/>
  </sheetPr>
  <dimension ref="A2:BS14"/>
  <sheetViews>
    <sheetView workbookViewId="0">
      <pane xSplit="5" ySplit="5" topLeftCell="AK6" activePane="bottomRight" state="frozen"/>
      <selection pane="topRight" activeCell="F1" sqref="F1"/>
      <selection pane="bottomLeft" activeCell="A6" sqref="A6"/>
      <selection pane="bottomRight" activeCell="AQ6" sqref="AQ6"/>
    </sheetView>
  </sheetViews>
  <sheetFormatPr defaultRowHeight="12.75"/>
  <cols>
    <col min="1" max="1" width="12.85546875" customWidth="1"/>
    <col min="2" max="2" width="19.28515625" customWidth="1"/>
    <col min="4" max="4" width="31" customWidth="1"/>
    <col min="5" max="5" width="21.85546875" customWidth="1"/>
    <col min="6" max="34" width="11.28515625" hidden="1" customWidth="1"/>
    <col min="35" max="36" width="11.42578125" hidden="1" customWidth="1"/>
    <col min="37" max="56" width="11.42578125" bestFit="1" customWidth="1"/>
  </cols>
  <sheetData>
    <row r="2" spans="1:71"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</row>
    <row r="3" spans="1:71" s="1" customFormat="1">
      <c r="AZ3" s="8"/>
      <c r="BA3" s="8"/>
      <c r="BB3" s="8"/>
      <c r="BC3" s="8"/>
      <c r="BD3" s="8"/>
    </row>
    <row r="4" spans="1:71">
      <c r="D4" s="4" t="s">
        <v>5403</v>
      </c>
      <c r="E4" s="49" t="s">
        <v>5376</v>
      </c>
      <c r="F4" t="s">
        <v>5407</v>
      </c>
    </row>
    <row r="5" spans="1:71">
      <c r="A5" t="s">
        <v>5662</v>
      </c>
      <c r="B5" s="299" t="s">
        <v>5616</v>
      </c>
      <c r="F5" s="340">
        <v>1985</v>
      </c>
      <c r="G5" s="340">
        <v>1986</v>
      </c>
      <c r="H5" s="340">
        <v>1987</v>
      </c>
      <c r="I5" s="340">
        <v>1988</v>
      </c>
      <c r="J5" s="340">
        <v>1989</v>
      </c>
      <c r="K5" s="340">
        <v>1990</v>
      </c>
      <c r="L5" s="340">
        <v>1991</v>
      </c>
      <c r="M5" s="340">
        <v>1992</v>
      </c>
      <c r="N5" s="340">
        <v>1993</v>
      </c>
      <c r="O5" s="340">
        <v>1994</v>
      </c>
      <c r="P5" s="340">
        <v>1995</v>
      </c>
      <c r="Q5" s="340">
        <v>1996</v>
      </c>
      <c r="R5" s="340">
        <v>1997</v>
      </c>
      <c r="S5" s="340">
        <v>1998</v>
      </c>
      <c r="T5" s="340">
        <v>1999</v>
      </c>
      <c r="U5" s="340">
        <v>2000</v>
      </c>
      <c r="V5" s="340">
        <v>2001</v>
      </c>
      <c r="W5" s="340">
        <v>2002</v>
      </c>
      <c r="X5" s="340">
        <v>2003</v>
      </c>
      <c r="Y5" s="340">
        <v>2004</v>
      </c>
      <c r="Z5" s="340">
        <v>2005</v>
      </c>
      <c r="AA5" s="340">
        <v>2006</v>
      </c>
      <c r="AB5" s="340">
        <v>2007</v>
      </c>
      <c r="AC5" s="340">
        <v>2008</v>
      </c>
      <c r="AD5" s="340">
        <v>2009</v>
      </c>
      <c r="AE5" s="340">
        <v>2010</v>
      </c>
      <c r="AF5" s="340">
        <v>2011</v>
      </c>
      <c r="AG5" s="340">
        <v>2012</v>
      </c>
      <c r="AH5" s="340">
        <v>2013</v>
      </c>
      <c r="AI5" s="340">
        <v>2014</v>
      </c>
      <c r="AJ5" s="340">
        <v>2015</v>
      </c>
      <c r="AK5" s="340">
        <v>2016</v>
      </c>
      <c r="AL5" s="340">
        <v>2017</v>
      </c>
      <c r="AM5" s="340">
        <v>2018</v>
      </c>
      <c r="AN5" s="340">
        <v>2019</v>
      </c>
      <c r="AO5" s="340">
        <v>2020</v>
      </c>
      <c r="AP5" s="340">
        <v>2021</v>
      </c>
      <c r="AQ5" s="340">
        <v>2022</v>
      </c>
      <c r="AR5" s="340">
        <v>2023</v>
      </c>
      <c r="AS5" s="340">
        <v>2024</v>
      </c>
      <c r="AT5" s="340">
        <v>2025</v>
      </c>
      <c r="AU5" s="340">
        <v>2026</v>
      </c>
      <c r="AV5" s="340">
        <v>2027</v>
      </c>
      <c r="AW5" s="340">
        <v>2028</v>
      </c>
      <c r="AX5" s="340">
        <v>2029</v>
      </c>
      <c r="AY5" s="340">
        <v>2030</v>
      </c>
      <c r="AZ5" s="340">
        <v>2031</v>
      </c>
      <c r="BA5" s="340">
        <v>2032</v>
      </c>
      <c r="BB5" s="340">
        <v>2033</v>
      </c>
      <c r="BC5" s="340">
        <v>2034</v>
      </c>
      <c r="BD5" s="340">
        <v>2035</v>
      </c>
      <c r="BE5" s="340">
        <v>2036</v>
      </c>
      <c r="BF5" s="340">
        <v>2037</v>
      </c>
      <c r="BG5" s="340">
        <v>2038</v>
      </c>
      <c r="BH5" s="340">
        <v>2039</v>
      </c>
      <c r="BI5" s="340">
        <v>2040</v>
      </c>
      <c r="BJ5" s="340">
        <v>2041</v>
      </c>
      <c r="BK5" s="340">
        <v>2042</v>
      </c>
      <c r="BL5" s="340">
        <v>2043</v>
      </c>
      <c r="BM5" s="340">
        <v>2044</v>
      </c>
      <c r="BN5" s="340">
        <v>2045</v>
      </c>
      <c r="BO5" s="340">
        <v>2046</v>
      </c>
      <c r="BP5" s="340">
        <v>2047</v>
      </c>
      <c r="BQ5" s="340">
        <v>2048</v>
      </c>
      <c r="BR5" s="340">
        <v>2049</v>
      </c>
      <c r="BS5" s="340">
        <v>2050</v>
      </c>
    </row>
    <row r="6" spans="1:71">
      <c r="A6" s="132" t="s">
        <v>19</v>
      </c>
      <c r="B6" s="1" t="str">
        <f>CONCATENATE(C6,"Pop","Stock")</f>
        <v>OrPopStock</v>
      </c>
      <c r="C6" s="49" t="s">
        <v>5424</v>
      </c>
      <c r="D6" s="1" t="s">
        <v>140</v>
      </c>
      <c r="E6" s="49" t="s">
        <v>5406</v>
      </c>
      <c r="F6" s="50">
        <v>2674.306</v>
      </c>
      <c r="G6" s="50">
        <v>2686.1149999999998</v>
      </c>
      <c r="H6" s="50">
        <v>2707.4250000000002</v>
      </c>
      <c r="I6" s="50">
        <v>2747.9569999999999</v>
      </c>
      <c r="J6" s="50">
        <v>2800.471</v>
      </c>
      <c r="K6" s="50">
        <v>2868.6590000000001</v>
      </c>
      <c r="L6" s="50">
        <v>2935.9960000000001</v>
      </c>
      <c r="M6" s="50">
        <v>3000.55</v>
      </c>
      <c r="N6" s="50">
        <v>3067.395</v>
      </c>
      <c r="O6" s="50">
        <v>3129.1930000000002</v>
      </c>
      <c r="P6" s="50">
        <v>3192.0929999999998</v>
      </c>
      <c r="Q6" s="50">
        <v>3253.8310000000001</v>
      </c>
      <c r="R6" s="50">
        <v>3309.7</v>
      </c>
      <c r="S6" s="50">
        <v>3357.1759999999999</v>
      </c>
      <c r="T6" s="50">
        <v>3398.232</v>
      </c>
      <c r="U6" s="50">
        <v>3434.8069999999998</v>
      </c>
      <c r="V6" s="50">
        <v>3474.0340000000001</v>
      </c>
      <c r="W6" s="50">
        <v>3516.915</v>
      </c>
      <c r="X6" s="50">
        <v>3549.38</v>
      </c>
      <c r="Y6" s="50">
        <v>3576.2510000000002</v>
      </c>
      <c r="Z6" s="50">
        <v>3621.221</v>
      </c>
      <c r="AA6" s="50">
        <v>3676.88</v>
      </c>
      <c r="AB6" s="50">
        <v>3727.835</v>
      </c>
      <c r="AC6" s="50">
        <v>3773.288</v>
      </c>
      <c r="AD6" s="50">
        <v>3811.7179999999998</v>
      </c>
      <c r="AE6" s="50">
        <v>3841.4360000000001</v>
      </c>
      <c r="AF6" s="50">
        <v>3871.9769999999999</v>
      </c>
      <c r="AG6" s="50">
        <v>3903.4650000000001</v>
      </c>
      <c r="AH6" s="50">
        <v>3934.049</v>
      </c>
      <c r="AI6" s="50">
        <v>3966.8829999999998</v>
      </c>
      <c r="AJ6" s="51">
        <v>3968.2685001322075</v>
      </c>
      <c r="AK6" s="404">
        <v>4005.4558348772075</v>
      </c>
      <c r="AL6" s="404">
        <v>4044.2405939536584</v>
      </c>
      <c r="AM6" s="111">
        <f>VLOOKUP($A6,'[6]Population forecast'!$C$47:$AJ$51,MATCH(AM$5,'[6]Population forecast'!$C$39:$AJ$39,FALSE))</f>
        <v>4206.2030000000004</v>
      </c>
      <c r="AN6" s="111">
        <f>VLOOKUP($A6,'[6]Population forecast'!$C$47:$AJ$51,MATCH(AN$5,'[6]Population forecast'!$C$39:$AJ$39,FALSE))</f>
        <v>4326.2694028514234</v>
      </c>
      <c r="AO6" s="111">
        <f>VLOOKUP($A6,'[6]Population forecast'!$C$47:$AJ$51,MATCH(AO$5,'[6]Population forecast'!$C$39:$AJ$39,FALSE))</f>
        <v>4423.9889014501632</v>
      </c>
      <c r="AP6" s="111">
        <f>VLOOKUP($A6,'[6]Population forecast'!$C$47:$AJ$51,MATCH(AP$5,'[6]Population forecast'!$C$39:$AJ$39,FALSE))</f>
        <v>4507.5561494540307</v>
      </c>
      <c r="AQ6" s="111">
        <f>VLOOKUP($A6,'[6]Population forecast'!$C$47:$AJ$51,MATCH(AQ$5,'[6]Population forecast'!$C$39:$AJ$39,FALSE))</f>
        <v>4588.134237600897</v>
      </c>
      <c r="AR6" s="111">
        <f>VLOOKUP($A6,'[6]Population forecast'!$C$47:$AJ$51,MATCH(AR$5,'[6]Population forecast'!$C$39:$AJ$39,FALSE))</f>
        <v>4665.3173813798185</v>
      </c>
      <c r="AS6" s="111">
        <f>VLOOKUP($A6,'[6]Population forecast'!$C$47:$AJ$51,MATCH(AS$5,'[6]Population forecast'!$C$39:$AJ$39,FALSE))</f>
        <v>4734.8647841517313</v>
      </c>
      <c r="AT6" s="111">
        <f>VLOOKUP($A6,'[6]Population forecast'!$C$47:$AJ$51,MATCH(AT$5,'[6]Population forecast'!$C$39:$AJ$39,FALSE))</f>
        <v>4799.0877560714625</v>
      </c>
      <c r="AU6" s="111">
        <f>VLOOKUP($A6,'[6]Population forecast'!$C$47:$AJ$51,MATCH(AU$5,'[6]Population forecast'!$C$39:$AJ$39,FALSE))</f>
        <v>4859.9226532940802</v>
      </c>
      <c r="AV6" s="111">
        <f>VLOOKUP($A6,'[6]Population forecast'!$C$47:$AJ$51,MATCH(AV$5,'[6]Population forecast'!$C$39:$AJ$39,FALSE))</f>
        <v>4920.1925443998571</v>
      </c>
      <c r="AW6" s="111">
        <f>VLOOKUP($A6,'[6]Population forecast'!$C$47:$AJ$51,MATCH(AW$5,'[6]Population forecast'!$C$39:$AJ$39,FALSE))</f>
        <v>4983.4709251838303</v>
      </c>
      <c r="AX6" s="111">
        <f>VLOOKUP($A6,'[6]Population forecast'!$C$47:$AJ$51,MATCH(AX$5,'[6]Population forecast'!$C$39:$AJ$39,FALSE))</f>
        <v>5045.782643575174</v>
      </c>
      <c r="AY6" s="111">
        <f>VLOOKUP($A6,'[6]Population forecast'!$C$47:$AJ$51,MATCH(AY$5,'[6]Population forecast'!$C$39:$AJ$39,FALSE))</f>
        <v>5106.0413935679935</v>
      </c>
      <c r="AZ6" s="111">
        <f>VLOOKUP($A6,'[6]Population forecast'!$C$47:$AJ$51,MATCH(AZ$5,'[6]Population forecast'!$C$39:$AJ$39,FALSE))</f>
        <v>5163.0788295255488</v>
      </c>
      <c r="BA6" s="111">
        <f>VLOOKUP($A6,'[6]Population forecast'!$C$47:$AJ$51,MATCH(BA$5,'[6]Population forecast'!$C$39:$AJ$39,FALSE))</f>
        <v>5220.9711142548067</v>
      </c>
      <c r="BB6" s="111">
        <f>VLOOKUP($A6,'[6]Population forecast'!$C$47:$AJ$51,MATCH(BB$5,'[6]Population forecast'!$C$39:$AJ$39,FALSE))</f>
        <v>5283.9566160839495</v>
      </c>
      <c r="BC6" s="111">
        <f>VLOOKUP($A6,'[6]Population forecast'!$C$47:$AJ$51,MATCH(BC$5,'[6]Population forecast'!$C$39:$AJ$39,FALSE))</f>
        <v>5345.4671182592419</v>
      </c>
      <c r="BD6" s="111">
        <f>VLOOKUP($A6,'[6]Population forecast'!$C$47:$AJ$51,MATCH(BD$5,'[6]Population forecast'!$C$39:$AJ$39,FALSE))</f>
        <v>5406.0559570819241</v>
      </c>
      <c r="BE6" s="111">
        <f>VLOOKUP($A6,'[6]Population forecast'!$C$47:$AJ$51,MATCH(BE$5,'[6]Population forecast'!$C$39:$AJ$39,FALSE))</f>
        <v>5468.5216964695219</v>
      </c>
      <c r="BF6" s="111">
        <f>VLOOKUP($A6,'[6]Population forecast'!$C$47:$AJ$51,MATCH(BF$5,'[6]Population forecast'!$C$39:$AJ$39,FALSE))</f>
        <v>5529.1547653385378</v>
      </c>
      <c r="BG6" s="111">
        <f>VLOOKUP($A6,'[6]Population forecast'!$C$47:$AJ$51,MATCH(BG$5,'[6]Population forecast'!$C$39:$AJ$39,FALSE))</f>
        <v>5595.0839179896047</v>
      </c>
      <c r="BH6" s="111">
        <f>VLOOKUP($A6,'[6]Population forecast'!$C$47:$AJ$51,MATCH(BH$5,'[6]Population forecast'!$C$39:$AJ$39,FALSE))</f>
        <v>5661.7878539794474</v>
      </c>
      <c r="BI6" s="111">
        <f>VLOOKUP($A6,'[6]Population forecast'!$C$47:$AJ$51,MATCH(BI$5,'[6]Population forecast'!$C$39:$AJ$39,FALSE))</f>
        <v>5597.551891580455</v>
      </c>
      <c r="BJ6" s="111">
        <f>VLOOKUP($A6,'[6]Population forecast'!$C$47:$AJ$51,MATCH(BJ$5,'[6]Population forecast'!$C$39:$AJ$39,FALSE))</f>
        <v>5651.7422443387895</v>
      </c>
      <c r="BK6" s="111">
        <f>VLOOKUP($A6,'[6]Population forecast'!$C$47:$AJ$51,MATCH(BK$5,'[6]Population forecast'!$C$39:$AJ$39,FALSE))</f>
        <v>5705.0371052340424</v>
      </c>
      <c r="BL6" s="111">
        <f>VLOOKUP($A6,'[6]Population forecast'!$C$47:$AJ$51,MATCH(BL$5,'[6]Population forecast'!$C$39:$AJ$39,FALSE))</f>
        <v>5761.1202258115081</v>
      </c>
      <c r="BM6" s="111">
        <f>VLOOKUP($A6,'[6]Population forecast'!$C$47:$AJ$51,MATCH(BM$5,'[6]Population forecast'!$C$39:$AJ$39,FALSE))</f>
        <v>5815.4436313808737</v>
      </c>
      <c r="BN6" s="111">
        <f>VLOOKUP($A6,'[6]Population forecast'!$C$47:$AJ$51,MATCH(BN$5,'[6]Population forecast'!$C$39:$AJ$39,FALSE))</f>
        <v>5867.2466581765539</v>
      </c>
      <c r="BO6" s="111">
        <f>VLOOKUP($A6,'[6]Population forecast'!$C$47:$AJ$51,MATCH(BO$5,'[6]Population forecast'!$C$39:$AJ$39,FALSE))</f>
        <v>5919.4857687785125</v>
      </c>
      <c r="BP6" s="111">
        <f>VLOOKUP($A6,'[6]Population forecast'!$C$47:$AJ$51,MATCH(BP$5,'[6]Population forecast'!$C$39:$AJ$39,FALSE))</f>
        <v>5974.9670540861771</v>
      </c>
      <c r="BQ6" s="111">
        <f>VLOOKUP($A6,'[6]Population forecast'!$C$47:$AJ$51,MATCH(BQ$5,'[6]Population forecast'!$C$39:$AJ$39,FALSE))</f>
        <v>6032.3245867292926</v>
      </c>
      <c r="BR6" s="111">
        <f>VLOOKUP($A6,'[6]Population forecast'!$C$47:$AJ$51,MATCH(BR$5,'[6]Population forecast'!$C$39:$AJ$39,FALSE))</f>
        <v>6088.3299391732799</v>
      </c>
      <c r="BS6" s="111">
        <f>VLOOKUP($A6,'[6]Population forecast'!$C$47:$AJ$51,MATCH(BS$5,'[6]Population forecast'!$C$39:$AJ$39,FALSE))</f>
        <v>6144.8320097218539</v>
      </c>
    </row>
    <row r="7" spans="1:71">
      <c r="A7" s="132" t="s">
        <v>25</v>
      </c>
      <c r="B7" s="1" t="str">
        <f t="shared" ref="B7:B10" si="0">CONCATENATE(C7,"Pop","Stock")</f>
        <v>WAPopStock</v>
      </c>
      <c r="C7" s="49" t="s">
        <v>25</v>
      </c>
      <c r="D7" s="1" t="s">
        <v>74</v>
      </c>
      <c r="E7" s="49" t="s">
        <v>5406</v>
      </c>
      <c r="F7" s="50">
        <v>4406.3850000000002</v>
      </c>
      <c r="G7" s="50">
        <v>4464.1899999999996</v>
      </c>
      <c r="H7" s="50">
        <v>4547.0309999999999</v>
      </c>
      <c r="I7" s="50">
        <v>4652.9070000000002</v>
      </c>
      <c r="J7" s="50">
        <v>4768.7150000000001</v>
      </c>
      <c r="K7" s="50">
        <v>4915.9459999999999</v>
      </c>
      <c r="L7" s="50">
        <v>5043.0330000000004</v>
      </c>
      <c r="M7" s="50">
        <v>5174.2219999999998</v>
      </c>
      <c r="N7" s="50">
        <v>5289.3639999999996</v>
      </c>
      <c r="O7" s="50">
        <v>5388.8370000000004</v>
      </c>
      <c r="P7" s="50">
        <v>5490.92</v>
      </c>
      <c r="Q7" s="50">
        <v>5583.7539999999999</v>
      </c>
      <c r="R7" s="50">
        <v>5685.8310000000001</v>
      </c>
      <c r="S7" s="50">
        <v>5777.2370000000001</v>
      </c>
      <c r="T7" s="50">
        <v>5850.9089999999997</v>
      </c>
      <c r="U7" s="50">
        <v>5920.5039999999999</v>
      </c>
      <c r="V7" s="50">
        <v>5993.451</v>
      </c>
      <c r="W7" s="50">
        <v>6057.85</v>
      </c>
      <c r="X7" s="50">
        <v>6114.7939999999999</v>
      </c>
      <c r="Y7" s="50">
        <v>6188.66</v>
      </c>
      <c r="Z7" s="50">
        <v>6273.5249999999996</v>
      </c>
      <c r="AA7" s="50">
        <v>6380.576</v>
      </c>
      <c r="AB7" s="50">
        <v>6474.665</v>
      </c>
      <c r="AC7" s="50">
        <v>6575.5370000000003</v>
      </c>
      <c r="AD7" s="50">
        <v>6675.0910000000003</v>
      </c>
      <c r="AE7" s="50">
        <v>6752.683</v>
      </c>
      <c r="AF7" s="50">
        <v>6830.3310000000001</v>
      </c>
      <c r="AG7" s="50">
        <v>6904.9059999999999</v>
      </c>
      <c r="AH7" s="50">
        <v>6981</v>
      </c>
      <c r="AI7" s="50">
        <v>7058.0010000000002</v>
      </c>
      <c r="AJ7" s="51">
        <v>7060.46612471344</v>
      </c>
      <c r="AK7" s="404">
        <v>7139.6207389948549</v>
      </c>
      <c r="AL7" s="404">
        <v>7218.078234389026</v>
      </c>
      <c r="AM7" s="111">
        <f>VLOOKUP($A7,'[6]Population forecast'!$C$47:$AJ$51,MATCH(AM$5,'[6]Population forecast'!$C$39:$AJ$39,FALSE))</f>
        <v>7532.4170000000004</v>
      </c>
      <c r="AN7" s="111">
        <f>VLOOKUP($A7,'[6]Population forecast'!$C$47:$AJ$51,MATCH(AN$5,'[6]Population forecast'!$C$39:$AJ$39,FALSE))</f>
        <v>7752.9416454016527</v>
      </c>
      <c r="AO7" s="111">
        <f>VLOOKUP($A7,'[6]Population forecast'!$C$47:$AJ$51,MATCH(AO$5,'[6]Population forecast'!$C$39:$AJ$39,FALSE))</f>
        <v>7930.6549193475366</v>
      </c>
      <c r="AP7" s="111">
        <f>VLOOKUP($A7,'[6]Population forecast'!$C$47:$AJ$51,MATCH(AP$5,'[6]Population forecast'!$C$39:$AJ$39,FALSE))</f>
        <v>8086.9873556775919</v>
      </c>
      <c r="AQ7" s="111">
        <f>VLOOKUP($A7,'[6]Population forecast'!$C$47:$AJ$51,MATCH(AQ$5,'[6]Population forecast'!$C$39:$AJ$39,FALSE))</f>
        <v>8243.2341868711428</v>
      </c>
      <c r="AR7" s="111">
        <f>VLOOKUP($A7,'[6]Population forecast'!$C$47:$AJ$51,MATCH(AR$5,'[6]Population forecast'!$C$39:$AJ$39,FALSE))</f>
        <v>8399.1392942110924</v>
      </c>
      <c r="AS7" s="111">
        <f>VLOOKUP($A7,'[6]Population forecast'!$C$47:$AJ$51,MATCH(AS$5,'[6]Population forecast'!$C$39:$AJ$39,FALSE))</f>
        <v>8542.4346377775146</v>
      </c>
      <c r="AT7" s="111">
        <f>VLOOKUP($A7,'[6]Population forecast'!$C$47:$AJ$51,MATCH(AT$5,'[6]Population forecast'!$C$39:$AJ$39,FALSE))</f>
        <v>8676.394880939939</v>
      </c>
      <c r="AU7" s="111">
        <f>VLOOKUP($A7,'[6]Population forecast'!$C$47:$AJ$51,MATCH(AU$5,'[6]Population forecast'!$C$39:$AJ$39,FALSE))</f>
        <v>8804.7591777346588</v>
      </c>
      <c r="AV7" s="111">
        <f>VLOOKUP($A7,'[6]Population forecast'!$C$47:$AJ$51,MATCH(AV$5,'[6]Population forecast'!$C$39:$AJ$39,FALSE))</f>
        <v>8932.5641525044521</v>
      </c>
      <c r="AW7" s="111">
        <f>VLOOKUP($A7,'[6]Population forecast'!$C$47:$AJ$51,MATCH(AW$5,'[6]Population forecast'!$C$39:$AJ$39,FALSE))</f>
        <v>9066.1327611227352</v>
      </c>
      <c r="AX7" s="111">
        <f>VLOOKUP($A7,'[6]Population forecast'!$C$47:$AJ$51,MATCH(AX$5,'[6]Population forecast'!$C$39:$AJ$39,FALSE))</f>
        <v>9198.2859542567949</v>
      </c>
      <c r="AY7" s="111">
        <f>VLOOKUP($A7,'[6]Population forecast'!$C$47:$AJ$51,MATCH(AY$5,'[6]Population forecast'!$C$39:$AJ$39,FALSE))</f>
        <v>9327.0200722246591</v>
      </c>
      <c r="AZ7" s="111">
        <f>VLOOKUP($A7,'[6]Population forecast'!$C$47:$AJ$51,MATCH(AZ$5,'[6]Population forecast'!$C$39:$AJ$39,FALSE))</f>
        <v>9450.1172661441451</v>
      </c>
      <c r="BA7" s="111">
        <f>VLOOKUP($A7,'[6]Population forecast'!$C$47:$AJ$51,MATCH(BA$5,'[6]Population forecast'!$C$39:$AJ$39,FALSE))</f>
        <v>9574.987486230968</v>
      </c>
      <c r="BB7" s="111">
        <f>VLOOKUP($A7,'[6]Population forecast'!$C$47:$AJ$51,MATCH(BB$5,'[6]Population forecast'!$C$39:$AJ$39,FALSE))</f>
        <v>9709.394977027152</v>
      </c>
      <c r="BC7" s="111">
        <f>VLOOKUP($A7,'[6]Population forecast'!$C$47:$AJ$51,MATCH(BC$5,'[6]Population forecast'!$C$39:$AJ$39,FALSE))</f>
        <v>9841.5423942849029</v>
      </c>
      <c r="BD7" s="111">
        <f>VLOOKUP($A7,'[6]Population forecast'!$C$47:$AJ$51,MATCH(BD$5,'[6]Population forecast'!$C$39:$AJ$39,FALSE))</f>
        <v>9973.0549145209061</v>
      </c>
      <c r="BE7" s="111">
        <f>VLOOKUP($A7,'[6]Population forecast'!$C$47:$AJ$51,MATCH(BE$5,'[6]Population forecast'!$C$39:$AJ$39,FALSE))</f>
        <v>10109.160197304978</v>
      </c>
      <c r="BF7" s="111">
        <f>VLOOKUP($A7,'[6]Population forecast'!$C$47:$AJ$51,MATCH(BF$5,'[6]Population forecast'!$C$39:$AJ$39,FALSE))</f>
        <v>10242.879752305693</v>
      </c>
      <c r="BG7" s="111">
        <f>VLOOKUP($A7,'[6]Population forecast'!$C$47:$AJ$51,MATCH(BG$5,'[6]Population forecast'!$C$39:$AJ$39,FALSE))</f>
        <v>10387.471991318662</v>
      </c>
      <c r="BH7" s="111">
        <f>VLOOKUP($A7,'[6]Population forecast'!$C$47:$AJ$51,MATCH(BH$5,'[6]Population forecast'!$C$39:$AJ$39,FALSE))</f>
        <v>10534.643121094541</v>
      </c>
      <c r="BI7" s="111">
        <f>VLOOKUP($A7,'[6]Population forecast'!$C$47:$AJ$51,MATCH(BI$5,'[6]Population forecast'!$C$39:$AJ$39,FALSE))</f>
        <v>10370.619870943159</v>
      </c>
      <c r="BJ7" s="111">
        <f>VLOOKUP($A7,'[6]Population forecast'!$C$47:$AJ$51,MATCH(BJ$5,'[6]Population forecast'!$C$39:$AJ$39,FALSE))</f>
        <v>10491.361450782037</v>
      </c>
      <c r="BK7" s="111">
        <f>VLOOKUP($A7,'[6]Population forecast'!$C$47:$AJ$51,MATCH(BK$5,'[6]Population forecast'!$C$39:$AJ$39,FALSE))</f>
        <v>10611.582291343671</v>
      </c>
      <c r="BL7" s="111">
        <f>VLOOKUP($A7,'[6]Population forecast'!$C$47:$AJ$51,MATCH(BL$5,'[6]Population forecast'!$C$39:$AJ$39,FALSE))</f>
        <v>10738.11250700607</v>
      </c>
      <c r="BM7" s="111">
        <f>VLOOKUP($A7,'[6]Population forecast'!$C$47:$AJ$51,MATCH(BM$5,'[6]Population forecast'!$C$39:$AJ$39,FALSE))</f>
        <v>10862.476251522598</v>
      </c>
      <c r="BN7" s="111">
        <f>VLOOKUP($A7,'[6]Population forecast'!$C$47:$AJ$51,MATCH(BN$5,'[6]Population forecast'!$C$39:$AJ$39,FALSE))</f>
        <v>10983.226331847325</v>
      </c>
      <c r="BO7" s="111">
        <f>VLOOKUP($A7,'[6]Population forecast'!$C$47:$AJ$51,MATCH(BO$5,'[6]Population forecast'!$C$39:$AJ$39,FALSE))</f>
        <v>11105.920043364058</v>
      </c>
      <c r="BP7" s="111">
        <f>VLOOKUP($A7,'[6]Population forecast'!$C$47:$AJ$51,MATCH(BP$5,'[6]Population forecast'!$C$39:$AJ$39,FALSE))</f>
        <v>11235.913960793774</v>
      </c>
      <c r="BQ7" s="111">
        <f>VLOOKUP($A7,'[6]Population forecast'!$C$47:$AJ$51,MATCH(BQ$5,'[6]Population forecast'!$C$39:$AJ$39,FALSE))</f>
        <v>11369.585541538499</v>
      </c>
      <c r="BR7" s="111">
        <f>VLOOKUP($A7,'[6]Population forecast'!$C$47:$AJ$51,MATCH(BR$5,'[6]Population forecast'!$C$39:$AJ$39,FALSE))</f>
        <v>11501.224719864031</v>
      </c>
      <c r="BS7" s="111">
        <f>VLOOKUP($A7,'[6]Population forecast'!$C$47:$AJ$51,MATCH(BS$5,'[6]Population forecast'!$C$39:$AJ$39,FALSE))</f>
        <v>11634.315719912767</v>
      </c>
    </row>
    <row r="8" spans="1:71">
      <c r="A8" s="132" t="s">
        <v>30</v>
      </c>
      <c r="B8" s="1" t="str">
        <f t="shared" si="0"/>
        <v>IDPopStock</v>
      </c>
      <c r="C8" s="49" t="s">
        <v>30</v>
      </c>
      <c r="D8" s="1" t="s">
        <v>96</v>
      </c>
      <c r="E8" s="49" t="s">
        <v>5406</v>
      </c>
      <c r="F8" s="50">
        <v>993.13199999999995</v>
      </c>
      <c r="G8" s="50">
        <v>989.48</v>
      </c>
      <c r="H8" s="50">
        <v>985.447</v>
      </c>
      <c r="I8" s="50">
        <v>987.25800000000004</v>
      </c>
      <c r="J8" s="50">
        <v>997.22299999999996</v>
      </c>
      <c r="K8" s="50">
        <v>1016.634</v>
      </c>
      <c r="L8" s="50">
        <v>1045.135</v>
      </c>
      <c r="M8" s="50">
        <v>1076.6510000000001</v>
      </c>
      <c r="N8" s="50">
        <v>1113.1759999999999</v>
      </c>
      <c r="O8" s="50">
        <v>1148.825</v>
      </c>
      <c r="P8" s="50">
        <v>1180.0889999999999</v>
      </c>
      <c r="Q8" s="50">
        <v>1206.2</v>
      </c>
      <c r="R8" s="50">
        <v>1231.357</v>
      </c>
      <c r="S8" s="50">
        <v>1255.1849999999999</v>
      </c>
      <c r="T8" s="50">
        <v>1278.7760000000001</v>
      </c>
      <c r="U8" s="50">
        <v>1301.894</v>
      </c>
      <c r="V8" s="50">
        <v>1322.481</v>
      </c>
      <c r="W8" s="50">
        <v>1343.3820000000001</v>
      </c>
      <c r="X8" s="50">
        <v>1367.23</v>
      </c>
      <c r="Y8" s="50">
        <v>1396.7929999999999</v>
      </c>
      <c r="Z8" s="50">
        <v>1433.46</v>
      </c>
      <c r="AA8" s="50">
        <v>1472.8989999999999</v>
      </c>
      <c r="AB8" s="50">
        <v>1508.2539999999999</v>
      </c>
      <c r="AC8" s="50">
        <v>1536.239</v>
      </c>
      <c r="AD8" s="50">
        <v>1556.479</v>
      </c>
      <c r="AE8" s="50">
        <v>1572.4290000000001</v>
      </c>
      <c r="AF8" s="50">
        <v>1585.2860000000001</v>
      </c>
      <c r="AG8" s="50">
        <v>1597.952</v>
      </c>
      <c r="AH8" s="50">
        <v>1614.3810000000001</v>
      </c>
      <c r="AI8" s="50">
        <v>1633.1020000000001</v>
      </c>
      <c r="AJ8" s="51">
        <v>1633.672388145279</v>
      </c>
      <c r="AK8" s="404">
        <v>1654.713578135277</v>
      </c>
      <c r="AL8" s="404">
        <v>1677.0269368891065</v>
      </c>
      <c r="AM8" s="111">
        <f>VLOOKUP($A8,'[6]Population forecast'!$C$47:$AJ$51,MATCH(AM$5,'[6]Population forecast'!$C$39:$AJ$39,FALSE))</f>
        <v>1755.3979999999999</v>
      </c>
      <c r="AN8" s="111">
        <f>VLOOKUP($A8,'[6]Population forecast'!$C$47:$AJ$51,MATCH(AN$5,'[6]Population forecast'!$C$39:$AJ$39,FALSE))</f>
        <v>1808.0250006798442</v>
      </c>
      <c r="AO8" s="111">
        <f>VLOOKUP($A8,'[6]Population forecast'!$C$47:$AJ$51,MATCH(AO$5,'[6]Population forecast'!$C$39:$AJ$39,FALSE))</f>
        <v>1848.8333396752689</v>
      </c>
      <c r="AP8" s="111">
        <f>VLOOKUP($A8,'[6]Population forecast'!$C$47:$AJ$51,MATCH(AP$5,'[6]Population forecast'!$C$39:$AJ$39,FALSE))</f>
        <v>1885.6462925599876</v>
      </c>
      <c r="AQ8" s="111">
        <f>VLOOKUP($A8,'[6]Population forecast'!$C$47:$AJ$51,MATCH(AQ$5,'[6]Population forecast'!$C$39:$AJ$39,FALSE))</f>
        <v>1923.6054067937237</v>
      </c>
      <c r="AR8" s="111">
        <f>VLOOKUP($A8,'[6]Population forecast'!$C$47:$AJ$51,MATCH(AR$5,'[6]Population forecast'!$C$39:$AJ$39,FALSE))</f>
        <v>1962.326857955554</v>
      </c>
      <c r="AS8" s="111">
        <f>VLOOKUP($A8,'[6]Population forecast'!$C$47:$AJ$51,MATCH(AS$5,'[6]Population forecast'!$C$39:$AJ$39,FALSE))</f>
        <v>1998.6577312193233</v>
      </c>
      <c r="AT8" s="111">
        <f>VLOOKUP($A8,'[6]Population forecast'!$C$47:$AJ$51,MATCH(AT$5,'[6]Population forecast'!$C$39:$AJ$39,FALSE))</f>
        <v>2033.2690331366664</v>
      </c>
      <c r="AU8" s="111">
        <f>VLOOKUP($A8,'[6]Population forecast'!$C$47:$AJ$51,MATCH(AU$5,'[6]Population forecast'!$C$39:$AJ$39,FALSE))</f>
        <v>2067.0078255826593</v>
      </c>
      <c r="AV8" s="111">
        <f>VLOOKUP($A8,'[6]Population forecast'!$C$47:$AJ$51,MATCH(AV$5,'[6]Population forecast'!$C$39:$AJ$39,FALSE))</f>
        <v>2100.9574865546883</v>
      </c>
      <c r="AW8" s="111">
        <f>VLOOKUP($A8,'[6]Population forecast'!$C$47:$AJ$51,MATCH(AW$5,'[6]Population forecast'!$C$39:$AJ$39,FALSE))</f>
        <v>2136.5219108451738</v>
      </c>
      <c r="AX8" s="111">
        <f>VLOOKUP($A8,'[6]Population forecast'!$C$47:$AJ$51,MATCH(AX$5,'[6]Population forecast'!$C$39:$AJ$39,FALSE))</f>
        <v>2172.005225387938</v>
      </c>
      <c r="AY8" s="111">
        <f>VLOOKUP($A8,'[6]Population forecast'!$C$47:$AJ$51,MATCH(AY$5,'[6]Population forecast'!$C$39:$AJ$39,FALSE))</f>
        <v>2206.9344795862444</v>
      </c>
      <c r="AZ8" s="111">
        <f>VLOOKUP($A8,'[6]Population forecast'!$C$47:$AJ$51,MATCH(AZ$5,'[6]Population forecast'!$C$39:$AJ$39,FALSE))</f>
        <v>2240.789709097035</v>
      </c>
      <c r="BA8" s="111">
        <f>VLOOKUP($A8,'[6]Population forecast'!$C$47:$AJ$51,MATCH(BA$5,'[6]Population forecast'!$C$39:$AJ$39,FALSE))</f>
        <v>2275.3086812905399</v>
      </c>
      <c r="BB8" s="111">
        <f>VLOOKUP($A8,'[6]Population forecast'!$C$47:$AJ$51,MATCH(BB$5,'[6]Population forecast'!$C$39:$AJ$39,FALSE))</f>
        <v>2312.3416855542823</v>
      </c>
      <c r="BC8" s="111">
        <f>VLOOKUP($A8,'[6]Population forecast'!$C$47:$AJ$51,MATCH(BC$5,'[6]Population forecast'!$C$39:$AJ$39,FALSE))</f>
        <v>2349.1197484086883</v>
      </c>
      <c r="BD8" s="111">
        <f>VLOOKUP($A8,'[6]Population forecast'!$C$47:$AJ$51,MATCH(BD$5,'[6]Population forecast'!$C$39:$AJ$39,FALSE))</f>
        <v>2386.0537511563566</v>
      </c>
      <c r="BE8" s="111">
        <f>VLOOKUP($A8,'[6]Population forecast'!$C$47:$AJ$51,MATCH(BE$5,'[6]Population forecast'!$C$39:$AJ$39,FALSE))</f>
        <v>2424.3921774928358</v>
      </c>
      <c r="BF8" s="111">
        <f>VLOOKUP($A8,'[6]Population forecast'!$C$47:$AJ$51,MATCH(BF$5,'[6]Population forecast'!$C$39:$AJ$39,FALSE))</f>
        <v>2462.4650930893968</v>
      </c>
      <c r="BG8" s="111">
        <f>VLOOKUP($A8,'[6]Population forecast'!$C$47:$AJ$51,MATCH(BG$5,'[6]Population forecast'!$C$39:$AJ$39,FALSE))</f>
        <v>2503.4078211522483</v>
      </c>
      <c r="BH8" s="111">
        <f>VLOOKUP($A8,'[6]Population forecast'!$C$47:$AJ$51,MATCH(BH$5,'[6]Population forecast'!$C$39:$AJ$39,FALSE))</f>
        <v>2545.2131851257127</v>
      </c>
      <c r="BI8" s="111">
        <f>VLOOKUP($A8,'[6]Population forecast'!$C$47:$AJ$51,MATCH(BI$5,'[6]Population forecast'!$C$39:$AJ$39,FALSE))</f>
        <v>2535.3553833971641</v>
      </c>
      <c r="BJ8" s="111">
        <f>VLOOKUP($A8,'[6]Population forecast'!$C$47:$AJ$51,MATCH(BJ$5,'[6]Population forecast'!$C$39:$AJ$39,FALSE))</f>
        <v>2571.8741991290149</v>
      </c>
      <c r="BK8" s="111">
        <f>VLOOKUP($A8,'[6]Population forecast'!$C$47:$AJ$51,MATCH(BK$5,'[6]Population forecast'!$C$39:$AJ$39,FALSE))</f>
        <v>2608.4329623491349</v>
      </c>
      <c r="BL8" s="111">
        <f>VLOOKUP($A8,'[6]Population forecast'!$C$47:$AJ$51,MATCH(BL$5,'[6]Population forecast'!$C$39:$AJ$39,FALSE))</f>
        <v>2646.7242575630094</v>
      </c>
      <c r="BM8" s="111">
        <f>VLOOKUP($A8,'[6]Population forecast'!$C$47:$AJ$51,MATCH(BM$5,'[6]Population forecast'!$C$39:$AJ$39,FALSE))</f>
        <v>2684.6713086319287</v>
      </c>
      <c r="BN8" s="111">
        <f>VLOOKUP($A8,'[6]Population forecast'!$C$47:$AJ$51,MATCH(BN$5,'[6]Population forecast'!$C$39:$AJ$39,FALSE))</f>
        <v>2721.9140855481405</v>
      </c>
      <c r="BO8" s="111">
        <f>VLOOKUP($A8,'[6]Population forecast'!$C$47:$AJ$51,MATCH(BO$5,'[6]Population forecast'!$C$39:$AJ$39,FALSE))</f>
        <v>2759.8170132147352</v>
      </c>
      <c r="BP8" s="111">
        <f>VLOOKUP($A8,'[6]Population forecast'!$C$47:$AJ$51,MATCH(BP$5,'[6]Population forecast'!$C$39:$AJ$39,FALSE))</f>
        <v>2799.694301107837</v>
      </c>
      <c r="BQ8" s="111">
        <f>VLOOKUP($A8,'[6]Population forecast'!$C$47:$AJ$51,MATCH(BQ$5,'[6]Population forecast'!$C$39:$AJ$39,FALSE))</f>
        <v>2840.7168238384738</v>
      </c>
      <c r="BR8" s="111">
        <f>VLOOKUP($A8,'[6]Population forecast'!$C$47:$AJ$51,MATCH(BR$5,'[6]Population forecast'!$C$39:$AJ$39,FALSE))</f>
        <v>2881.4426440090929</v>
      </c>
      <c r="BS8" s="111">
        <f>VLOOKUP($A8,'[6]Population forecast'!$C$47:$AJ$51,MATCH(BS$5,'[6]Population forecast'!$C$39:$AJ$39,FALSE))</f>
        <v>2922.7440493504569</v>
      </c>
    </row>
    <row r="9" spans="1:71">
      <c r="A9" s="132" t="s">
        <v>35</v>
      </c>
      <c r="B9" s="1" t="str">
        <f t="shared" si="0"/>
        <v>MTPopStock</v>
      </c>
      <c r="C9" s="49" t="s">
        <v>35</v>
      </c>
      <c r="D9" s="1" t="s">
        <v>118</v>
      </c>
      <c r="E9" s="49" t="s">
        <v>5406</v>
      </c>
      <c r="F9" s="50">
        <v>820.61699999999996</v>
      </c>
      <c r="G9" s="50">
        <v>812.64099999999996</v>
      </c>
      <c r="H9" s="50">
        <v>804.69</v>
      </c>
      <c r="I9" s="50">
        <v>800.39700000000005</v>
      </c>
      <c r="J9" s="50">
        <v>799.77599999999995</v>
      </c>
      <c r="K9" s="50">
        <v>801.93899999999996</v>
      </c>
      <c r="L9" s="50">
        <v>812.08500000000004</v>
      </c>
      <c r="M9" s="50">
        <v>828.29399999999998</v>
      </c>
      <c r="N9" s="50">
        <v>846.649</v>
      </c>
      <c r="O9" s="50">
        <v>863.10900000000004</v>
      </c>
      <c r="P9" s="50">
        <v>877.40700000000004</v>
      </c>
      <c r="Q9" s="50">
        <v>886.32100000000003</v>
      </c>
      <c r="R9" s="50">
        <v>890.12</v>
      </c>
      <c r="S9" s="50">
        <v>893.221</v>
      </c>
      <c r="T9" s="50">
        <v>898.36199999999997</v>
      </c>
      <c r="U9" s="50">
        <v>903.97699999999998</v>
      </c>
      <c r="V9" s="50">
        <v>907.64300000000003</v>
      </c>
      <c r="W9" s="50">
        <v>912.86199999999997</v>
      </c>
      <c r="X9" s="50">
        <v>921.07</v>
      </c>
      <c r="Y9" s="50">
        <v>931.24400000000003</v>
      </c>
      <c r="Z9" s="50">
        <v>941.82</v>
      </c>
      <c r="AA9" s="50">
        <v>954.14599999999996</v>
      </c>
      <c r="AB9" s="50">
        <v>966.13900000000001</v>
      </c>
      <c r="AC9" s="50">
        <v>977.09500000000003</v>
      </c>
      <c r="AD9" s="50">
        <v>984.86599999999999</v>
      </c>
      <c r="AE9" s="50">
        <v>991.57600000000002</v>
      </c>
      <c r="AF9" s="50">
        <v>998.63499999999999</v>
      </c>
      <c r="AG9" s="50">
        <v>1006.807</v>
      </c>
      <c r="AH9" s="50">
        <v>1016.352</v>
      </c>
      <c r="AI9" s="50">
        <v>1025.7760000000001</v>
      </c>
      <c r="AJ9" s="51">
        <v>1026.1342693978158</v>
      </c>
      <c r="AK9" s="404">
        <v>1035.4658286260194</v>
      </c>
      <c r="AL9" s="404">
        <v>1044.8200976147721</v>
      </c>
      <c r="AM9" s="111">
        <f>VLOOKUP($A9,'[6]Population forecast'!$C$47:$AJ$51,MATCH(AM$5,'[6]Population forecast'!$C$39:$AJ$39,FALSE))</f>
        <v>1061.6969999999999</v>
      </c>
      <c r="AN9" s="111">
        <f>VLOOKUP($A9,'[6]Population forecast'!$C$47:$AJ$51,MATCH(AN$5,'[6]Population forecast'!$C$39:$AJ$39,FALSE))</f>
        <v>1080.4049572864901</v>
      </c>
      <c r="AO9" s="111">
        <f>VLOOKUP($A9,'[6]Population forecast'!$C$47:$AJ$51,MATCH(AO$5,'[6]Population forecast'!$C$39:$AJ$39,FALSE))</f>
        <v>1093.1982310191866</v>
      </c>
      <c r="AP9" s="111">
        <f>VLOOKUP($A9,'[6]Population forecast'!$C$47:$AJ$51,MATCH(AP$5,'[6]Population forecast'!$C$39:$AJ$39,FALSE))</f>
        <v>1103.3384909543415</v>
      </c>
      <c r="AQ9" s="111">
        <f>VLOOKUP($A9,'[6]Population forecast'!$C$47:$AJ$51,MATCH(AQ$5,'[6]Population forecast'!$C$39:$AJ$39,FALSE))</f>
        <v>1113.6667779808424</v>
      </c>
      <c r="AR9" s="111">
        <f>VLOOKUP($A9,'[6]Population forecast'!$C$47:$AJ$51,MATCH(AR$5,'[6]Population forecast'!$C$39:$AJ$39,FALSE))</f>
        <v>1123.9082411840479</v>
      </c>
      <c r="AS9" s="111">
        <f>VLOOKUP($A9,'[6]Population forecast'!$C$47:$AJ$51,MATCH(AS$5,'[6]Population forecast'!$C$39:$AJ$39,FALSE))</f>
        <v>1132.2514750638873</v>
      </c>
      <c r="AT9" s="111">
        <f>VLOOKUP($A9,'[6]Population forecast'!$C$47:$AJ$51,MATCH(AT$5,'[6]Population forecast'!$C$39:$AJ$39,FALSE))</f>
        <v>1139.1094482808699</v>
      </c>
      <c r="AU9" s="111">
        <f>VLOOKUP($A9,'[6]Population forecast'!$C$47:$AJ$51,MATCH(AU$5,'[6]Population forecast'!$C$39:$AJ$39,FALSE))</f>
        <v>1144.9699212626083</v>
      </c>
      <c r="AV9" s="111">
        <f>VLOOKUP($A9,'[6]Population forecast'!$C$47:$AJ$51,MATCH(AV$5,'[6]Population forecast'!$C$39:$AJ$39,FALSE))</f>
        <v>1150.4594549186154</v>
      </c>
      <c r="AW9" s="111">
        <f>VLOOKUP($A9,'[6]Population forecast'!$C$47:$AJ$51,MATCH(AW$5,'[6]Population forecast'!$C$39:$AJ$39,FALSE))</f>
        <v>1156.3602639310361</v>
      </c>
      <c r="AX9" s="111">
        <f>VLOOKUP($A9,'[6]Population forecast'!$C$47:$AJ$51,MATCH(AX$5,'[6]Population forecast'!$C$39:$AJ$39,FALSE))</f>
        <v>1161.7335854440971</v>
      </c>
      <c r="AY9" s="111">
        <f>VLOOKUP($A9,'[6]Population forecast'!$C$47:$AJ$51,MATCH(AY$5,'[6]Population forecast'!$C$39:$AJ$39,FALSE))</f>
        <v>1166.3406597972214</v>
      </c>
      <c r="AZ9" s="111">
        <f>VLOOKUP($A9,'[6]Population forecast'!$C$47:$AJ$51,MATCH(AZ$5,'[6]Population forecast'!$C$39:$AJ$39,FALSE))</f>
        <v>1169.9394200136353</v>
      </c>
      <c r="BA9" s="111">
        <f>VLOOKUP($A9,'[6]Population forecast'!$C$47:$AJ$51,MATCH(BA$5,'[6]Population forecast'!$C$39:$AJ$39,FALSE))</f>
        <v>1173.516944599279</v>
      </c>
      <c r="BB9" s="111">
        <f>VLOOKUP($A9,'[6]Population forecast'!$C$47:$AJ$51,MATCH(BB$5,'[6]Population forecast'!$C$39:$AJ$39,FALSE))</f>
        <v>1178.0745544015565</v>
      </c>
      <c r="BC9" s="111">
        <f>VLOOKUP($A9,'[6]Population forecast'!$C$47:$AJ$51,MATCH(BC$5,'[6]Population forecast'!$C$39:$AJ$39,FALSE))</f>
        <v>1182.1786691308714</v>
      </c>
      <c r="BD9" s="111">
        <f>VLOOKUP($A9,'[6]Population forecast'!$C$47:$AJ$51,MATCH(BD$5,'[6]Population forecast'!$C$39:$AJ$39,FALSE))</f>
        <v>1186.0146541826703</v>
      </c>
      <c r="BE9" s="111">
        <f>VLOOKUP($A9,'[6]Population forecast'!$C$47:$AJ$51,MATCH(BE$5,'[6]Population forecast'!$C$39:$AJ$39,FALSE))</f>
        <v>1190.203258383295</v>
      </c>
      <c r="BF9" s="111">
        <f>VLOOKUP($A9,'[6]Population forecast'!$C$47:$AJ$51,MATCH(BF$5,'[6]Population forecast'!$C$39:$AJ$39,FALSE))</f>
        <v>1193.9357915751471</v>
      </c>
      <c r="BG9" s="111">
        <f>VLOOKUP($A9,'[6]Population forecast'!$C$47:$AJ$51,MATCH(BG$5,'[6]Population forecast'!$C$39:$AJ$39,FALSE))</f>
        <v>1198.7506406523564</v>
      </c>
      <c r="BH9" s="111">
        <f>VLOOKUP($A9,'[6]Population forecast'!$C$47:$AJ$51,MATCH(BH$5,'[6]Population forecast'!$C$39:$AJ$39,FALSE))</f>
        <v>1203.6653569789376</v>
      </c>
      <c r="BI9" s="111">
        <f>VLOOKUP($A9,'[6]Population forecast'!$C$47:$AJ$51,MATCH(BI$5,'[6]Population forecast'!$C$39:$AJ$39,FALSE))</f>
        <v>1221.11933736882</v>
      </c>
      <c r="BJ9" s="111">
        <f>VLOOKUP($A9,'[6]Population forecast'!$C$47:$AJ$51,MATCH(BJ$5,'[6]Population forecast'!$C$39:$AJ$39,FALSE))</f>
        <v>1225.5377143987462</v>
      </c>
      <c r="BK9" s="111">
        <f>VLOOKUP($A9,'[6]Population forecast'!$C$47:$AJ$51,MATCH(BK$5,'[6]Population forecast'!$C$39:$AJ$39,FALSE))</f>
        <v>1229.7463999165307</v>
      </c>
      <c r="BL9" s="111">
        <f>VLOOKUP($A9,'[6]Population forecast'!$C$47:$AJ$51,MATCH(BL$5,'[6]Population forecast'!$C$39:$AJ$39,FALSE))</f>
        <v>1234.5423621115754</v>
      </c>
      <c r="BM9" s="111">
        <f>VLOOKUP($A9,'[6]Population forecast'!$C$47:$AJ$51,MATCH(BM$5,'[6]Population forecast'!$C$39:$AJ$39,FALSE))</f>
        <v>1238.9475454344099</v>
      </c>
      <c r="BN9" s="111">
        <f>VLOOKUP($A9,'[6]Population forecast'!$C$47:$AJ$51,MATCH(BN$5,'[6]Population forecast'!$C$39:$AJ$39,FALSE))</f>
        <v>1242.807498854723</v>
      </c>
      <c r="BO9" s="111">
        <f>VLOOKUP($A9,'[6]Population forecast'!$C$47:$AJ$51,MATCH(BO$5,'[6]Population forecast'!$C$39:$AJ$39,FALSE))</f>
        <v>1246.7553310958067</v>
      </c>
      <c r="BP9" s="111">
        <f>VLOOKUP($A9,'[6]Population forecast'!$C$47:$AJ$51,MATCH(BP$5,'[6]Population forecast'!$C$39:$AJ$39,FALSE))</f>
        <v>1251.3745080060785</v>
      </c>
      <c r="BQ9" s="111">
        <f>VLOOKUP($A9,'[6]Population forecast'!$C$47:$AJ$51,MATCH(BQ$5,'[6]Population forecast'!$C$39:$AJ$39,FALSE))</f>
        <v>1256.26001843073</v>
      </c>
      <c r="BR9" s="111">
        <f>VLOOKUP($A9,'[6]Population forecast'!$C$47:$AJ$51,MATCH(BR$5,'[6]Population forecast'!$C$39:$AJ$39,FALSE))</f>
        <v>1260.7742462518113</v>
      </c>
      <c r="BS9" s="111">
        <f>VLOOKUP($A9,'[6]Population forecast'!$C$47:$AJ$51,MATCH(BS$5,'[6]Population forecast'!$C$39:$AJ$39,FALSE))</f>
        <v>1265.3035746475523</v>
      </c>
    </row>
    <row r="10" spans="1:71">
      <c r="A10" s="132" t="s">
        <v>5663</v>
      </c>
      <c r="B10" s="1" t="str">
        <f t="shared" si="0"/>
        <v>RegionPopStock</v>
      </c>
      <c r="C10" s="63" t="s">
        <v>5382</v>
      </c>
      <c r="D10" s="58" t="s">
        <v>5418</v>
      </c>
      <c r="E10" s="49" t="s">
        <v>5406</v>
      </c>
      <c r="F10" s="60">
        <f>SUM(F6:F8)+$E$13*F9</f>
        <v>8541.5746899999995</v>
      </c>
      <c r="G10" s="60">
        <f t="shared" ref="G10:BR10" si="1">SUM(G6:G8)+$E$13*G9</f>
        <v>8602.9903699999995</v>
      </c>
      <c r="H10" s="60">
        <f t="shared" si="1"/>
        <v>8698.5763000000006</v>
      </c>
      <c r="I10" s="60">
        <f t="shared" si="1"/>
        <v>8844.3482899999999</v>
      </c>
      <c r="J10" s="60">
        <f t="shared" si="1"/>
        <v>9022.2813200000001</v>
      </c>
      <c r="K10" s="60">
        <f t="shared" si="1"/>
        <v>9258.3442299999988</v>
      </c>
      <c r="L10" s="60">
        <f t="shared" si="1"/>
        <v>9487.052450000001</v>
      </c>
      <c r="M10" s="60">
        <f t="shared" si="1"/>
        <v>9723.550580000001</v>
      </c>
      <c r="N10" s="60">
        <f t="shared" si="1"/>
        <v>9952.5249299999996</v>
      </c>
      <c r="O10" s="60">
        <f t="shared" si="1"/>
        <v>10158.827130000001</v>
      </c>
      <c r="P10" s="60">
        <f t="shared" si="1"/>
        <v>10363.223989999999</v>
      </c>
      <c r="Q10" s="60">
        <f t="shared" si="1"/>
        <v>10548.98797</v>
      </c>
      <c r="R10" s="60">
        <f t="shared" si="1"/>
        <v>10734.256399999998</v>
      </c>
      <c r="S10" s="60">
        <f t="shared" si="1"/>
        <v>10898.733969999999</v>
      </c>
      <c r="T10" s="60">
        <f t="shared" si="1"/>
        <v>11039.983339999999</v>
      </c>
      <c r="U10" s="60">
        <f t="shared" si="1"/>
        <v>11172.471890000001</v>
      </c>
      <c r="V10" s="60">
        <f t="shared" si="1"/>
        <v>11307.32251</v>
      </c>
      <c r="W10" s="60">
        <f t="shared" si="1"/>
        <v>11438.47834</v>
      </c>
      <c r="X10" s="60">
        <f t="shared" si="1"/>
        <v>11556.4139</v>
      </c>
      <c r="Y10" s="60">
        <f t="shared" si="1"/>
        <v>11692.513080000001</v>
      </c>
      <c r="Z10" s="60">
        <f t="shared" si="1"/>
        <v>11865.043399999999</v>
      </c>
      <c r="AA10" s="60">
        <f t="shared" si="1"/>
        <v>12074.218219999999</v>
      </c>
      <c r="AB10" s="60">
        <f t="shared" si="1"/>
        <v>12261.453230000001</v>
      </c>
      <c r="AC10" s="60">
        <f t="shared" si="1"/>
        <v>12442.00815</v>
      </c>
      <c r="AD10" s="60">
        <f t="shared" si="1"/>
        <v>12604.661620000001</v>
      </c>
      <c r="AE10" s="60">
        <f t="shared" si="1"/>
        <v>12731.74632</v>
      </c>
      <c r="AF10" s="60">
        <f t="shared" si="1"/>
        <v>12856.81595</v>
      </c>
      <c r="AG10" s="60">
        <f t="shared" si="1"/>
        <v>12980.202989999998</v>
      </c>
      <c r="AH10" s="60">
        <f t="shared" si="1"/>
        <v>13108.750639999998</v>
      </c>
      <c r="AI10" s="60">
        <f t="shared" si="1"/>
        <v>13242.678320000001</v>
      </c>
      <c r="AJ10" s="60">
        <f t="shared" si="1"/>
        <v>13247.303546547682</v>
      </c>
      <c r="AK10" s="405">
        <f t="shared" si="1"/>
        <v>13390.005674324169</v>
      </c>
      <c r="AL10" s="405">
        <f t="shared" si="1"/>
        <v>13534.893220872211</v>
      </c>
      <c r="AM10" s="60">
        <f t="shared" si="1"/>
        <v>14099.185289999999</v>
      </c>
      <c r="AN10" s="60">
        <f t="shared" si="1"/>
        <v>14503.066874586222</v>
      </c>
      <c r="AO10" s="60">
        <f t="shared" si="1"/>
        <v>14826.600152153907</v>
      </c>
      <c r="AP10" s="60">
        <f t="shared" si="1"/>
        <v>15109.092737535586</v>
      </c>
      <c r="AQ10" s="60">
        <f t="shared" si="1"/>
        <v>15389.763894714843</v>
      </c>
      <c r="AR10" s="60">
        <f t="shared" si="1"/>
        <v>15667.411231021371</v>
      </c>
      <c r="AS10" s="60">
        <f t="shared" si="1"/>
        <v>15921.340493934984</v>
      </c>
      <c r="AT10" s="60">
        <f t="shared" si="1"/>
        <v>16158.044055668164</v>
      </c>
      <c r="AU10" s="60">
        <f t="shared" si="1"/>
        <v>16384.322511731083</v>
      </c>
      <c r="AV10" s="60">
        <f t="shared" si="1"/>
        <v>16609.476072762609</v>
      </c>
      <c r="AW10" s="60">
        <f t="shared" si="1"/>
        <v>16845.250947592431</v>
      </c>
      <c r="AX10" s="60">
        <f t="shared" si="1"/>
        <v>17078.261966923044</v>
      </c>
      <c r="AY10" s="60">
        <f t="shared" si="1"/>
        <v>17304.810121463313</v>
      </c>
      <c r="AZ10" s="60">
        <f t="shared" si="1"/>
        <v>17520.8512741745</v>
      </c>
      <c r="BA10" s="60">
        <f t="shared" si="1"/>
        <v>17740.171940197903</v>
      </c>
      <c r="BB10" s="60">
        <f t="shared" si="1"/>
        <v>17977.195774674274</v>
      </c>
      <c r="BC10" s="60">
        <f t="shared" si="1"/>
        <v>18209.971102357427</v>
      </c>
      <c r="BD10" s="60">
        <f t="shared" si="1"/>
        <v>18441.192975643309</v>
      </c>
      <c r="BE10" s="60">
        <f t="shared" si="1"/>
        <v>18680.489928545812</v>
      </c>
      <c r="BF10" s="60">
        <f t="shared" si="1"/>
        <v>18915.043011931459</v>
      </c>
      <c r="BG10" s="60">
        <f t="shared" si="1"/>
        <v>19169.251595632355</v>
      </c>
      <c r="BH10" s="60">
        <f t="shared" si="1"/>
        <v>19427.733413677695</v>
      </c>
      <c r="BI10" s="60">
        <f t="shared" si="1"/>
        <v>19199.565168221008</v>
      </c>
      <c r="BJ10" s="60">
        <f t="shared" si="1"/>
        <v>19413.534391457128</v>
      </c>
      <c r="BK10" s="60">
        <f t="shared" si="1"/>
        <v>19626.007806879272</v>
      </c>
      <c r="BL10" s="60">
        <f t="shared" si="1"/>
        <v>19849.646136784184</v>
      </c>
      <c r="BM10" s="60">
        <f t="shared" si="1"/>
        <v>20068.791292433016</v>
      </c>
      <c r="BN10" s="60">
        <f t="shared" si="1"/>
        <v>20280.787349919214</v>
      </c>
      <c r="BO10" s="60">
        <f t="shared" si="1"/>
        <v>20495.873364081915</v>
      </c>
      <c r="BP10" s="60">
        <f t="shared" si="1"/>
        <v>20723.858785551252</v>
      </c>
      <c r="BQ10" s="60">
        <f t="shared" si="1"/>
        <v>20958.695162611781</v>
      </c>
      <c r="BR10" s="60">
        <f t="shared" si="1"/>
        <v>21189.638623409937</v>
      </c>
      <c r="BS10" s="60">
        <f t="shared" ref="BS10" si="2">SUM(BS6:BS8)+$E$13*BS9</f>
        <v>21423.114816534184</v>
      </c>
    </row>
    <row r="11" spans="1:71">
      <c r="D11" t="s">
        <v>5405</v>
      </c>
      <c r="E11" s="49" t="s">
        <v>5406</v>
      </c>
      <c r="F11" s="51">
        <v>238743</v>
      </c>
      <c r="G11" s="51">
        <v>240918</v>
      </c>
      <c r="H11" s="51">
        <v>243085</v>
      </c>
      <c r="I11" s="51">
        <v>245318</v>
      </c>
      <c r="J11" s="51">
        <v>247690</v>
      </c>
      <c r="K11" s="51">
        <v>250596</v>
      </c>
      <c r="L11" s="51">
        <v>253946</v>
      </c>
      <c r="M11" s="51">
        <v>257357.00000000003</v>
      </c>
      <c r="N11" s="51">
        <v>260688</v>
      </c>
      <c r="O11" s="51">
        <v>263853</v>
      </c>
      <c r="P11" s="51">
        <v>266980</v>
      </c>
      <c r="Q11" s="51">
        <v>270115</v>
      </c>
      <c r="R11" s="51">
        <v>273368</v>
      </c>
      <c r="S11" s="51">
        <v>276553</v>
      </c>
      <c r="T11" s="51">
        <v>279731</v>
      </c>
      <c r="U11" s="51">
        <v>282790</v>
      </c>
      <c r="V11" s="51">
        <v>285684</v>
      </c>
      <c r="W11" s="51">
        <v>288436</v>
      </c>
      <c r="X11" s="51">
        <v>291116</v>
      </c>
      <c r="Y11" s="51">
        <v>293758</v>
      </c>
      <c r="Z11" s="51">
        <v>296460</v>
      </c>
      <c r="AA11" s="51">
        <v>299282</v>
      </c>
      <c r="AB11" s="51">
        <v>302227</v>
      </c>
      <c r="AC11" s="51">
        <v>304948</v>
      </c>
      <c r="AD11" s="51">
        <v>307580</v>
      </c>
      <c r="AE11" s="51">
        <v>310064</v>
      </c>
      <c r="AF11" s="51">
        <v>312324</v>
      </c>
      <c r="AG11" s="51">
        <v>314581</v>
      </c>
      <c r="AH11" s="51">
        <v>317008</v>
      </c>
      <c r="AI11" s="51">
        <v>319464</v>
      </c>
      <c r="AJ11" s="51">
        <v>322049.44187339599</v>
      </c>
      <c r="AK11" s="404">
        <v>324639.33456918603</v>
      </c>
      <c r="AL11" s="404">
        <v>327268.64351241605</v>
      </c>
      <c r="AM11" s="51">
        <v>329935.27868433</v>
      </c>
      <c r="AN11" s="51">
        <v>332636.86349094601</v>
      </c>
      <c r="AO11" s="51">
        <v>335370.47895194305</v>
      </c>
      <c r="AP11" s="51">
        <v>338132.20655133697</v>
      </c>
      <c r="AQ11" s="51">
        <v>340917.79745838803</v>
      </c>
      <c r="AR11" s="51">
        <v>343723.67666829098</v>
      </c>
      <c r="AS11" s="51">
        <v>346546.79687475302</v>
      </c>
      <c r="AT11" s="51">
        <v>349384.16871400201</v>
      </c>
      <c r="AU11" s="51">
        <v>352233.16554116795</v>
      </c>
      <c r="AV11" s="51">
        <v>355090.95765887998</v>
      </c>
      <c r="AW11" s="51">
        <v>357955.11676711601</v>
      </c>
      <c r="AX11" s="51">
        <v>360823.44821646198</v>
      </c>
      <c r="AY11" s="51">
        <v>363699.92674834299</v>
      </c>
      <c r="AZ11" s="51">
        <v>366553.29576522397</v>
      </c>
      <c r="BA11" s="51">
        <v>369363.91907206899</v>
      </c>
      <c r="BB11" s="51">
        <v>372136.55564030498</v>
      </c>
      <c r="BC11" s="51">
        <v>374872.02513864299</v>
      </c>
      <c r="BD11" s="51">
        <v>377571.96813955501</v>
      </c>
    </row>
    <row r="12" spans="1:71">
      <c r="D12" t="s">
        <v>5416</v>
      </c>
    </row>
    <row r="13" spans="1:71">
      <c r="D13">
        <v>2015</v>
      </c>
      <c r="E13" s="55">
        <v>0.56999999999999995</v>
      </c>
    </row>
    <row r="14" spans="1:71">
      <c r="D14">
        <v>2035</v>
      </c>
      <c r="E14" s="55">
        <v>0.6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theme="4" tint="-0.249977111117893"/>
  </sheetPr>
  <dimension ref="A2:BT18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18" sqref="B18"/>
    </sheetView>
  </sheetViews>
  <sheetFormatPr defaultRowHeight="12.75"/>
  <cols>
    <col min="1" max="1" width="11.42578125" customWidth="1"/>
    <col min="2" max="2" width="26" customWidth="1"/>
    <col min="4" max="4" width="31" customWidth="1"/>
    <col min="5" max="5" width="21.85546875" customWidth="1"/>
    <col min="6" max="34" width="11.28515625" hidden="1" customWidth="1"/>
    <col min="35" max="36" width="11.42578125" customWidth="1"/>
    <col min="37" max="56" width="11.42578125" bestFit="1" customWidth="1"/>
  </cols>
  <sheetData>
    <row r="2" spans="1:72">
      <c r="D2" s="183" t="str">
        <f>'[6]Population forecast'!$A$39</f>
        <v>Population with economic range and with Additional population due to climate change</v>
      </c>
    </row>
    <row r="3" spans="1:72" s="1" customFormat="1">
      <c r="AZ3" s="8"/>
      <c r="BA3" s="8"/>
      <c r="BB3" s="8"/>
      <c r="BC3" s="8"/>
      <c r="BD3" s="8"/>
    </row>
    <row r="4" spans="1:72" s="1" customFormat="1">
      <c r="AZ4" s="8"/>
      <c r="BA4" s="8"/>
      <c r="BB4" s="8"/>
      <c r="BC4" s="8"/>
      <c r="BD4" s="8"/>
    </row>
    <row r="5" spans="1:72" s="8" customFormat="1">
      <c r="A5" t="s">
        <v>5662</v>
      </c>
      <c r="B5" s="122" t="s">
        <v>5616</v>
      </c>
      <c r="C5" s="49" t="s">
        <v>5425</v>
      </c>
      <c r="D5" s="4" t="s">
        <v>5403</v>
      </c>
      <c r="E5" s="49" t="s">
        <v>5376</v>
      </c>
      <c r="F5" s="340">
        <v>1985</v>
      </c>
      <c r="G5" s="340">
        <v>1986</v>
      </c>
      <c r="H5" s="340">
        <v>1987</v>
      </c>
      <c r="I5" s="340">
        <v>1988</v>
      </c>
      <c r="J5" s="340">
        <v>1989</v>
      </c>
      <c r="K5" s="340">
        <v>1990</v>
      </c>
      <c r="L5" s="340">
        <v>1991</v>
      </c>
      <c r="M5" s="340">
        <v>1992</v>
      </c>
      <c r="N5" s="340">
        <v>1993</v>
      </c>
      <c r="O5" s="340">
        <v>1994</v>
      </c>
      <c r="P5" s="340">
        <v>1995</v>
      </c>
      <c r="Q5" s="340">
        <v>1996</v>
      </c>
      <c r="R5" s="340">
        <v>1997</v>
      </c>
      <c r="S5" s="340">
        <v>1998</v>
      </c>
      <c r="T5" s="340">
        <v>1999</v>
      </c>
      <c r="U5" s="340">
        <v>2000</v>
      </c>
      <c r="V5" s="340">
        <v>2001</v>
      </c>
      <c r="W5" s="340">
        <v>2002</v>
      </c>
      <c r="X5" s="340">
        <v>2003</v>
      </c>
      <c r="Y5" s="340">
        <v>2004</v>
      </c>
      <c r="Z5" s="340">
        <v>2005</v>
      </c>
      <c r="AA5" s="340">
        <v>2006</v>
      </c>
      <c r="AB5" s="340">
        <v>2007</v>
      </c>
      <c r="AC5" s="340">
        <v>2008</v>
      </c>
      <c r="AD5" s="340">
        <v>2009</v>
      </c>
      <c r="AE5" s="340">
        <v>2010</v>
      </c>
      <c r="AF5" s="340">
        <v>2011</v>
      </c>
      <c r="AG5" s="340">
        <v>2012</v>
      </c>
      <c r="AH5" s="340">
        <v>2013</v>
      </c>
      <c r="AI5" s="340">
        <v>2014</v>
      </c>
      <c r="AJ5" s="340">
        <v>2015</v>
      </c>
      <c r="AK5" s="340">
        <v>2016</v>
      </c>
      <c r="AL5" s="340">
        <v>2017</v>
      </c>
      <c r="AM5" s="340">
        <v>2018</v>
      </c>
      <c r="AN5" s="340">
        <v>2019</v>
      </c>
      <c r="AO5" s="340">
        <v>2020</v>
      </c>
      <c r="AP5" s="340">
        <v>2021</v>
      </c>
      <c r="AQ5" s="340">
        <v>2022</v>
      </c>
      <c r="AR5" s="340">
        <v>2023</v>
      </c>
      <c r="AS5" s="340">
        <v>2024</v>
      </c>
      <c r="AT5" s="340">
        <v>2025</v>
      </c>
      <c r="AU5" s="340">
        <v>2026</v>
      </c>
      <c r="AV5" s="340">
        <v>2027</v>
      </c>
      <c r="AW5" s="340">
        <v>2028</v>
      </c>
      <c r="AX5" s="340">
        <v>2029</v>
      </c>
      <c r="AY5" s="340">
        <v>2030</v>
      </c>
      <c r="AZ5" s="340">
        <v>2031</v>
      </c>
      <c r="BA5" s="340">
        <v>2032</v>
      </c>
      <c r="BB5" s="340">
        <v>2033</v>
      </c>
      <c r="BC5" s="340">
        <v>2034</v>
      </c>
      <c r="BD5" s="340">
        <v>2035</v>
      </c>
      <c r="BE5" s="357">
        <f>BD5+1</f>
        <v>2036</v>
      </c>
      <c r="BF5" s="357">
        <f t="shared" ref="BF5:BK5" si="0">BE5+1</f>
        <v>2037</v>
      </c>
      <c r="BG5" s="357">
        <f t="shared" si="0"/>
        <v>2038</v>
      </c>
      <c r="BH5" s="357">
        <f t="shared" si="0"/>
        <v>2039</v>
      </c>
      <c r="BI5" s="357">
        <f>BH5+1</f>
        <v>2040</v>
      </c>
      <c r="BJ5" s="357">
        <f t="shared" si="0"/>
        <v>2041</v>
      </c>
      <c r="BK5" s="357">
        <f t="shared" si="0"/>
        <v>2042</v>
      </c>
      <c r="BL5" s="357">
        <f t="shared" ref="BL5" si="1">BK5+1</f>
        <v>2043</v>
      </c>
      <c r="BM5" s="357">
        <f t="shared" ref="BM5" si="2">BL5+1</f>
        <v>2044</v>
      </c>
      <c r="BN5" s="357">
        <f t="shared" ref="BN5:BO5" si="3">BM5+1</f>
        <v>2045</v>
      </c>
      <c r="BO5" s="357">
        <f t="shared" si="3"/>
        <v>2046</v>
      </c>
      <c r="BP5" s="357">
        <f t="shared" ref="BP5:BQ5" si="4">BO5+1</f>
        <v>2047</v>
      </c>
      <c r="BQ5" s="357">
        <f t="shared" si="4"/>
        <v>2048</v>
      </c>
      <c r="BR5" s="357">
        <f t="shared" ref="BR5" si="5">BQ5+1</f>
        <v>2049</v>
      </c>
      <c r="BS5" s="357">
        <f t="shared" ref="BS5" si="6">BR5+1</f>
        <v>2050</v>
      </c>
      <c r="BT5" s="1"/>
    </row>
    <row r="6" spans="1:72" s="8" customFormat="1">
      <c r="A6" s="132" t="s">
        <v>19</v>
      </c>
      <c r="B6" s="1" t="str">
        <f>CONCATENATE(C6,"Pop","Stock")</f>
        <v>OrPopStock</v>
      </c>
      <c r="C6" s="49" t="s">
        <v>5424</v>
      </c>
      <c r="D6" s="1" t="s">
        <v>140</v>
      </c>
      <c r="E6" s="49" t="s">
        <v>5404</v>
      </c>
      <c r="F6" s="50">
        <v>2674.306</v>
      </c>
      <c r="G6" s="50">
        <v>2686.1149999999998</v>
      </c>
      <c r="H6" s="50">
        <v>2707.4250000000002</v>
      </c>
      <c r="I6" s="50">
        <v>2747.9569999999999</v>
      </c>
      <c r="J6" s="50">
        <v>2800.471</v>
      </c>
      <c r="K6" s="50">
        <v>2868.6590000000001</v>
      </c>
      <c r="L6" s="50">
        <v>2935.9960000000001</v>
      </c>
      <c r="M6" s="50">
        <v>3000.55</v>
      </c>
      <c r="N6" s="50">
        <v>3067.395</v>
      </c>
      <c r="O6" s="50">
        <v>3129.1930000000002</v>
      </c>
      <c r="P6" s="50">
        <v>3192.0929999999998</v>
      </c>
      <c r="Q6" s="50">
        <v>3253.8310000000001</v>
      </c>
      <c r="R6" s="50">
        <v>3309.7</v>
      </c>
      <c r="S6" s="50">
        <v>3357.1759999999999</v>
      </c>
      <c r="T6" s="50">
        <v>3398.232</v>
      </c>
      <c r="U6" s="50">
        <v>3434.8069999999998</v>
      </c>
      <c r="V6" s="50">
        <v>3474.0340000000001</v>
      </c>
      <c r="W6" s="50">
        <v>3516.915</v>
      </c>
      <c r="X6" s="50">
        <v>3549.38</v>
      </c>
      <c r="Y6" s="50">
        <v>3576.2510000000002</v>
      </c>
      <c r="Z6" s="50">
        <v>3621.221</v>
      </c>
      <c r="AA6" s="50">
        <v>3676.88</v>
      </c>
      <c r="AB6" s="50">
        <v>3727.835</v>
      </c>
      <c r="AC6" s="50">
        <v>3773.288</v>
      </c>
      <c r="AD6" s="50">
        <v>3811.7179999999998</v>
      </c>
      <c r="AE6" s="50">
        <v>3841.4360000000001</v>
      </c>
      <c r="AF6" s="50">
        <v>3871.9769999999999</v>
      </c>
      <c r="AG6" s="50">
        <v>3903.4650000000001</v>
      </c>
      <c r="AH6" s="50">
        <v>3934.049</v>
      </c>
      <c r="AI6" s="404">
        <v>3966.8829999999998</v>
      </c>
      <c r="AJ6" s="404">
        <v>4002.799</v>
      </c>
      <c r="AK6" s="404">
        <v>4039.9940000000001</v>
      </c>
      <c r="AL6" s="404">
        <v>4078.125</v>
      </c>
      <c r="AM6" s="358">
        <f>VLOOKUP($A6,'[6]Population forecast'!$C$40:$AJ$44,MATCH(AM$5,'[6]Population forecast'!$C$39:$AJ$39,FALSE))</f>
        <v>4206.2030000000004</v>
      </c>
      <c r="AN6" s="358">
        <f>VLOOKUP($A6,'[6]Population forecast'!$C$40:$AJ$44,MATCH(AN$5,'[6]Population forecast'!$C$39:$AJ$39,FALSE))</f>
        <v>4275.2095815973898</v>
      </c>
      <c r="AO6" s="358">
        <f>VLOOKUP($A6,'[6]Population forecast'!$C$40:$AJ$44,MATCH(AO$5,'[6]Population forecast'!$C$39:$AJ$39,FALSE))</f>
        <v>4340.7787461673724</v>
      </c>
      <c r="AP6" s="358">
        <f>VLOOKUP($A6,'[6]Population forecast'!$C$40:$AJ$44,MATCH(AP$5,'[6]Population forecast'!$C$39:$AJ$39,FALSE))</f>
        <v>4401.5956802379869</v>
      </c>
      <c r="AQ6" s="358">
        <f>VLOOKUP($A6,'[6]Population forecast'!$C$40:$AJ$44,MATCH(AQ$5,'[6]Population forecast'!$C$39:$AJ$39,FALSE))</f>
        <v>4457.4302569638285</v>
      </c>
      <c r="AR6" s="358">
        <f>VLOOKUP($A6,'[6]Population forecast'!$C$40:$AJ$44,MATCH(AR$5,'[6]Population forecast'!$C$39:$AJ$39,FALSE))</f>
        <v>4508.8314591999033</v>
      </c>
      <c r="AS6" s="358">
        <f>VLOOKUP($A6,'[6]Population forecast'!$C$40:$AJ$44,MATCH(AS$5,'[6]Population forecast'!$C$39:$AJ$39,FALSE))</f>
        <v>4558.9023206426036</v>
      </c>
      <c r="AT6" s="358">
        <f>VLOOKUP($A6,'[6]Population forecast'!$C$40:$AJ$44,MATCH(AT$5,'[6]Population forecast'!$C$39:$AJ$39,FALSE))</f>
        <v>4608.2077670101553</v>
      </c>
      <c r="AU6" s="358">
        <f>VLOOKUP($A6,'[6]Population forecast'!$C$40:$AJ$44,MATCH(AU$5,'[6]Population forecast'!$C$39:$AJ$39,FALSE))</f>
        <v>4656.5855448698085</v>
      </c>
      <c r="AV6" s="358">
        <f>VLOOKUP($A6,'[6]Population forecast'!$C$40:$AJ$44,MATCH(AV$5,'[6]Population forecast'!$C$39:$AJ$39,FALSE))</f>
        <v>4704.1524136211756</v>
      </c>
      <c r="AW6" s="358">
        <f>VLOOKUP($A6,'[6]Population forecast'!$C$40:$AJ$44,MATCH(AW$5,'[6]Population forecast'!$C$39:$AJ$39,FALSE))</f>
        <v>4751.0422198695132</v>
      </c>
      <c r="AX6" s="358">
        <f>VLOOKUP($A6,'[6]Population forecast'!$C$40:$AJ$44,MATCH(AX$5,'[6]Population forecast'!$C$39:$AJ$39,FALSE))</f>
        <v>4797.2746260853764</v>
      </c>
      <c r="AY6" s="358">
        <f>VLOOKUP($A6,'[6]Population forecast'!$C$40:$AJ$44,MATCH(AY$5,'[6]Population forecast'!$C$39:$AJ$39,FALSE))</f>
        <v>4842.8602947393265</v>
      </c>
      <c r="AZ6" s="358">
        <f>VLOOKUP($A6,'[6]Population forecast'!$C$40:$AJ$44,MATCH(AZ$5,'[6]Population forecast'!$C$39:$AJ$39,FALSE))</f>
        <v>4887.7840708668882</v>
      </c>
      <c r="BA6" s="358">
        <f>VLOOKUP($A6,'[6]Population forecast'!$C$40:$AJ$44,MATCH(BA$5,'[6]Population forecast'!$C$39:$AJ$39,FALSE))</f>
        <v>4932.0819254808557</v>
      </c>
      <c r="BB6" s="358">
        <f>VLOOKUP($A6,'[6]Population forecast'!$C$40:$AJ$44,MATCH(BB$5,'[6]Population forecast'!$C$39:$AJ$39,FALSE))</f>
        <v>4975.8197294035035</v>
      </c>
      <c r="BC6" s="358">
        <f>VLOOKUP($A6,'[6]Population forecast'!$C$40:$AJ$44,MATCH(BC$5,'[6]Population forecast'!$C$39:$AJ$39,FALSE))</f>
        <v>5018.9643470561668</v>
      </c>
      <c r="BD6" s="358">
        <f>VLOOKUP($A6,'[6]Population forecast'!$C$40:$AJ$44,MATCH(BD$5,'[6]Population forecast'!$C$39:$AJ$39,FALSE))</f>
        <v>5061.3852665286158</v>
      </c>
      <c r="BE6" s="358">
        <f>VLOOKUP($A6,'[6]Population forecast'!$C$40:$AJ$44,MATCH(BE$5,'[6]Population forecast'!$C$39:$AJ$39,FALSE))</f>
        <v>5103.1208271640571</v>
      </c>
      <c r="BF6" s="358">
        <f>VLOOKUP($A6,'[6]Population forecast'!$C$40:$AJ$44,MATCH(BF$5,'[6]Population forecast'!$C$39:$AJ$39,FALSE))</f>
        <v>5144.2269191705682</v>
      </c>
      <c r="BG6" s="358">
        <f>VLOOKUP($A6,'[6]Population forecast'!$C$40:$AJ$44,MATCH(BG$5,'[6]Population forecast'!$C$39:$AJ$39,FALSE))</f>
        <v>5184.7580789499261</v>
      </c>
      <c r="BH6" s="358">
        <f>VLOOKUP($A6,'[6]Population forecast'!$C$40:$AJ$44,MATCH(BH$5,'[6]Population forecast'!$C$39:$AJ$39,FALSE))</f>
        <v>5224.7418283798033</v>
      </c>
      <c r="BI6" s="358">
        <f>VLOOKUP($A6,'[6]Population forecast'!$C$40:$AJ$44,MATCH(BI$5,'[6]Population forecast'!$C$39:$AJ$39,FALSE))</f>
        <v>5146.4213206134655</v>
      </c>
      <c r="BJ6" s="358">
        <f>VLOOKUP($A6,'[6]Population forecast'!$C$40:$AJ$44,MATCH(BJ$5,'[6]Population forecast'!$C$39:$AJ$39,FALSE))</f>
        <v>5179.1264312219937</v>
      </c>
      <c r="BK6" s="358">
        <f>VLOOKUP($A6,'[6]Population forecast'!$C$40:$AJ$44,MATCH(BK$5,'[6]Population forecast'!$C$39:$AJ$39,FALSE))</f>
        <v>5211.3233991088291</v>
      </c>
      <c r="BL6" s="358">
        <f>VLOOKUP($A6,'[6]Population forecast'!$C$40:$AJ$44,MATCH(BL$5,'[6]Population forecast'!$C$39:$AJ$39,FALSE))</f>
        <v>5243.0371320739159</v>
      </c>
      <c r="BM6" s="358">
        <f>VLOOKUP($A6,'[6]Population forecast'!$C$40:$AJ$44,MATCH(BM$5,'[6]Population forecast'!$C$39:$AJ$39,FALSE))</f>
        <v>5274.2917063870673</v>
      </c>
      <c r="BN6" s="358">
        <f>VLOOKUP($A6,'[6]Population forecast'!$C$40:$AJ$44,MATCH(BN$5,'[6]Population forecast'!$C$39:$AJ$39,FALSE))</f>
        <v>5305.112471393878</v>
      </c>
      <c r="BO6" s="358">
        <f>VLOOKUP($A6,'[6]Population forecast'!$C$40:$AJ$44,MATCH(BO$5,'[6]Population forecast'!$C$39:$AJ$39,FALSE))</f>
        <v>5335.5154642966236</v>
      </c>
      <c r="BP6" s="358">
        <f>VLOOKUP($A6,'[6]Population forecast'!$C$40:$AJ$44,MATCH(BP$5,'[6]Population forecast'!$C$39:$AJ$39,FALSE))</f>
        <v>5365.4733446656464</v>
      </c>
      <c r="BQ6" s="358">
        <f>VLOOKUP($A6,'[6]Population forecast'!$C$40:$AJ$44,MATCH(BQ$5,'[6]Population forecast'!$C$39:$AJ$39,FALSE))</f>
        <v>5395.8799361899573</v>
      </c>
      <c r="BR6" s="358">
        <f>VLOOKUP($A6,'[6]Population forecast'!$C$40:$AJ$44,MATCH(BR$5,'[6]Population forecast'!$C$39:$AJ$39,FALSE))</f>
        <v>5426.4382349808202</v>
      </c>
      <c r="BS6" s="358">
        <f>VLOOKUP($A6,'[6]Population forecast'!$C$40:$AJ$44,MATCH(BS$5,'[6]Population forecast'!$C$39:$AJ$39,FALSE))</f>
        <v>5457.1489479691454</v>
      </c>
    </row>
    <row r="7" spans="1:72" s="8" customFormat="1">
      <c r="A7" s="132" t="s">
        <v>25</v>
      </c>
      <c r="B7" s="1" t="str">
        <f t="shared" ref="B7:B10" si="7">CONCATENATE(C7,"Pop","Stock")</f>
        <v>WAPopStock</v>
      </c>
      <c r="C7" s="49" t="s">
        <v>25</v>
      </c>
      <c r="D7" s="1" t="s">
        <v>74</v>
      </c>
      <c r="E7" s="49" t="s">
        <v>5404</v>
      </c>
      <c r="F7" s="50">
        <v>4406.3850000000002</v>
      </c>
      <c r="G7" s="50">
        <v>4464.1899999999996</v>
      </c>
      <c r="H7" s="50">
        <v>4547.0309999999999</v>
      </c>
      <c r="I7" s="50">
        <v>4652.9070000000002</v>
      </c>
      <c r="J7" s="50">
        <v>4768.7150000000001</v>
      </c>
      <c r="K7" s="50">
        <v>4915.9459999999999</v>
      </c>
      <c r="L7" s="50">
        <v>5043.0330000000004</v>
      </c>
      <c r="M7" s="50">
        <v>5174.2219999999998</v>
      </c>
      <c r="N7" s="50">
        <v>5289.3639999999996</v>
      </c>
      <c r="O7" s="50">
        <v>5388.8370000000004</v>
      </c>
      <c r="P7" s="50">
        <v>5490.92</v>
      </c>
      <c r="Q7" s="50">
        <v>5583.7539999999999</v>
      </c>
      <c r="R7" s="50">
        <v>5685.8310000000001</v>
      </c>
      <c r="S7" s="50">
        <v>5777.2370000000001</v>
      </c>
      <c r="T7" s="50">
        <v>5850.9089999999997</v>
      </c>
      <c r="U7" s="50">
        <v>5920.5039999999999</v>
      </c>
      <c r="V7" s="50">
        <v>5993.451</v>
      </c>
      <c r="W7" s="50">
        <v>6057.85</v>
      </c>
      <c r="X7" s="50">
        <v>6114.7939999999999</v>
      </c>
      <c r="Y7" s="50">
        <v>6188.66</v>
      </c>
      <c r="Z7" s="50">
        <v>6273.5249999999996</v>
      </c>
      <c r="AA7" s="50">
        <v>6380.576</v>
      </c>
      <c r="AB7" s="50">
        <v>6474.665</v>
      </c>
      <c r="AC7" s="50">
        <v>6575.5370000000003</v>
      </c>
      <c r="AD7" s="50">
        <v>6675.0910000000003</v>
      </c>
      <c r="AE7" s="50">
        <v>6752.683</v>
      </c>
      <c r="AF7" s="50">
        <v>6830.3310000000001</v>
      </c>
      <c r="AG7" s="50">
        <v>6904.9059999999999</v>
      </c>
      <c r="AH7" s="50">
        <v>6981</v>
      </c>
      <c r="AI7" s="404">
        <v>7058.0010000000002</v>
      </c>
      <c r="AJ7" s="404">
        <v>7134.8850000000002</v>
      </c>
      <c r="AK7" s="404">
        <v>7210.4989999999998</v>
      </c>
      <c r="AL7" s="404">
        <v>7285.5159999999996</v>
      </c>
      <c r="AM7" s="358">
        <f>VLOOKUP($A7,'[6]Population forecast'!$C$40:$AJ$44,MATCH(AM$5,'[6]Population forecast'!$C$39:$AJ$39,FALSE))</f>
        <v>7532.4170000000004</v>
      </c>
      <c r="AN7" s="358">
        <f>VLOOKUP($A7,'[6]Population forecast'!$C$40:$AJ$44,MATCH(AN$5,'[6]Population forecast'!$C$39:$AJ$39,FALSE))</f>
        <v>7661.4392959764764</v>
      </c>
      <c r="AO7" s="358">
        <f>VLOOKUP($A7,'[6]Population forecast'!$C$40:$AJ$44,MATCH(AO$5,'[6]Population forecast'!$C$39:$AJ$39,FALSE))</f>
        <v>7781.4883997125471</v>
      </c>
      <c r="AP7" s="358">
        <f>VLOOKUP($A7,'[6]Population forecast'!$C$40:$AJ$44,MATCH(AP$5,'[6]Population forecast'!$C$39:$AJ$39,FALSE))</f>
        <v>7896.8841276000894</v>
      </c>
      <c r="AQ7" s="358">
        <f>VLOOKUP($A7,'[6]Population forecast'!$C$40:$AJ$44,MATCH(AQ$5,'[6]Population forecast'!$C$39:$AJ$39,FALSE))</f>
        <v>8008.4059395374288</v>
      </c>
      <c r="AR7" s="358">
        <f>VLOOKUP($A7,'[6]Population forecast'!$C$40:$AJ$44,MATCH(AR$5,'[6]Population forecast'!$C$39:$AJ$39,FALSE))</f>
        <v>8117.412039551421</v>
      </c>
      <c r="AS7" s="358">
        <f>VLOOKUP($A7,'[6]Population forecast'!$C$40:$AJ$44,MATCH(AS$5,'[6]Population forecast'!$C$39:$AJ$39,FALSE))</f>
        <v>8224.9709061287704</v>
      </c>
      <c r="AT7" s="358">
        <f>VLOOKUP($A7,'[6]Population forecast'!$C$40:$AJ$44,MATCH(AT$5,'[6]Population forecast'!$C$39:$AJ$39,FALSE))</f>
        <v>8331.2980116713679</v>
      </c>
      <c r="AU7" s="358">
        <f>VLOOKUP($A7,'[6]Population forecast'!$C$40:$AJ$44,MATCH(AU$5,'[6]Population forecast'!$C$39:$AJ$39,FALSE))</f>
        <v>8436.371777503271</v>
      </c>
      <c r="AV7" s="358">
        <f>VLOOKUP($A7,'[6]Population forecast'!$C$40:$AJ$44,MATCH(AV$5,'[6]Population forecast'!$C$39:$AJ$39,FALSE))</f>
        <v>8540.345289059258</v>
      </c>
      <c r="AW7" s="358">
        <f>VLOOKUP($A7,'[6]Population forecast'!$C$40:$AJ$44,MATCH(AW$5,'[6]Population forecast'!$C$39:$AJ$39,FALSE))</f>
        <v>8643.2890179744318</v>
      </c>
      <c r="AX7" s="358">
        <f>VLOOKUP($A7,'[6]Population forecast'!$C$40:$AJ$44,MATCH(AX$5,'[6]Population forecast'!$C$39:$AJ$39,FALSE))</f>
        <v>8745.264496880467</v>
      </c>
      <c r="AY7" s="358">
        <f>VLOOKUP($A7,'[6]Population forecast'!$C$40:$AJ$44,MATCH(AY$5,'[6]Population forecast'!$C$39:$AJ$39,FALSE))</f>
        <v>8846.276732678436</v>
      </c>
      <c r="AZ7" s="358">
        <f>VLOOKUP($A7,'[6]Population forecast'!$C$40:$AJ$44,MATCH(AZ$5,'[6]Population forecast'!$C$39:$AJ$39,FALSE))</f>
        <v>8946.2381200033014</v>
      </c>
      <c r="BA7" s="358">
        <f>VLOOKUP($A7,'[6]Population forecast'!$C$40:$AJ$44,MATCH(BA$5,'[6]Population forecast'!$C$39:$AJ$39,FALSE))</f>
        <v>9045.1798495126422</v>
      </c>
      <c r="BB7" s="358">
        <f>VLOOKUP($A7,'[6]Population forecast'!$C$40:$AJ$44,MATCH(BB$5,'[6]Population forecast'!$C$39:$AJ$39,FALSE))</f>
        <v>9143.186176094714</v>
      </c>
      <c r="BC7" s="358">
        <f>VLOOKUP($A7,'[6]Population forecast'!$C$40:$AJ$44,MATCH(BC$5,'[6]Population forecast'!$C$39:$AJ$39,FALSE))</f>
        <v>9240.4179661370836</v>
      </c>
      <c r="BD7" s="358">
        <f>VLOOKUP($A7,'[6]Population forecast'!$C$40:$AJ$44,MATCH(BD$5,'[6]Population forecast'!$C$39:$AJ$39,FALSE))</f>
        <v>9337.2087909137354</v>
      </c>
      <c r="BE7" s="358">
        <f>VLOOKUP($A7,'[6]Population forecast'!$C$40:$AJ$44,MATCH(BE$5,'[6]Population forecast'!$C$39:$AJ$39,FALSE))</f>
        <v>9433.676743261407</v>
      </c>
      <c r="BF7" s="358">
        <f>VLOOKUP($A7,'[6]Population forecast'!$C$40:$AJ$44,MATCH(BF$5,'[6]Population forecast'!$C$39:$AJ$39,FALSE))</f>
        <v>9529.7925248818574</v>
      </c>
      <c r="BG7" s="358">
        <f>VLOOKUP($A7,'[6]Population forecast'!$C$40:$AJ$44,MATCH(BG$5,'[6]Population forecast'!$C$39:$AJ$39,FALSE))</f>
        <v>9625.6874992872199</v>
      </c>
      <c r="BH7" s="358">
        <f>VLOOKUP($A7,'[6]Population forecast'!$C$40:$AJ$44,MATCH(BH$5,'[6]Population forecast'!$C$39:$AJ$39,FALSE))</f>
        <v>9721.4505349489937</v>
      </c>
      <c r="BI7" s="358">
        <f>VLOOKUP($A7,'[6]Population forecast'!$C$40:$AJ$44,MATCH(BI$5,'[6]Population forecast'!$C$39:$AJ$39,FALSE))</f>
        <v>9534.8074025143524</v>
      </c>
      <c r="BJ7" s="358">
        <f>VLOOKUP($A7,'[6]Population forecast'!$C$40:$AJ$44,MATCH(BJ$5,'[6]Population forecast'!$C$39:$AJ$39,FALSE))</f>
        <v>9614.0420139782364</v>
      </c>
      <c r="BK7" s="358">
        <f>VLOOKUP($A7,'[6]Population forecast'!$C$40:$AJ$44,MATCH(BK$5,'[6]Population forecast'!$C$39:$AJ$39,FALSE))</f>
        <v>9693.2563410872899</v>
      </c>
      <c r="BL7" s="358">
        <f>VLOOKUP($A7,'[6]Population forecast'!$C$40:$AJ$44,MATCH(BL$5,'[6]Population forecast'!$C$39:$AJ$39,FALSE))</f>
        <v>9772.4609790953855</v>
      </c>
      <c r="BM7" s="358">
        <f>VLOOKUP($A7,'[6]Population forecast'!$C$40:$AJ$44,MATCH(BM$5,'[6]Population forecast'!$C$39:$AJ$39,FALSE))</f>
        <v>9851.6763355899293</v>
      </c>
      <c r="BN7" s="358">
        <f>VLOOKUP($A7,'[6]Population forecast'!$C$40:$AJ$44,MATCH(BN$5,'[6]Population forecast'!$C$39:$AJ$39,FALSE))</f>
        <v>9930.9359881817891</v>
      </c>
      <c r="BO7" s="358">
        <f>VLOOKUP($A7,'[6]Population forecast'!$C$40:$AJ$44,MATCH(BO$5,'[6]Population forecast'!$C$39:$AJ$39,FALSE))</f>
        <v>10010.296578318865</v>
      </c>
      <c r="BP7" s="358">
        <f>VLOOKUP($A7,'[6]Population forecast'!$C$40:$AJ$44,MATCH(BP$5,'[6]Population forecast'!$C$39:$AJ$39,FALSE))</f>
        <v>10089.762221930087</v>
      </c>
      <c r="BQ7" s="358">
        <f>VLOOKUP($A7,'[6]Population forecast'!$C$40:$AJ$44,MATCH(BQ$5,'[6]Population forecast'!$C$39:$AJ$39,FALSE))</f>
        <v>10170.02941806986</v>
      </c>
      <c r="BR7" s="358">
        <f>VLOOKUP($A7,'[6]Population forecast'!$C$40:$AJ$44,MATCH(BR$5,'[6]Population forecast'!$C$39:$AJ$39,FALSE))</f>
        <v>10250.871124348321</v>
      </c>
      <c r="BS7" s="358">
        <f>VLOOKUP($A7,'[6]Population forecast'!$C$40:$AJ$44,MATCH(BS$5,'[6]Population forecast'!$C$39:$AJ$39,FALSE))</f>
        <v>10332.291214928873</v>
      </c>
    </row>
    <row r="8" spans="1:72" s="8" customFormat="1">
      <c r="A8" s="132" t="s">
        <v>30</v>
      </c>
      <c r="B8" s="1" t="str">
        <f t="shared" si="7"/>
        <v>IDPopStock</v>
      </c>
      <c r="C8" s="49" t="s">
        <v>30</v>
      </c>
      <c r="D8" s="1" t="s">
        <v>96</v>
      </c>
      <c r="E8" s="49" t="s">
        <v>5404</v>
      </c>
      <c r="F8" s="50">
        <v>993.13199999999995</v>
      </c>
      <c r="G8" s="50">
        <v>989.48</v>
      </c>
      <c r="H8" s="50">
        <v>985.447</v>
      </c>
      <c r="I8" s="50">
        <v>987.25800000000004</v>
      </c>
      <c r="J8" s="50">
        <v>997.22299999999996</v>
      </c>
      <c r="K8" s="50">
        <v>1016.634</v>
      </c>
      <c r="L8" s="50">
        <v>1045.135</v>
      </c>
      <c r="M8" s="50">
        <v>1076.6510000000001</v>
      </c>
      <c r="N8" s="50">
        <v>1113.1759999999999</v>
      </c>
      <c r="O8" s="50">
        <v>1148.825</v>
      </c>
      <c r="P8" s="50">
        <v>1180.0889999999999</v>
      </c>
      <c r="Q8" s="50">
        <v>1206.2</v>
      </c>
      <c r="R8" s="50">
        <v>1231.357</v>
      </c>
      <c r="S8" s="50">
        <v>1255.1849999999999</v>
      </c>
      <c r="T8" s="50">
        <v>1278.7760000000001</v>
      </c>
      <c r="U8" s="50">
        <v>1301.894</v>
      </c>
      <c r="V8" s="50">
        <v>1322.481</v>
      </c>
      <c r="W8" s="50">
        <v>1343.3820000000001</v>
      </c>
      <c r="X8" s="50">
        <v>1367.23</v>
      </c>
      <c r="Y8" s="50">
        <v>1396.7929999999999</v>
      </c>
      <c r="Z8" s="50">
        <v>1433.46</v>
      </c>
      <c r="AA8" s="50">
        <v>1472.8989999999999</v>
      </c>
      <c r="AB8" s="50">
        <v>1508.2539999999999</v>
      </c>
      <c r="AC8" s="50">
        <v>1536.239</v>
      </c>
      <c r="AD8" s="50">
        <v>1556.479</v>
      </c>
      <c r="AE8" s="50">
        <v>1572.4290000000001</v>
      </c>
      <c r="AF8" s="50">
        <v>1585.2860000000001</v>
      </c>
      <c r="AG8" s="50">
        <v>1597.952</v>
      </c>
      <c r="AH8" s="50">
        <v>1614.3810000000001</v>
      </c>
      <c r="AI8" s="404">
        <v>1633.1020000000001</v>
      </c>
      <c r="AJ8" s="404">
        <v>1653.616</v>
      </c>
      <c r="AK8" s="404">
        <v>1675.2660000000001</v>
      </c>
      <c r="AL8" s="404">
        <v>1698.1659999999999</v>
      </c>
      <c r="AM8" s="358">
        <f>VLOOKUP($A8,'[6]Population forecast'!$C$40:$AJ$44,MATCH(AM$5,'[6]Population forecast'!$C$39:$AJ$39,FALSE))</f>
        <v>1755.3979999999999</v>
      </c>
      <c r="AN8" s="358">
        <f>VLOOKUP($A8,'[6]Population forecast'!$C$40:$AJ$44,MATCH(AN$5,'[6]Population forecast'!$C$39:$AJ$39,FALSE))</f>
        <v>1786.6861923992756</v>
      </c>
      <c r="AO8" s="358">
        <f>VLOOKUP($A8,'[6]Population forecast'!$C$40:$AJ$44,MATCH(AO$5,'[6]Population forecast'!$C$39:$AJ$39,FALSE))</f>
        <v>1814.0589058524463</v>
      </c>
      <c r="AP8" s="358">
        <f>VLOOKUP($A8,'[6]Population forecast'!$C$40:$AJ$44,MATCH(AP$5,'[6]Population forecast'!$C$39:$AJ$39,FALSE))</f>
        <v>1841.3198417493084</v>
      </c>
      <c r="AQ8" s="358">
        <f>VLOOKUP($A8,'[6]Population forecast'!$C$40:$AJ$44,MATCH(AQ$5,'[6]Population forecast'!$C$39:$AJ$39,FALSE))</f>
        <v>1868.8069046526018</v>
      </c>
      <c r="AR8" s="358">
        <f>VLOOKUP($A8,'[6]Population forecast'!$C$40:$AJ$44,MATCH(AR$5,'[6]Population forecast'!$C$39:$AJ$39,FALSE))</f>
        <v>1896.5057137797703</v>
      </c>
      <c r="AS8" s="358">
        <f>VLOOKUP($A8,'[6]Population forecast'!$C$40:$AJ$44,MATCH(AS$5,'[6]Population forecast'!$C$39:$AJ$39,FALSE))</f>
        <v>1924.381325423308</v>
      </c>
      <c r="AT8" s="358">
        <f>VLOOKUP($A8,'[6]Population forecast'!$C$40:$AJ$44,MATCH(AT$5,'[6]Population forecast'!$C$39:$AJ$39,FALSE))</f>
        <v>1952.3973361536696</v>
      </c>
      <c r="AU8" s="358">
        <f>VLOOKUP($A8,'[6]Population forecast'!$C$40:$AJ$44,MATCH(AU$5,'[6]Population forecast'!$C$39:$AJ$39,FALSE))</f>
        <v>1980.5250923524422</v>
      </c>
      <c r="AV8" s="358">
        <f>VLOOKUP($A8,'[6]Population forecast'!$C$40:$AJ$44,MATCH(AV$5,'[6]Population forecast'!$C$39:$AJ$39,FALSE))</f>
        <v>2008.7068020418756</v>
      </c>
      <c r="AW8" s="358">
        <f>VLOOKUP($A8,'[6]Population forecast'!$C$40:$AJ$44,MATCH(AW$5,'[6]Population forecast'!$C$39:$AJ$39,FALSE))</f>
        <v>2036.8746912529184</v>
      </c>
      <c r="AX8" s="358">
        <f>VLOOKUP($A8,'[6]Population forecast'!$C$40:$AJ$44,MATCH(AX$5,'[6]Population forecast'!$C$39:$AJ$39,FALSE))</f>
        <v>2065.0325809705419</v>
      </c>
      <c r="AY8" s="358">
        <f>VLOOKUP($A8,'[6]Population forecast'!$C$40:$AJ$44,MATCH(AY$5,'[6]Population forecast'!$C$39:$AJ$39,FALSE))</f>
        <v>2093.1822796702709</v>
      </c>
      <c r="AZ8" s="358">
        <f>VLOOKUP($A8,'[6]Population forecast'!$C$40:$AJ$44,MATCH(AZ$5,'[6]Population forecast'!$C$39:$AJ$39,FALSE))</f>
        <v>2121.3110641762937</v>
      </c>
      <c r="BA8" s="358">
        <f>VLOOKUP($A8,'[6]Population forecast'!$C$40:$AJ$44,MATCH(BA$5,'[6]Population forecast'!$C$39:$AJ$39,FALSE))</f>
        <v>2149.4102488411258</v>
      </c>
      <c r="BB8" s="358">
        <f>VLOOKUP($A8,'[6]Population forecast'!$C$40:$AJ$44,MATCH(BB$5,'[6]Population forecast'!$C$39:$AJ$39,FALSE))</f>
        <v>2177.4961863010776</v>
      </c>
      <c r="BC8" s="358">
        <f>VLOOKUP($A8,'[6]Population forecast'!$C$40:$AJ$44,MATCH(BC$5,'[6]Population forecast'!$C$39:$AJ$39,FALSE))</f>
        <v>2205.6347936283328</v>
      </c>
      <c r="BD8" s="358">
        <f>VLOOKUP($A8,'[6]Population forecast'!$C$40:$AJ$44,MATCH(BD$5,'[6]Population forecast'!$C$39:$AJ$39,FALSE))</f>
        <v>2233.9275429488689</v>
      </c>
      <c r="BE8" s="358">
        <f>VLOOKUP($A8,'[6]Population forecast'!$C$40:$AJ$44,MATCH(BE$5,'[6]Population forecast'!$C$39:$AJ$39,FALSE))</f>
        <v>2262.3968415750551</v>
      </c>
      <c r="BF8" s="358">
        <f>VLOOKUP($A8,'[6]Population forecast'!$C$40:$AJ$44,MATCH(BF$5,'[6]Population forecast'!$C$39:$AJ$39,FALSE))</f>
        <v>2291.0335769219023</v>
      </c>
      <c r="BG8" s="358">
        <f>VLOOKUP($A8,'[6]Population forecast'!$C$40:$AJ$44,MATCH(BG$5,'[6]Population forecast'!$C$39:$AJ$39,FALSE))</f>
        <v>2319.8157732528339</v>
      </c>
      <c r="BH8" s="358">
        <f>VLOOKUP($A8,'[6]Population forecast'!$C$40:$AJ$44,MATCH(BH$5,'[6]Population forecast'!$C$39:$AJ$39,FALSE))</f>
        <v>2348.7425056245088</v>
      </c>
      <c r="BI8" s="358">
        <f>VLOOKUP($A8,'[6]Population forecast'!$C$40:$AJ$44,MATCH(BI$5,'[6]Population forecast'!$C$39:$AJ$39,FALSE))</f>
        <v>2331.0202840769412</v>
      </c>
      <c r="BJ8" s="358">
        <f>VLOOKUP($A8,'[6]Population forecast'!$C$40:$AJ$44,MATCH(BJ$5,'[6]Population forecast'!$C$39:$AJ$39,FALSE))</f>
        <v>2356.8062849697994</v>
      </c>
      <c r="BK8" s="358">
        <f>VLOOKUP($A8,'[6]Population forecast'!$C$40:$AJ$44,MATCH(BK$5,'[6]Population forecast'!$C$39:$AJ$39,FALSE))</f>
        <v>2382.699267499182</v>
      </c>
      <c r="BL8" s="358">
        <f>VLOOKUP($A8,'[6]Population forecast'!$C$40:$AJ$44,MATCH(BL$5,'[6]Population forecast'!$C$39:$AJ$39,FALSE))</f>
        <v>2408.7109827340805</v>
      </c>
      <c r="BM8" s="358">
        <f>VLOOKUP($A8,'[6]Population forecast'!$C$40:$AJ$44,MATCH(BM$5,'[6]Population forecast'!$C$39:$AJ$39,FALSE))</f>
        <v>2434.8511506645755</v>
      </c>
      <c r="BN8" s="358">
        <f>VLOOKUP($A8,'[6]Population forecast'!$C$40:$AJ$44,MATCH(BN$5,'[6]Population forecast'!$C$39:$AJ$39,FALSE))</f>
        <v>2461.130612462071</v>
      </c>
      <c r="BO8" s="358">
        <f>VLOOKUP($A8,'[6]Population forecast'!$C$40:$AJ$44,MATCH(BO$5,'[6]Population forecast'!$C$39:$AJ$39,FALSE))</f>
        <v>2487.5549883574863</v>
      </c>
      <c r="BP8" s="358">
        <f>VLOOKUP($A8,'[6]Population forecast'!$C$40:$AJ$44,MATCH(BP$5,'[6]Population forecast'!$C$39:$AJ$39,FALSE))</f>
        <v>2514.1034268186204</v>
      </c>
      <c r="BQ8" s="358">
        <f>VLOOKUP($A8,'[6]Population forecast'!$C$40:$AJ$44,MATCH(BQ$5,'[6]Population forecast'!$C$39:$AJ$39,FALSE))</f>
        <v>2541.004996294168</v>
      </c>
      <c r="BR8" s="358">
        <f>VLOOKUP($A8,'[6]Population forecast'!$C$40:$AJ$44,MATCH(BR$5,'[6]Population forecast'!$C$39:$AJ$39,FALSE))</f>
        <v>2568.1871205354455</v>
      </c>
      <c r="BS8" s="358">
        <f>VLOOKUP($A8,'[6]Population forecast'!$C$40:$AJ$44,MATCH(BS$5,'[6]Population forecast'!$C$39:$AJ$39,FALSE))</f>
        <v>2595.6526702213127</v>
      </c>
    </row>
    <row r="9" spans="1:72" s="8" customFormat="1">
      <c r="A9" s="132" t="s">
        <v>35</v>
      </c>
      <c r="B9" s="1" t="str">
        <f t="shared" si="7"/>
        <v>MTPopStock</v>
      </c>
      <c r="C9" s="49" t="s">
        <v>35</v>
      </c>
      <c r="D9" s="1" t="s">
        <v>118</v>
      </c>
      <c r="E9" s="49" t="s">
        <v>5404</v>
      </c>
      <c r="F9" s="50">
        <v>820.61699999999996</v>
      </c>
      <c r="G9" s="50">
        <v>812.64099999999996</v>
      </c>
      <c r="H9" s="50">
        <v>804.69</v>
      </c>
      <c r="I9" s="50">
        <v>800.39700000000005</v>
      </c>
      <c r="J9" s="50">
        <v>799.77599999999995</v>
      </c>
      <c r="K9" s="50">
        <v>801.93899999999996</v>
      </c>
      <c r="L9" s="50">
        <v>812.08500000000004</v>
      </c>
      <c r="M9" s="50">
        <v>828.29399999999998</v>
      </c>
      <c r="N9" s="50">
        <v>846.649</v>
      </c>
      <c r="O9" s="50">
        <v>863.10900000000004</v>
      </c>
      <c r="P9" s="50">
        <v>877.40700000000004</v>
      </c>
      <c r="Q9" s="50">
        <v>886.32100000000003</v>
      </c>
      <c r="R9" s="50">
        <v>890.12</v>
      </c>
      <c r="S9" s="50">
        <v>893.221</v>
      </c>
      <c r="T9" s="50">
        <v>898.36199999999997</v>
      </c>
      <c r="U9" s="50">
        <v>903.97699999999998</v>
      </c>
      <c r="V9" s="50">
        <v>907.64300000000003</v>
      </c>
      <c r="W9" s="50">
        <v>912.86199999999997</v>
      </c>
      <c r="X9" s="50">
        <v>921.07</v>
      </c>
      <c r="Y9" s="50">
        <v>931.24400000000003</v>
      </c>
      <c r="Z9" s="50">
        <v>941.82</v>
      </c>
      <c r="AA9" s="50">
        <v>954.14599999999996</v>
      </c>
      <c r="AB9" s="50">
        <v>966.13900000000001</v>
      </c>
      <c r="AC9" s="50">
        <v>977.09500000000003</v>
      </c>
      <c r="AD9" s="50">
        <v>984.86599999999999</v>
      </c>
      <c r="AE9" s="50">
        <v>991.57600000000002</v>
      </c>
      <c r="AF9" s="50">
        <v>998.63499999999999</v>
      </c>
      <c r="AG9" s="50">
        <v>1006.807</v>
      </c>
      <c r="AH9" s="50">
        <v>1016.352</v>
      </c>
      <c r="AI9" s="404">
        <v>1025.7760000000001</v>
      </c>
      <c r="AJ9" s="404">
        <v>1034.779</v>
      </c>
      <c r="AK9" s="404">
        <v>1043.723</v>
      </c>
      <c r="AL9" s="404">
        <v>1052.69</v>
      </c>
      <c r="AM9" s="358">
        <f>VLOOKUP($A9,'[6]Population forecast'!$C$40:$AJ$44,MATCH(AM$5,'[6]Population forecast'!$C$39:$AJ$39,FALSE))</f>
        <v>1061.6969999999999</v>
      </c>
      <c r="AN9" s="358">
        <f>VLOOKUP($A9,'[6]Population forecast'!$C$40:$AJ$44,MATCH(AN$5,'[6]Population forecast'!$C$39:$AJ$39,FALSE))</f>
        <v>1067.6537208598681</v>
      </c>
      <c r="AO9" s="358">
        <f>VLOOKUP($A9,'[6]Population forecast'!$C$40:$AJ$44,MATCH(AO$5,'[6]Population forecast'!$C$39:$AJ$39,FALSE))</f>
        <v>1072.6364265969014</v>
      </c>
      <c r="AP9" s="358">
        <f>VLOOKUP($A9,'[6]Population forecast'!$C$40:$AJ$44,MATCH(AP$5,'[6]Population forecast'!$C$39:$AJ$39,FALSE))</f>
        <v>1077.4019833814289</v>
      </c>
      <c r="AQ9" s="358">
        <f>VLOOKUP($A9,'[6]Population forecast'!$C$40:$AJ$44,MATCH(AQ$5,'[6]Population forecast'!$C$39:$AJ$39,FALSE))</f>
        <v>1081.9413154186427</v>
      </c>
      <c r="AR9" s="358">
        <f>VLOOKUP($A9,'[6]Population forecast'!$C$40:$AJ$44,MATCH(AR$5,'[6]Population forecast'!$C$39:$AJ$39,FALSE))</f>
        <v>1086.2096661054804</v>
      </c>
      <c r="AS9" s="358">
        <f>VLOOKUP($A9,'[6]Population forecast'!$C$40:$AJ$44,MATCH(AS$5,'[6]Population forecast'!$C$39:$AJ$39,FALSE))</f>
        <v>1090.1734500417265</v>
      </c>
      <c r="AT9" s="358">
        <f>VLOOKUP($A9,'[6]Population forecast'!$C$40:$AJ$44,MATCH(AT$5,'[6]Population forecast'!$C$39:$AJ$39,FALSE))</f>
        <v>1093.8022544808807</v>
      </c>
      <c r="AU9" s="358">
        <f>VLOOKUP($A9,'[6]Population forecast'!$C$40:$AJ$44,MATCH(AU$5,'[6]Population forecast'!$C$39:$AJ$39,FALSE))</f>
        <v>1097.0648639949784</v>
      </c>
      <c r="AV9" s="358">
        <f>VLOOKUP($A9,'[6]Population forecast'!$C$40:$AJ$44,MATCH(AV$5,'[6]Population forecast'!$C$39:$AJ$39,FALSE))</f>
        <v>1099.9440718612834</v>
      </c>
      <c r="AW9" s="358">
        <f>VLOOKUP($A9,'[6]Population forecast'!$C$40:$AJ$44,MATCH(AW$5,'[6]Population forecast'!$C$39:$AJ$39,FALSE))</f>
        <v>1102.4277090797209</v>
      </c>
      <c r="AX9" s="358">
        <f>VLOOKUP($A9,'[6]Population forecast'!$C$40:$AJ$44,MATCH(AX$5,'[6]Population forecast'!$C$39:$AJ$39,FALSE))</f>
        <v>1104.5174644648018</v>
      </c>
      <c r="AY9" s="358">
        <f>VLOOKUP($A9,'[6]Population forecast'!$C$40:$AJ$44,MATCH(AY$5,'[6]Population forecast'!$C$39:$AJ$39,FALSE))</f>
        <v>1106.223870136907</v>
      </c>
      <c r="AZ9" s="358">
        <f>VLOOKUP($A9,'[6]Population forecast'!$C$40:$AJ$44,MATCH(AZ$5,'[6]Population forecast'!$C$39:$AJ$39,FALSE))</f>
        <v>1107.5583871237104</v>
      </c>
      <c r="BA9" s="358">
        <f>VLOOKUP($A9,'[6]Population forecast'!$C$40:$AJ$44,MATCH(BA$5,'[6]Population forecast'!$C$39:$AJ$39,FALSE))</f>
        <v>1108.5833621835181</v>
      </c>
      <c r="BB9" s="358">
        <f>VLOOKUP($A9,'[6]Population forecast'!$C$40:$AJ$44,MATCH(BB$5,'[6]Population forecast'!$C$39:$AJ$39,FALSE))</f>
        <v>1109.3744775754558</v>
      </c>
      <c r="BC9" s="358">
        <f>VLOOKUP($A9,'[6]Population forecast'!$C$40:$AJ$44,MATCH(BC$5,'[6]Population forecast'!$C$39:$AJ$39,FALSE))</f>
        <v>1109.9708334096615</v>
      </c>
      <c r="BD9" s="358">
        <f>VLOOKUP($A9,'[6]Population forecast'!$C$40:$AJ$44,MATCH(BD$5,'[6]Population forecast'!$C$39:$AJ$39,FALSE))</f>
        <v>1110.3986241029265</v>
      </c>
      <c r="BE9" s="358">
        <f>VLOOKUP($A9,'[6]Population forecast'!$C$40:$AJ$44,MATCH(BE$5,'[6]Population forecast'!$C$39:$AJ$39,FALSE))</f>
        <v>1110.6751282225925</v>
      </c>
      <c r="BF9" s="358">
        <f>VLOOKUP($A9,'[6]Population forecast'!$C$40:$AJ$44,MATCH(BF$5,'[6]Population forecast'!$C$39:$AJ$39,FALSE))</f>
        <v>1110.8165532432945</v>
      </c>
      <c r="BG9" s="358">
        <f>VLOOKUP($A9,'[6]Population forecast'!$C$40:$AJ$44,MATCH(BG$5,'[6]Population forecast'!$C$39:$AJ$39,FALSE))</f>
        <v>1110.8380428013181</v>
      </c>
      <c r="BH9" s="358">
        <f>VLOOKUP($A9,'[6]Population forecast'!$C$40:$AJ$44,MATCH(BH$5,'[6]Population forecast'!$C$39:$AJ$39,FALSE))</f>
        <v>1110.7517448855638</v>
      </c>
      <c r="BI9" s="358">
        <f>VLOOKUP($A9,'[6]Population forecast'!$C$40:$AJ$44,MATCH(BI$5,'[6]Population forecast'!$C$39:$AJ$39,FALSE))</f>
        <v>1122.7041239762227</v>
      </c>
      <c r="BJ9" s="358">
        <f>VLOOKUP($A9,'[6]Population forecast'!$C$40:$AJ$44,MATCH(BJ$5,'[6]Population forecast'!$C$39:$AJ$39,FALSE))</f>
        <v>1123.0545369367801</v>
      </c>
      <c r="BK9" s="358">
        <f>VLOOKUP($A9,'[6]Population forecast'!$C$40:$AJ$44,MATCH(BK$5,'[6]Population forecast'!$C$39:$AJ$39,FALSE))</f>
        <v>1123.324190648179</v>
      </c>
      <c r="BL9" s="358">
        <f>VLOOKUP($A9,'[6]Population forecast'!$C$40:$AJ$44,MATCH(BL$5,'[6]Population forecast'!$C$39:$AJ$39,FALSE))</f>
        <v>1123.5230635648616</v>
      </c>
      <c r="BM9" s="358">
        <f>VLOOKUP($A9,'[6]Population forecast'!$C$40:$AJ$44,MATCH(BM$5,'[6]Population forecast'!$C$39:$AJ$39,FALSE))</f>
        <v>1123.6581725720714</v>
      </c>
      <c r="BN9" s="358">
        <f>VLOOKUP($A9,'[6]Population forecast'!$C$40:$AJ$44,MATCH(BN$5,'[6]Population forecast'!$C$39:$AJ$39,FALSE))</f>
        <v>1123.7355348829146</v>
      </c>
      <c r="BO9" s="358">
        <f>VLOOKUP($A9,'[6]Population forecast'!$C$40:$AJ$44,MATCH(BO$5,'[6]Population forecast'!$C$39:$AJ$39,FALSE))</f>
        <v>1123.7601726050932</v>
      </c>
      <c r="BP9" s="358">
        <f>VLOOKUP($A9,'[6]Population forecast'!$C$40:$AJ$44,MATCH(BP$5,'[6]Population forecast'!$C$39:$AJ$39,FALSE))</f>
        <v>1123.7244500467941</v>
      </c>
      <c r="BQ9" s="358">
        <f>VLOOKUP($A9,'[6]Population forecast'!$C$40:$AJ$44,MATCH(BQ$5,'[6]Population forecast'!$C$39:$AJ$39,FALSE))</f>
        <v>1123.7174211415158</v>
      </c>
      <c r="BR9" s="358">
        <f>VLOOKUP($A9,'[6]Population forecast'!$C$40:$AJ$44,MATCH(BR$5,'[6]Population forecast'!$C$39:$AJ$39,FALSE))</f>
        <v>1123.7093987828371</v>
      </c>
      <c r="BS9" s="358">
        <f>VLOOKUP($A9,'[6]Population forecast'!$C$40:$AJ$44,MATCH(BS$5,'[6]Population forecast'!$C$39:$AJ$39,FALSE))</f>
        <v>1123.7003811210848</v>
      </c>
    </row>
    <row r="10" spans="1:72">
      <c r="A10" s="132" t="s">
        <v>5663</v>
      </c>
      <c r="B10" s="1" t="str">
        <f t="shared" si="7"/>
        <v>RegionPopStock</v>
      </c>
      <c r="C10" s="63" t="s">
        <v>5382</v>
      </c>
      <c r="D10" s="58" t="s">
        <v>5418</v>
      </c>
      <c r="E10" s="59" t="s">
        <v>5404</v>
      </c>
      <c r="F10" s="60">
        <f>SUM(F6:F8)+$E$14*F9</f>
        <v>8541.5746899999995</v>
      </c>
      <c r="G10" s="60">
        <f t="shared" ref="G10:BR10" si="8">SUM(G6:G8)+$E$14*G9</f>
        <v>8602.9903699999995</v>
      </c>
      <c r="H10" s="60">
        <f t="shared" si="8"/>
        <v>8698.5763000000006</v>
      </c>
      <c r="I10" s="60">
        <f t="shared" si="8"/>
        <v>8844.3482899999999</v>
      </c>
      <c r="J10" s="60">
        <f t="shared" si="8"/>
        <v>9022.2813200000001</v>
      </c>
      <c r="K10" s="60">
        <f t="shared" si="8"/>
        <v>9258.3442299999988</v>
      </c>
      <c r="L10" s="60">
        <f t="shared" si="8"/>
        <v>9487.052450000001</v>
      </c>
      <c r="M10" s="60">
        <f t="shared" si="8"/>
        <v>9723.550580000001</v>
      </c>
      <c r="N10" s="60">
        <f t="shared" si="8"/>
        <v>9952.5249299999996</v>
      </c>
      <c r="O10" s="60">
        <f t="shared" si="8"/>
        <v>10158.827130000001</v>
      </c>
      <c r="P10" s="60">
        <f t="shared" si="8"/>
        <v>10363.223989999999</v>
      </c>
      <c r="Q10" s="60">
        <f t="shared" si="8"/>
        <v>10548.98797</v>
      </c>
      <c r="R10" s="60">
        <f t="shared" si="8"/>
        <v>10734.256399999998</v>
      </c>
      <c r="S10" s="60">
        <f t="shared" si="8"/>
        <v>10898.733969999999</v>
      </c>
      <c r="T10" s="60">
        <f t="shared" si="8"/>
        <v>11039.983339999999</v>
      </c>
      <c r="U10" s="60">
        <f t="shared" si="8"/>
        <v>11172.471890000001</v>
      </c>
      <c r="V10" s="60">
        <f t="shared" si="8"/>
        <v>11307.32251</v>
      </c>
      <c r="W10" s="60">
        <f t="shared" si="8"/>
        <v>11438.47834</v>
      </c>
      <c r="X10" s="60">
        <f t="shared" si="8"/>
        <v>11556.4139</v>
      </c>
      <c r="Y10" s="60">
        <f t="shared" si="8"/>
        <v>11692.513080000001</v>
      </c>
      <c r="Z10" s="60">
        <f t="shared" si="8"/>
        <v>11865.043399999999</v>
      </c>
      <c r="AA10" s="60">
        <f t="shared" si="8"/>
        <v>12074.218219999999</v>
      </c>
      <c r="AB10" s="60">
        <f t="shared" si="8"/>
        <v>12261.453230000001</v>
      </c>
      <c r="AC10" s="60">
        <f t="shared" si="8"/>
        <v>12442.00815</v>
      </c>
      <c r="AD10" s="60">
        <f t="shared" si="8"/>
        <v>12604.661620000001</v>
      </c>
      <c r="AE10" s="60">
        <f t="shared" si="8"/>
        <v>12731.74632</v>
      </c>
      <c r="AF10" s="60">
        <f t="shared" si="8"/>
        <v>12856.81595</v>
      </c>
      <c r="AG10" s="60">
        <f t="shared" si="8"/>
        <v>12980.202989999998</v>
      </c>
      <c r="AH10" s="60">
        <f t="shared" si="8"/>
        <v>13108.750639999998</v>
      </c>
      <c r="AI10" s="405">
        <f t="shared" si="8"/>
        <v>13242.678320000001</v>
      </c>
      <c r="AJ10" s="405">
        <f t="shared" si="8"/>
        <v>13381.124030000001</v>
      </c>
      <c r="AK10" s="405">
        <f t="shared" si="8"/>
        <v>13520.68111</v>
      </c>
      <c r="AL10" s="405">
        <f t="shared" si="8"/>
        <v>13661.840299999998</v>
      </c>
      <c r="AM10" s="60">
        <f t="shared" si="8"/>
        <v>14099.185289999999</v>
      </c>
      <c r="AN10" s="60">
        <f t="shared" si="8"/>
        <v>14331.897690863267</v>
      </c>
      <c r="AO10" s="60">
        <f t="shared" si="8"/>
        <v>14547.728814892598</v>
      </c>
      <c r="AP10" s="60">
        <f t="shared" si="8"/>
        <v>14753.9187801148</v>
      </c>
      <c r="AQ10" s="60">
        <f t="shared" si="8"/>
        <v>14951.349650942486</v>
      </c>
      <c r="AR10" s="60">
        <f t="shared" si="8"/>
        <v>15141.888722211219</v>
      </c>
      <c r="AS10" s="60">
        <f t="shared" si="8"/>
        <v>15329.653418718468</v>
      </c>
      <c r="AT10" s="60">
        <f t="shared" si="8"/>
        <v>15515.370399889296</v>
      </c>
      <c r="AU10" s="60">
        <f t="shared" si="8"/>
        <v>15698.80938720266</v>
      </c>
      <c r="AV10" s="60">
        <f t="shared" si="8"/>
        <v>15880.172625683241</v>
      </c>
      <c r="AW10" s="60">
        <f t="shared" si="8"/>
        <v>16059.589723272304</v>
      </c>
      <c r="AX10" s="60">
        <f t="shared" si="8"/>
        <v>16237.146658681322</v>
      </c>
      <c r="AY10" s="60">
        <f t="shared" si="8"/>
        <v>16412.866913066071</v>
      </c>
      <c r="AZ10" s="60">
        <f t="shared" si="8"/>
        <v>16586.641535707</v>
      </c>
      <c r="BA10" s="60">
        <f t="shared" si="8"/>
        <v>16758.564540279229</v>
      </c>
      <c r="BB10" s="60">
        <f t="shared" si="8"/>
        <v>16928.845544017306</v>
      </c>
      <c r="BC10" s="60">
        <f t="shared" si="8"/>
        <v>17097.700481865093</v>
      </c>
      <c r="BD10" s="60">
        <f t="shared" si="8"/>
        <v>17265.44881612989</v>
      </c>
      <c r="BE10" s="60">
        <f t="shared" si="8"/>
        <v>17432.279235087397</v>
      </c>
      <c r="BF10" s="60">
        <f t="shared" si="8"/>
        <v>17598.218456323004</v>
      </c>
      <c r="BG10" s="60">
        <f t="shared" si="8"/>
        <v>17763.439035886731</v>
      </c>
      <c r="BH10" s="60">
        <f t="shared" si="8"/>
        <v>17928.06336353808</v>
      </c>
      <c r="BI10" s="60">
        <f t="shared" si="8"/>
        <v>17652.190357871204</v>
      </c>
      <c r="BJ10" s="60">
        <f t="shared" si="8"/>
        <v>17790.115816223995</v>
      </c>
      <c r="BK10" s="60">
        <f t="shared" si="8"/>
        <v>17927.573796364763</v>
      </c>
      <c r="BL10" s="60">
        <f t="shared" si="8"/>
        <v>18064.617240135351</v>
      </c>
      <c r="BM10" s="60">
        <f t="shared" si="8"/>
        <v>18201.304351007657</v>
      </c>
      <c r="BN10" s="60">
        <f t="shared" si="8"/>
        <v>18337.708326921002</v>
      </c>
      <c r="BO10" s="60">
        <f t="shared" si="8"/>
        <v>18473.910329357877</v>
      </c>
      <c r="BP10" s="60">
        <f t="shared" si="8"/>
        <v>18609.861929941024</v>
      </c>
      <c r="BQ10" s="60">
        <f t="shared" si="8"/>
        <v>18747.433280604648</v>
      </c>
      <c r="BR10" s="60">
        <f t="shared" si="8"/>
        <v>18886.010837170805</v>
      </c>
      <c r="BS10" s="60">
        <f t="shared" ref="BS10" si="9">SUM(BS6:BS8)+$E$14*BS9</f>
        <v>19025.60205035835</v>
      </c>
    </row>
    <row r="11" spans="1:72">
      <c r="D11" t="s">
        <v>5405</v>
      </c>
      <c r="E11" s="49" t="s">
        <v>5404</v>
      </c>
      <c r="F11" s="51">
        <v>238743</v>
      </c>
      <c r="G11" s="51">
        <v>240918</v>
      </c>
      <c r="H11" s="51">
        <v>243085</v>
      </c>
      <c r="I11" s="51">
        <v>245318</v>
      </c>
      <c r="J11" s="51">
        <v>247690</v>
      </c>
      <c r="K11" s="51">
        <v>250596</v>
      </c>
      <c r="L11" s="51">
        <v>253946</v>
      </c>
      <c r="M11" s="51">
        <v>257357.00000000003</v>
      </c>
      <c r="N11" s="51">
        <v>260688</v>
      </c>
      <c r="O11" s="51">
        <v>263853</v>
      </c>
      <c r="P11" s="51">
        <v>266980</v>
      </c>
      <c r="Q11" s="51">
        <v>270115</v>
      </c>
      <c r="R11" s="51">
        <v>273368</v>
      </c>
      <c r="S11" s="51">
        <v>276553</v>
      </c>
      <c r="T11" s="51">
        <v>279731</v>
      </c>
      <c r="U11" s="51">
        <v>282790</v>
      </c>
      <c r="V11" s="51">
        <v>285684</v>
      </c>
      <c r="W11" s="51">
        <v>288436</v>
      </c>
      <c r="X11" s="51">
        <v>291116</v>
      </c>
      <c r="Y11" s="51">
        <v>293758</v>
      </c>
      <c r="Z11" s="51">
        <v>296460</v>
      </c>
      <c r="AA11" s="51">
        <v>299282</v>
      </c>
      <c r="AB11" s="51">
        <v>302227</v>
      </c>
      <c r="AC11" s="51">
        <v>304948</v>
      </c>
      <c r="AD11" s="51">
        <v>307580</v>
      </c>
      <c r="AE11" s="51">
        <v>310064</v>
      </c>
      <c r="AF11" s="51">
        <v>312324</v>
      </c>
      <c r="AG11" s="51">
        <v>314581</v>
      </c>
      <c r="AH11" s="51">
        <v>317008</v>
      </c>
      <c r="AI11" s="404">
        <v>319464</v>
      </c>
      <c r="AJ11" s="404">
        <v>321937</v>
      </c>
      <c r="AK11" s="404">
        <v>324424</v>
      </c>
      <c r="AL11" s="404">
        <v>326925</v>
      </c>
      <c r="AM11" s="51">
        <v>329435</v>
      </c>
      <c r="AN11" s="51">
        <v>331953</v>
      </c>
      <c r="AO11" s="51">
        <v>334474</v>
      </c>
      <c r="AP11" s="51">
        <v>336993</v>
      </c>
      <c r="AQ11" s="51">
        <v>339507</v>
      </c>
      <c r="AR11" s="51">
        <v>342011</v>
      </c>
      <c r="AS11" s="51">
        <v>344503</v>
      </c>
      <c r="AT11" s="51">
        <v>346978</v>
      </c>
      <c r="AU11" s="51">
        <v>349435</v>
      </c>
      <c r="AV11" s="51">
        <v>351870</v>
      </c>
      <c r="AW11" s="51">
        <v>354280</v>
      </c>
      <c r="AX11" s="51">
        <v>356666</v>
      </c>
      <c r="AY11" s="51">
        <v>359025</v>
      </c>
      <c r="AZ11" s="51">
        <v>361341</v>
      </c>
      <c r="BA11" s="51">
        <v>363614</v>
      </c>
      <c r="BB11" s="51">
        <v>365845</v>
      </c>
      <c r="BC11" s="51">
        <v>368037</v>
      </c>
      <c r="BD11" s="51">
        <v>370192</v>
      </c>
      <c r="BE11" s="330">
        <f t="shared" ref="BE11:BJ11" si="10">BD11</f>
        <v>370192</v>
      </c>
      <c r="BF11" s="330">
        <f t="shared" si="10"/>
        <v>370192</v>
      </c>
      <c r="BG11" s="330">
        <f t="shared" si="10"/>
        <v>370192</v>
      </c>
      <c r="BH11" s="330">
        <f t="shared" si="10"/>
        <v>370192</v>
      </c>
      <c r="BI11" s="330">
        <f t="shared" si="10"/>
        <v>370192</v>
      </c>
      <c r="BJ11" s="330">
        <f t="shared" si="10"/>
        <v>370192</v>
      </c>
    </row>
    <row r="13" spans="1:72">
      <c r="D13" t="s">
        <v>5416</v>
      </c>
    </row>
    <row r="14" spans="1:72">
      <c r="D14">
        <v>2015</v>
      </c>
      <c r="E14" s="55">
        <v>0.56999999999999995</v>
      </c>
    </row>
    <row r="15" spans="1:72">
      <c r="D15">
        <v>2035</v>
      </c>
      <c r="E15" s="55">
        <v>0.6</v>
      </c>
    </row>
    <row r="18" spans="1:62" s="8" customFormat="1">
      <c r="A18" s="1"/>
      <c r="B18" s="1"/>
      <c r="D18" s="49" t="s">
        <v>5417</v>
      </c>
      <c r="E18" s="49" t="s">
        <v>5404</v>
      </c>
      <c r="F18" s="52">
        <v>8894.44</v>
      </c>
      <c r="G18" s="52">
        <v>8952.4259999999995</v>
      </c>
      <c r="H18" s="52">
        <v>9044.5930000000008</v>
      </c>
      <c r="I18" s="52">
        <v>9188.5190000000002</v>
      </c>
      <c r="J18" s="52">
        <v>9366.1849999999995</v>
      </c>
      <c r="K18" s="52">
        <v>9603.1779999999999</v>
      </c>
      <c r="L18" s="52">
        <v>9836.2489999999998</v>
      </c>
      <c r="M18" s="52">
        <v>10079.717000000001</v>
      </c>
      <c r="N18" s="52">
        <v>10316.583999999999</v>
      </c>
      <c r="O18" s="52">
        <v>10529.964000000002</v>
      </c>
      <c r="P18" s="52">
        <v>10740.508999999998</v>
      </c>
      <c r="Q18" s="52">
        <v>10930.106</v>
      </c>
      <c r="R18" s="52">
        <v>11117.008</v>
      </c>
      <c r="S18" s="52">
        <v>11282.819</v>
      </c>
      <c r="T18" s="52">
        <v>11426.278999999999</v>
      </c>
      <c r="U18" s="52">
        <v>11561.182000000001</v>
      </c>
      <c r="V18" s="52">
        <v>11697.609</v>
      </c>
      <c r="W18" s="52">
        <v>11831.008999999998</v>
      </c>
      <c r="X18" s="52">
        <v>11952.473999999998</v>
      </c>
      <c r="Y18" s="52">
        <v>12092.948</v>
      </c>
      <c r="Z18" s="52">
        <v>12270.025999999998</v>
      </c>
      <c r="AA18" s="52">
        <v>12484.501</v>
      </c>
      <c r="AB18" s="52">
        <v>12676.893</v>
      </c>
      <c r="AC18" s="52">
        <v>12862.159</v>
      </c>
      <c r="AD18" s="52">
        <v>13028.154</v>
      </c>
      <c r="AE18" s="52">
        <v>13158.124</v>
      </c>
      <c r="AF18" s="52">
        <v>13286.229000000001</v>
      </c>
      <c r="AG18" s="52">
        <v>13413.13</v>
      </c>
      <c r="AH18" s="52">
        <v>13545.781999999999</v>
      </c>
      <c r="AI18" s="52">
        <v>13683.762000000001</v>
      </c>
      <c r="AJ18" s="52">
        <v>13826.079000000002</v>
      </c>
      <c r="AK18" s="52">
        <v>13969.482</v>
      </c>
      <c r="AL18" s="52">
        <v>14114.496999999999</v>
      </c>
      <c r="AM18" s="52">
        <v>14260.09</v>
      </c>
      <c r="AN18" s="52">
        <v>14404.191999999999</v>
      </c>
      <c r="AO18" s="52">
        <v>14545.981000000002</v>
      </c>
      <c r="AP18" s="52">
        <v>14684.916000000001</v>
      </c>
      <c r="AQ18" s="52">
        <v>14820.895</v>
      </c>
      <c r="AR18" s="52">
        <v>14953.942000000003</v>
      </c>
      <c r="AS18" s="52">
        <v>15084.208000000001</v>
      </c>
      <c r="AT18" s="52">
        <v>15212.119999999999</v>
      </c>
      <c r="AU18" s="52">
        <v>15338.216</v>
      </c>
      <c r="AV18" s="52">
        <v>15462.958000000001</v>
      </c>
      <c r="AW18" s="52">
        <v>15586.521000000001</v>
      </c>
      <c r="AX18" s="52">
        <v>15708.907000000001</v>
      </c>
      <c r="AY18" s="52">
        <v>15830.18</v>
      </c>
      <c r="AZ18" s="52">
        <v>15950.444999999998</v>
      </c>
      <c r="BA18" s="52">
        <v>16069.807000000001</v>
      </c>
      <c r="BB18" s="52">
        <v>16188.358</v>
      </c>
      <c r="BC18" s="52">
        <v>16306.178</v>
      </c>
      <c r="BD18" s="52">
        <v>16423.477999999999</v>
      </c>
      <c r="BE18" s="330">
        <f t="shared" ref="BE18:BJ18" si="11">BD18</f>
        <v>16423.477999999999</v>
      </c>
      <c r="BF18" s="330">
        <f t="shared" si="11"/>
        <v>16423.477999999999</v>
      </c>
      <c r="BG18" s="330">
        <f t="shared" si="11"/>
        <v>16423.477999999999</v>
      </c>
      <c r="BH18" s="330">
        <f t="shared" si="11"/>
        <v>16423.477999999999</v>
      </c>
      <c r="BI18" s="330">
        <f t="shared" si="11"/>
        <v>16423.477999999999</v>
      </c>
      <c r="BJ18" s="330">
        <f t="shared" si="11"/>
        <v>16423.477999999999</v>
      </c>
    </row>
  </sheetData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4" tint="-0.249977111117893"/>
  </sheetPr>
  <dimension ref="A3:BS14"/>
  <sheetViews>
    <sheetView topLeftCell="C1" workbookViewId="0">
      <pane xSplit="3" ySplit="5" topLeftCell="F6" activePane="bottomRight" state="frozen"/>
      <selection activeCell="C1" sqref="C1"/>
      <selection pane="topRight" activeCell="F1" sqref="F1"/>
      <selection pane="bottomLeft" activeCell="C6" sqref="C6"/>
      <selection pane="bottomRight" activeCell="AK17" sqref="AK17"/>
    </sheetView>
  </sheetViews>
  <sheetFormatPr defaultRowHeight="12.75"/>
  <cols>
    <col min="1" max="1" width="11.42578125" customWidth="1"/>
    <col min="4" max="4" width="31" customWidth="1"/>
    <col min="5" max="5" width="21.85546875" customWidth="1"/>
    <col min="6" max="34" width="11.28515625" hidden="1" customWidth="1"/>
    <col min="35" max="35" width="11.42578125" hidden="1" customWidth="1"/>
    <col min="36" max="56" width="11.42578125" bestFit="1" customWidth="1"/>
  </cols>
  <sheetData>
    <row r="3" spans="1:71" s="1" customFormat="1">
      <c r="AZ3" s="8"/>
      <c r="BA3" s="8"/>
      <c r="BB3" s="8"/>
      <c r="BC3" s="8"/>
      <c r="BD3" s="8"/>
    </row>
    <row r="4" spans="1:71">
      <c r="D4" s="4" t="s">
        <v>5403</v>
      </c>
      <c r="E4" s="49" t="s">
        <v>5376</v>
      </c>
      <c r="F4" t="s">
        <v>5407</v>
      </c>
    </row>
    <row r="5" spans="1:71">
      <c r="A5" t="s">
        <v>5662</v>
      </c>
      <c r="B5" s="299" t="s">
        <v>5616</v>
      </c>
      <c r="F5" s="1">
        <v>1985</v>
      </c>
      <c r="G5" s="1">
        <v>1986</v>
      </c>
      <c r="H5" s="1">
        <v>1987</v>
      </c>
      <c r="I5" s="1">
        <v>1988</v>
      </c>
      <c r="J5" s="1">
        <v>1989</v>
      </c>
      <c r="K5" s="1">
        <v>1990</v>
      </c>
      <c r="L5" s="1">
        <v>1991</v>
      </c>
      <c r="M5" s="1">
        <v>1992</v>
      </c>
      <c r="N5" s="1">
        <v>1993</v>
      </c>
      <c r="O5" s="1">
        <v>1994</v>
      </c>
      <c r="P5" s="1">
        <v>1995</v>
      </c>
      <c r="Q5" s="1">
        <v>1996</v>
      </c>
      <c r="R5" s="1">
        <v>1997</v>
      </c>
      <c r="S5" s="1">
        <v>1998</v>
      </c>
      <c r="T5" s="1">
        <v>1999</v>
      </c>
      <c r="U5" s="1">
        <v>2000</v>
      </c>
      <c r="V5" s="1">
        <v>2001</v>
      </c>
      <c r="W5" s="1">
        <v>2002</v>
      </c>
      <c r="X5" s="1">
        <v>2003</v>
      </c>
      <c r="Y5" s="1">
        <v>2004</v>
      </c>
      <c r="Z5" s="1">
        <v>2005</v>
      </c>
      <c r="AA5" s="1">
        <v>2006</v>
      </c>
      <c r="AB5" s="1">
        <v>2007</v>
      </c>
      <c r="AC5" s="1">
        <v>2008</v>
      </c>
      <c r="AD5" s="1">
        <v>2009</v>
      </c>
      <c r="AE5" s="1">
        <v>2010</v>
      </c>
      <c r="AF5" s="1">
        <v>2011</v>
      </c>
      <c r="AG5" s="1">
        <v>2012</v>
      </c>
      <c r="AH5" s="1">
        <v>2013</v>
      </c>
      <c r="AI5" s="1">
        <v>2014</v>
      </c>
      <c r="AJ5" s="1">
        <v>2015</v>
      </c>
      <c r="AK5" s="1">
        <v>2016</v>
      </c>
      <c r="AL5" s="1">
        <v>2017</v>
      </c>
      <c r="AM5" s="1">
        <v>2018</v>
      </c>
      <c r="AN5" s="1">
        <v>2019</v>
      </c>
      <c r="AO5" s="1">
        <v>2020</v>
      </c>
      <c r="AP5" s="1">
        <v>2021</v>
      </c>
      <c r="AQ5" s="1">
        <v>2022</v>
      </c>
      <c r="AR5" s="1">
        <v>2023</v>
      </c>
      <c r="AS5" s="1">
        <v>2024</v>
      </c>
      <c r="AT5" s="1">
        <v>2025</v>
      </c>
      <c r="AU5" s="1">
        <v>2026</v>
      </c>
      <c r="AV5" s="1">
        <v>2027</v>
      </c>
      <c r="AW5" s="1">
        <v>2028</v>
      </c>
      <c r="AX5" s="1">
        <v>2029</v>
      </c>
      <c r="AY5" s="1">
        <v>2030</v>
      </c>
      <c r="AZ5" s="1">
        <v>2031</v>
      </c>
      <c r="BA5" s="1">
        <v>2032</v>
      </c>
      <c r="BB5" s="1">
        <v>2033</v>
      </c>
      <c r="BC5" s="1">
        <v>2034</v>
      </c>
      <c r="BD5" s="1">
        <v>2035</v>
      </c>
      <c r="BE5" s="1">
        <v>2036</v>
      </c>
      <c r="BF5" s="1">
        <v>2037</v>
      </c>
      <c r="BG5" s="1">
        <v>2038</v>
      </c>
      <c r="BH5" s="1">
        <v>2039</v>
      </c>
      <c r="BI5" s="1">
        <v>2040</v>
      </c>
      <c r="BJ5" s="1">
        <v>2041</v>
      </c>
      <c r="BK5" s="1">
        <v>2042</v>
      </c>
      <c r="BL5" s="1">
        <v>2043</v>
      </c>
      <c r="BM5" s="1">
        <v>2044</v>
      </c>
      <c r="BN5" s="1">
        <v>2045</v>
      </c>
      <c r="BO5" s="1">
        <v>2046</v>
      </c>
      <c r="BP5" s="1">
        <v>2047</v>
      </c>
      <c r="BQ5" s="1">
        <v>2048</v>
      </c>
      <c r="BR5" s="1">
        <v>2049</v>
      </c>
      <c r="BS5" s="1">
        <v>2050</v>
      </c>
    </row>
    <row r="6" spans="1:71">
      <c r="A6" s="132" t="s">
        <v>19</v>
      </c>
      <c r="B6" s="1" t="str">
        <f>CONCATENATE(C6,"Pop","Stock")</f>
        <v>OrPopStock</v>
      </c>
      <c r="C6" s="49" t="s">
        <v>5424</v>
      </c>
      <c r="D6" s="1" t="s">
        <v>140</v>
      </c>
      <c r="E6" s="49" t="s">
        <v>5408</v>
      </c>
      <c r="F6" s="404">
        <v>2674.306</v>
      </c>
      <c r="G6" s="404">
        <v>2686.1149999999998</v>
      </c>
      <c r="H6" s="404">
        <v>2707.4250000000002</v>
      </c>
      <c r="I6" s="404">
        <v>2747.9569999999999</v>
      </c>
      <c r="J6" s="404">
        <v>2800.471</v>
      </c>
      <c r="K6" s="404">
        <v>2868.6590000000001</v>
      </c>
      <c r="L6" s="404">
        <v>2935.9960000000001</v>
      </c>
      <c r="M6" s="404">
        <v>3000.55</v>
      </c>
      <c r="N6" s="404">
        <v>3067.395</v>
      </c>
      <c r="O6" s="404">
        <v>3129.1930000000002</v>
      </c>
      <c r="P6" s="404">
        <v>3192.0929999999998</v>
      </c>
      <c r="Q6" s="404">
        <v>3253.8310000000001</v>
      </c>
      <c r="R6" s="404">
        <v>3309.7</v>
      </c>
      <c r="S6" s="404">
        <v>3357.1759999999999</v>
      </c>
      <c r="T6" s="404">
        <v>3398.232</v>
      </c>
      <c r="U6" s="404">
        <v>3434.8069999999998</v>
      </c>
      <c r="V6" s="404">
        <v>3474.0340000000001</v>
      </c>
      <c r="W6" s="404">
        <v>3516.915</v>
      </c>
      <c r="X6" s="404">
        <v>3549.38</v>
      </c>
      <c r="Y6" s="404">
        <v>3576.2510000000002</v>
      </c>
      <c r="Z6" s="404">
        <v>3621.221</v>
      </c>
      <c r="AA6" s="404">
        <v>3676.88</v>
      </c>
      <c r="AB6" s="404">
        <v>3727.835</v>
      </c>
      <c r="AC6" s="404">
        <v>3773.288</v>
      </c>
      <c r="AD6" s="404">
        <v>3811.7179999999998</v>
      </c>
      <c r="AE6" s="404">
        <v>3841.4360000000001</v>
      </c>
      <c r="AF6" s="404">
        <v>3871.9769999999999</v>
      </c>
      <c r="AG6" s="404">
        <v>3903.4650000000001</v>
      </c>
      <c r="AH6" s="404">
        <v>3934.049</v>
      </c>
      <c r="AI6" s="404">
        <v>3966.8829999999998</v>
      </c>
      <c r="AJ6" s="404">
        <v>3999.6476418156699</v>
      </c>
      <c r="AK6" s="404">
        <v>4034.1101011345086</v>
      </c>
      <c r="AL6" s="404">
        <v>4068.8693047504985</v>
      </c>
      <c r="AM6" s="358">
        <f>VLOOKUP($A6,'[6]Population forecast'!$C$54:$AJ$58,MATCH(AM$5,'[6]Population forecast'!$C$39:$AJ$39,FALSE))</f>
        <v>4206.2030000000004</v>
      </c>
      <c r="AN6" s="358">
        <f>VLOOKUP($A6,'[6]Population forecast'!$C$54:$AJ$58,MATCH(AN$5,'[6]Population forecast'!$C$39:$AJ$39,FALSE))</f>
        <v>4221.9396090191931</v>
      </c>
      <c r="AO6" s="358">
        <f>VLOOKUP($A6,'[6]Population forecast'!$C$54:$AJ$58,MATCH(AO$5,'[6]Population forecast'!$C$39:$AJ$39,FALSE))</f>
        <v>4238.8539168434427</v>
      </c>
      <c r="AP6" s="358">
        <f>VLOOKUP($A6,'[6]Population forecast'!$C$54:$AJ$58,MATCH(AP$5,'[6]Population forecast'!$C$39:$AJ$39,FALSE))</f>
        <v>4264.2344552592785</v>
      </c>
      <c r="AQ6" s="358">
        <f>VLOOKUP($A6,'[6]Population forecast'!$C$54:$AJ$58,MATCH(AQ$5,'[6]Population forecast'!$C$39:$AJ$39,FALSE))</f>
        <v>4296.1121840005162</v>
      </c>
      <c r="AR6" s="358">
        <f>VLOOKUP($A6,'[6]Population forecast'!$C$54:$AJ$58,MATCH(AR$5,'[6]Population forecast'!$C$39:$AJ$39,FALSE))</f>
        <v>4329.7254519020444</v>
      </c>
      <c r="AS6" s="358">
        <f>VLOOKUP($A6,'[6]Population forecast'!$C$54:$AJ$58,MATCH(AS$5,'[6]Population forecast'!$C$39:$AJ$39,FALSE))</f>
        <v>4366.2970593061582</v>
      </c>
      <c r="AT6" s="358">
        <f>VLOOKUP($A6,'[6]Population forecast'!$C$54:$AJ$58,MATCH(AT$5,'[6]Population forecast'!$C$39:$AJ$39,FALSE))</f>
        <v>4400.8830607706677</v>
      </c>
      <c r="AU6" s="358">
        <f>VLOOKUP($A6,'[6]Population forecast'!$C$54:$AJ$58,MATCH(AU$5,'[6]Population forecast'!$C$39:$AJ$39,FALSE))</f>
        <v>4436.4323996355115</v>
      </c>
      <c r="AV6" s="358">
        <f>VLOOKUP($A6,'[6]Population forecast'!$C$54:$AJ$58,MATCH(AV$5,'[6]Population forecast'!$C$39:$AJ$39,FALSE))</f>
        <v>4479.4067840421712</v>
      </c>
      <c r="AW6" s="358">
        <f>VLOOKUP($A6,'[6]Population forecast'!$C$54:$AJ$58,MATCH(AW$5,'[6]Population forecast'!$C$39:$AJ$39,FALSE))</f>
        <v>4521.6910468376345</v>
      </c>
      <c r="AX6" s="358">
        <f>VLOOKUP($A6,'[6]Population forecast'!$C$54:$AJ$58,MATCH(AX$5,'[6]Population forecast'!$C$39:$AJ$39,FALSE))</f>
        <v>4557.1825273816339</v>
      </c>
      <c r="AY6" s="358">
        <f>VLOOKUP($A6,'[6]Population forecast'!$C$54:$AJ$58,MATCH(AY$5,'[6]Population forecast'!$C$39:$AJ$39,FALSE))</f>
        <v>4616.5672437281419</v>
      </c>
      <c r="AZ6" s="358">
        <f>VLOOKUP($A6,'[6]Population forecast'!$C$54:$AJ$58,MATCH(AZ$5,'[6]Population forecast'!$C$39:$AJ$39,FALSE))</f>
        <v>4661.3828948625251</v>
      </c>
      <c r="BA6" s="358">
        <f>VLOOKUP($A6,'[6]Population forecast'!$C$54:$AJ$58,MATCH(BA$5,'[6]Population forecast'!$C$39:$AJ$39,FALSE))</f>
        <v>4712.0407961088677</v>
      </c>
      <c r="BB6" s="358">
        <f>VLOOKUP($A6,'[6]Population forecast'!$C$54:$AJ$58,MATCH(BB$5,'[6]Population forecast'!$C$39:$AJ$39,FALSE))</f>
        <v>4762.577170780788</v>
      </c>
      <c r="BC6" s="358">
        <f>VLOOKUP($A6,'[6]Population forecast'!$C$54:$AJ$58,MATCH(BC$5,'[6]Population forecast'!$C$39:$AJ$39,FALSE))</f>
        <v>4803.8040174625803</v>
      </c>
      <c r="BD6" s="358">
        <f>VLOOKUP($A6,'[6]Population forecast'!$C$54:$AJ$58,MATCH(BD$5,'[6]Population forecast'!$C$39:$AJ$39,FALSE))</f>
        <v>4841.7243324556994</v>
      </c>
      <c r="BE6" s="358">
        <f>VLOOKUP($A6,'[6]Population forecast'!$C$54:$AJ$58,MATCH(BE$5,'[6]Population forecast'!$C$39:$AJ$39,FALSE))</f>
        <v>4743.438274281104</v>
      </c>
      <c r="BF6" s="358">
        <f>VLOOKUP($A6,'[6]Population forecast'!$C$54:$AJ$58,MATCH(BF$5,'[6]Population forecast'!$C$39:$AJ$39,FALSE))</f>
        <v>4766.5296042203563</v>
      </c>
      <c r="BG6" s="358">
        <f>VLOOKUP($A6,'[6]Population forecast'!$C$54:$AJ$58,MATCH(BG$5,'[6]Population forecast'!$C$39:$AJ$39,FALSE))</f>
        <v>4794.1418843723113</v>
      </c>
      <c r="BH6" s="358">
        <f>VLOOKUP($A6,'[6]Population forecast'!$C$54:$AJ$58,MATCH(BH$5,'[6]Population forecast'!$C$39:$AJ$39,FALSE))</f>
        <v>4824.7692231193641</v>
      </c>
      <c r="BI6" s="358">
        <f>VLOOKUP($A6,'[6]Population forecast'!$C$54:$AJ$58,MATCH(BI$5,'[6]Population forecast'!$C$39:$AJ$39,FALSE))</f>
        <v>4746.5562496355542</v>
      </c>
      <c r="BJ6" s="358">
        <f>VLOOKUP($A6,'[6]Population forecast'!$C$54:$AJ$58,MATCH(BJ$5,'[6]Population forecast'!$C$39:$AJ$39,FALSE))</f>
        <v>4768.5670629275101</v>
      </c>
      <c r="BK6" s="358">
        <f>VLOOKUP($A6,'[6]Population forecast'!$C$54:$AJ$58,MATCH(BK$5,'[6]Population forecast'!$C$39:$AJ$39,FALSE))</f>
        <v>4790.1296803780697</v>
      </c>
      <c r="BL6" s="358">
        <f>VLOOKUP($A6,'[6]Population forecast'!$C$54:$AJ$58,MATCH(BL$5,'[6]Population forecast'!$C$39:$AJ$39,FALSE))</f>
        <v>4808.2007228333669</v>
      </c>
      <c r="BM6" s="358">
        <f>VLOOKUP($A6,'[6]Population forecast'!$C$54:$AJ$58,MATCH(BM$5,'[6]Population forecast'!$C$39:$AJ$39,FALSE))</f>
        <v>4821.9333143273507</v>
      </c>
      <c r="BN6" s="358">
        <f>VLOOKUP($A6,'[6]Population forecast'!$C$54:$AJ$58,MATCH(BN$5,'[6]Population forecast'!$C$39:$AJ$39,FALSE))</f>
        <v>4833.2178282879513</v>
      </c>
      <c r="BO6" s="358">
        <f>VLOOKUP($A6,'[6]Population forecast'!$C$54:$AJ$58,MATCH(BO$5,'[6]Population forecast'!$C$39:$AJ$39,FALSE))</f>
        <v>4844.8556376161478</v>
      </c>
      <c r="BP6" s="358">
        <f>VLOOKUP($A6,'[6]Population forecast'!$C$54:$AJ$58,MATCH(BP$5,'[6]Population forecast'!$C$39:$AJ$39,FALSE))</f>
        <v>4858.9563273804652</v>
      </c>
      <c r="BQ6" s="358">
        <f>VLOOKUP($A6,'[6]Population forecast'!$C$54:$AJ$58,MATCH(BQ$5,'[6]Population forecast'!$C$39:$AJ$39,FALSE))</f>
        <v>4875.4317287089443</v>
      </c>
      <c r="BR6" s="358">
        <f>VLOOKUP($A6,'[6]Population forecast'!$C$54:$AJ$58,MATCH(BR$5,'[6]Population forecast'!$C$39:$AJ$39,FALSE))</f>
        <v>4889.5475662724084</v>
      </c>
      <c r="BS6" s="358">
        <f>VLOOKUP($A6,'[6]Population forecast'!$C$54:$AJ$58,MATCH(BS$5,'[6]Population forecast'!$C$39:$AJ$39,FALSE))</f>
        <v>4903.6857217381948</v>
      </c>
    </row>
    <row r="7" spans="1:71">
      <c r="A7" s="132" t="s">
        <v>25</v>
      </c>
      <c r="B7" s="1" t="str">
        <f t="shared" ref="B7:B10" si="0">CONCATENATE(C7,"Pop","Stock")</f>
        <v>WAPopStock</v>
      </c>
      <c r="C7" s="49" t="s">
        <v>25</v>
      </c>
      <c r="D7" s="1" t="s">
        <v>74</v>
      </c>
      <c r="E7" s="49" t="s">
        <v>5408</v>
      </c>
      <c r="F7" s="404">
        <v>4406.3850000000002</v>
      </c>
      <c r="G7" s="404">
        <v>4464.1899999999996</v>
      </c>
      <c r="H7" s="404">
        <v>4547.0309999999999</v>
      </c>
      <c r="I7" s="404">
        <v>4652.9070000000002</v>
      </c>
      <c r="J7" s="404">
        <v>4768.7150000000001</v>
      </c>
      <c r="K7" s="404">
        <v>4915.9459999999999</v>
      </c>
      <c r="L7" s="404">
        <v>5043.0330000000004</v>
      </c>
      <c r="M7" s="404">
        <v>5174.2219999999998</v>
      </c>
      <c r="N7" s="404">
        <v>5289.3639999999996</v>
      </c>
      <c r="O7" s="404">
        <v>5388.8370000000004</v>
      </c>
      <c r="P7" s="404">
        <v>5490.92</v>
      </c>
      <c r="Q7" s="404">
        <v>5583.7539999999999</v>
      </c>
      <c r="R7" s="404">
        <v>5685.8310000000001</v>
      </c>
      <c r="S7" s="404">
        <v>5777.2370000000001</v>
      </c>
      <c r="T7" s="404">
        <v>5850.9089999999997</v>
      </c>
      <c r="U7" s="404">
        <v>5920.5039999999999</v>
      </c>
      <c r="V7" s="404">
        <v>5993.451</v>
      </c>
      <c r="W7" s="404">
        <v>6057.85</v>
      </c>
      <c r="X7" s="404">
        <v>6114.7939999999999</v>
      </c>
      <c r="Y7" s="404">
        <v>6188.66</v>
      </c>
      <c r="Z7" s="404">
        <v>6273.5249999999996</v>
      </c>
      <c r="AA7" s="404">
        <v>6380.576</v>
      </c>
      <c r="AB7" s="404">
        <v>6474.665</v>
      </c>
      <c r="AC7" s="404">
        <v>6575.5370000000003</v>
      </c>
      <c r="AD7" s="404">
        <v>6675.0910000000003</v>
      </c>
      <c r="AE7" s="404">
        <v>6752.683</v>
      </c>
      <c r="AF7" s="404">
        <v>6830.3310000000001</v>
      </c>
      <c r="AG7" s="404">
        <v>6904.9059999999999</v>
      </c>
      <c r="AH7" s="404">
        <v>6981</v>
      </c>
      <c r="AI7" s="404">
        <v>7058.0010000000002</v>
      </c>
      <c r="AJ7" s="404">
        <v>7129.2677860856857</v>
      </c>
      <c r="AK7" s="404">
        <v>7199.9975371548253</v>
      </c>
      <c r="AL7" s="404">
        <v>7268.9808237041852</v>
      </c>
      <c r="AM7" s="358">
        <f>VLOOKUP($A7,'[6]Population forecast'!$C$54:$AJ$58,MATCH(AM$5,'[6]Population forecast'!$C$39:$AJ$39,FALSE))</f>
        <v>7532.4170000000004</v>
      </c>
      <c r="AN7" s="358">
        <f>VLOOKUP($A7,'[6]Population forecast'!$C$54:$AJ$58,MATCH(AN$5,'[6]Population forecast'!$C$39:$AJ$39,FALSE))</f>
        <v>7565.976219040328</v>
      </c>
      <c r="AO7" s="358">
        <f>VLOOKUP($A7,'[6]Population forecast'!$C$54:$AJ$58,MATCH(AO$5,'[6]Population forecast'!$C$39:$AJ$39,FALSE))</f>
        <v>7598.7730568199559</v>
      </c>
      <c r="AP7" s="358">
        <f>VLOOKUP($A7,'[6]Population forecast'!$C$54:$AJ$58,MATCH(AP$5,'[6]Population forecast'!$C$39:$AJ$39,FALSE))</f>
        <v>7650.4449368874575</v>
      </c>
      <c r="AQ7" s="358">
        <f>VLOOKUP($A7,'[6]Population forecast'!$C$54:$AJ$58,MATCH(AQ$5,'[6]Population forecast'!$C$39:$AJ$39,FALSE))</f>
        <v>7718.575131381589</v>
      </c>
      <c r="AR7" s="358">
        <f>VLOOKUP($A7,'[6]Population forecast'!$C$54:$AJ$58,MATCH(AR$5,'[6]Population forecast'!$C$39:$AJ$39,FALSE))</f>
        <v>7794.9610290952405</v>
      </c>
      <c r="AS7" s="358">
        <f>VLOOKUP($A7,'[6]Population forecast'!$C$54:$AJ$58,MATCH(AS$5,'[6]Population forecast'!$C$39:$AJ$39,FALSE))</f>
        <v>7877.4809711752414</v>
      </c>
      <c r="AT7" s="358">
        <f>VLOOKUP($A7,'[6]Population forecast'!$C$54:$AJ$58,MATCH(AT$5,'[6]Population forecast'!$C$39:$AJ$39,FALSE))</f>
        <v>7956.4703128794654</v>
      </c>
      <c r="AU7" s="358">
        <f>VLOOKUP($A7,'[6]Population forecast'!$C$54:$AJ$58,MATCH(AU$5,'[6]Population forecast'!$C$39:$AJ$39,FALSE))</f>
        <v>8037.518634296357</v>
      </c>
      <c r="AV7" s="358">
        <f>VLOOKUP($A7,'[6]Population forecast'!$C$54:$AJ$58,MATCH(AV$5,'[6]Population forecast'!$C$39:$AJ$39,FALSE))</f>
        <v>8132.3216728911375</v>
      </c>
      <c r="AW7" s="358">
        <f>VLOOKUP($A7,'[6]Population forecast'!$C$54:$AJ$58,MATCH(AW$5,'[6]Population forecast'!$C$39:$AJ$39,FALSE))</f>
        <v>8226.0440465794109</v>
      </c>
      <c r="AX7" s="358">
        <f>VLOOKUP($A7,'[6]Population forecast'!$C$54:$AJ$58,MATCH(AX$5,'[6]Population forecast'!$C$39:$AJ$39,FALSE))</f>
        <v>8307.5849662239725</v>
      </c>
      <c r="AY7" s="358">
        <f>VLOOKUP($A7,'[6]Population forecast'!$C$54:$AJ$58,MATCH(AY$5,'[6]Population forecast'!$C$39:$AJ$39,FALSE))</f>
        <v>8432.9154482115664</v>
      </c>
      <c r="AZ7" s="358">
        <f>VLOOKUP($A7,'[6]Population forecast'!$C$54:$AJ$58,MATCH(AZ$5,'[6]Population forecast'!$C$39:$AJ$39,FALSE))</f>
        <v>8531.8501679543951</v>
      </c>
      <c r="BA7" s="358">
        <f>VLOOKUP($A7,'[6]Population forecast'!$C$54:$AJ$58,MATCH(BA$5,'[6]Population forecast'!$C$39:$AJ$39,FALSE))</f>
        <v>8641.6359466474296</v>
      </c>
      <c r="BB7" s="358">
        <f>VLOOKUP($A7,'[6]Population forecast'!$C$54:$AJ$58,MATCH(BB$5,'[6]Population forecast'!$C$39:$AJ$39,FALSE))</f>
        <v>8751.3479423595054</v>
      </c>
      <c r="BC7" s="358">
        <f>VLOOKUP($A7,'[6]Population forecast'!$C$54:$AJ$58,MATCH(BC$5,'[6]Population forecast'!$C$39:$AJ$39,FALSE))</f>
        <v>8844.2861672844592</v>
      </c>
      <c r="BD7" s="358">
        <f>VLOOKUP($A7,'[6]Population forecast'!$C$54:$AJ$58,MATCH(BD$5,'[6]Population forecast'!$C$39:$AJ$39,FALSE))</f>
        <v>8931.979807811118</v>
      </c>
      <c r="BE7" s="358">
        <f>VLOOKUP($A7,'[6]Population forecast'!$C$54:$AJ$58,MATCH(BE$5,'[6]Population forecast'!$C$39:$AJ$39,FALSE))</f>
        <v>8768.76422227482</v>
      </c>
      <c r="BF7" s="358">
        <f>VLOOKUP($A7,'[6]Population forecast'!$C$54:$AJ$58,MATCH(BF$5,'[6]Population forecast'!$C$39:$AJ$39,FALSE))</f>
        <v>8830.1000141827335</v>
      </c>
      <c r="BG7" s="358">
        <f>VLOOKUP($A7,'[6]Population forecast'!$C$54:$AJ$58,MATCH(BG$5,'[6]Population forecast'!$C$39:$AJ$39,FALSE))</f>
        <v>8900.4946621459367</v>
      </c>
      <c r="BH7" s="358">
        <f>VLOOKUP($A7,'[6]Population forecast'!$C$54:$AJ$58,MATCH(BH$5,'[6]Population forecast'!$C$39:$AJ$39,FALSE))</f>
        <v>8977.2388542390563</v>
      </c>
      <c r="BI7" s="358">
        <f>VLOOKUP($A7,'[6]Population forecast'!$C$54:$AJ$58,MATCH(BI$5,'[6]Population forecast'!$C$39:$AJ$39,FALSE))</f>
        <v>8793.9748508738576</v>
      </c>
      <c r="BJ7" s="358">
        <f>VLOOKUP($A7,'[6]Population forecast'!$C$54:$AJ$58,MATCH(BJ$5,'[6]Population forecast'!$C$39:$AJ$39,FALSE))</f>
        <v>8851.9183106022156</v>
      </c>
      <c r="BK7" s="358">
        <f>VLOOKUP($A7,'[6]Population forecast'!$C$54:$AJ$58,MATCH(BK$5,'[6]Population forecast'!$C$39:$AJ$39,FALSE))</f>
        <v>8909.8202784527475</v>
      </c>
      <c r="BL7" s="358">
        <f>VLOOKUP($A7,'[6]Population forecast'!$C$54:$AJ$58,MATCH(BL$5,'[6]Population forecast'!$C$39:$AJ$39,FALSE))</f>
        <v>8961.9723759158132</v>
      </c>
      <c r="BM7" s="358">
        <f>VLOOKUP($A7,'[6]Population forecast'!$C$54:$AJ$58,MATCH(BM$5,'[6]Population forecast'!$C$39:$AJ$39,FALSE))</f>
        <v>9006.7309449389923</v>
      </c>
      <c r="BN7" s="358">
        <f>VLOOKUP($A7,'[6]Population forecast'!$C$54:$AJ$58,MATCH(BN$5,'[6]Population forecast'!$C$39:$AJ$39,FALSE))</f>
        <v>9047.5700804615444</v>
      </c>
      <c r="BO7" s="358">
        <f>VLOOKUP($A7,'[6]Population forecast'!$C$54:$AJ$58,MATCH(BO$5,'[6]Population forecast'!$C$39:$AJ$39,FALSE))</f>
        <v>9089.7387771082576</v>
      </c>
      <c r="BP7" s="358">
        <f>VLOOKUP($A7,'[6]Population forecast'!$C$54:$AJ$58,MATCH(BP$5,'[6]Population forecast'!$C$39:$AJ$39,FALSE))</f>
        <v>9137.2579529731393</v>
      </c>
      <c r="BQ7" s="358">
        <f>VLOOKUP($A7,'[6]Population forecast'!$C$54:$AJ$58,MATCH(BQ$5,'[6]Population forecast'!$C$39:$AJ$39,FALSE))</f>
        <v>9189.1007014829956</v>
      </c>
      <c r="BR7" s="358">
        <f>VLOOKUP($A7,'[6]Population forecast'!$C$54:$AJ$58,MATCH(BR$5,'[6]Population forecast'!$C$39:$AJ$39,FALSE))</f>
        <v>9236.652070436141</v>
      </c>
      <c r="BS7" s="358">
        <f>VLOOKUP($A7,'[6]Population forecast'!$C$54:$AJ$58,MATCH(BS$5,'[6]Population forecast'!$C$39:$AJ$39,FALSE))</f>
        <v>9284.3917925939968</v>
      </c>
    </row>
    <row r="8" spans="1:71">
      <c r="A8" s="132" t="s">
        <v>30</v>
      </c>
      <c r="B8" s="1" t="str">
        <f t="shared" si="0"/>
        <v>IDPopStock</v>
      </c>
      <c r="C8" s="49" t="s">
        <v>30</v>
      </c>
      <c r="D8" s="1" t="s">
        <v>96</v>
      </c>
      <c r="E8" s="49" t="s">
        <v>5408</v>
      </c>
      <c r="F8" s="404">
        <v>993.13199999999995</v>
      </c>
      <c r="G8" s="404">
        <v>989.48</v>
      </c>
      <c r="H8" s="404">
        <v>985.447</v>
      </c>
      <c r="I8" s="404">
        <v>987.25800000000004</v>
      </c>
      <c r="J8" s="404">
        <v>997.22299999999996</v>
      </c>
      <c r="K8" s="404">
        <v>1016.634</v>
      </c>
      <c r="L8" s="404">
        <v>1045.135</v>
      </c>
      <c r="M8" s="404">
        <v>1076.6510000000001</v>
      </c>
      <c r="N8" s="404">
        <v>1113.1759999999999</v>
      </c>
      <c r="O8" s="404">
        <v>1148.825</v>
      </c>
      <c r="P8" s="404">
        <v>1180.0889999999999</v>
      </c>
      <c r="Q8" s="404">
        <v>1206.2</v>
      </c>
      <c r="R8" s="404">
        <v>1231.357</v>
      </c>
      <c r="S8" s="404">
        <v>1255.1849999999999</v>
      </c>
      <c r="T8" s="404">
        <v>1278.7760000000001</v>
      </c>
      <c r="U8" s="404">
        <v>1301.894</v>
      </c>
      <c r="V8" s="404">
        <v>1322.481</v>
      </c>
      <c r="W8" s="404">
        <v>1343.3820000000001</v>
      </c>
      <c r="X8" s="404">
        <v>1367.23</v>
      </c>
      <c r="Y8" s="404">
        <v>1396.7929999999999</v>
      </c>
      <c r="Z8" s="404">
        <v>1433.46</v>
      </c>
      <c r="AA8" s="404">
        <v>1472.8989999999999</v>
      </c>
      <c r="AB8" s="404">
        <v>1508.2539999999999</v>
      </c>
      <c r="AC8" s="404">
        <v>1536.239</v>
      </c>
      <c r="AD8" s="404">
        <v>1556.479</v>
      </c>
      <c r="AE8" s="404">
        <v>1572.4290000000001</v>
      </c>
      <c r="AF8" s="404">
        <v>1585.2860000000001</v>
      </c>
      <c r="AG8" s="404">
        <v>1597.952</v>
      </c>
      <c r="AH8" s="404">
        <v>1614.3810000000001</v>
      </c>
      <c r="AI8" s="404">
        <v>1633.1020000000001</v>
      </c>
      <c r="AJ8" s="404">
        <v>1652.3141269068622</v>
      </c>
      <c r="AK8" s="404">
        <v>1672.8261211989927</v>
      </c>
      <c r="AL8" s="404">
        <v>1694.3118496296545</v>
      </c>
      <c r="AM8" s="358">
        <f>VLOOKUP($A8,'[6]Population forecast'!$C$54:$AJ$58,MATCH(AM$5,'[6]Population forecast'!$C$39:$AJ$39,FALSE))</f>
        <v>1755.3979999999999</v>
      </c>
      <c r="AN8" s="358">
        <f>VLOOKUP($A8,'[6]Population forecast'!$C$54:$AJ$58,MATCH(AN$5,'[6]Population forecast'!$C$39:$AJ$39,FALSE))</f>
        <v>1764.4237225347242</v>
      </c>
      <c r="AO8" s="358">
        <f>VLOOKUP($A8,'[6]Population forecast'!$C$54:$AJ$58,MATCH(AO$5,'[6]Population forecast'!$C$39:$AJ$39,FALSE))</f>
        <v>1771.4634050967768</v>
      </c>
      <c r="AP8" s="358">
        <f>VLOOKUP($A8,'[6]Population forecast'!$C$54:$AJ$58,MATCH(AP$5,'[6]Population forecast'!$C$39:$AJ$39,FALSE))</f>
        <v>1783.8575104916106</v>
      </c>
      <c r="AQ8" s="358">
        <f>VLOOKUP($A8,'[6]Population forecast'!$C$54:$AJ$58,MATCH(AQ$5,'[6]Population forecast'!$C$39:$AJ$39,FALSE))</f>
        <v>1801.1732432782931</v>
      </c>
      <c r="AR8" s="358">
        <f>VLOOKUP($A8,'[6]Population forecast'!$C$54:$AJ$58,MATCH(AR$5,'[6]Population forecast'!$C$39:$AJ$39,FALSE))</f>
        <v>1821.1701042573541</v>
      </c>
      <c r="AS8" s="358">
        <f>VLOOKUP($A8,'[6]Population forecast'!$C$54:$AJ$58,MATCH(AS$5,'[6]Population forecast'!$C$39:$AJ$39,FALSE))</f>
        <v>1843.079744028187</v>
      </c>
      <c r="AT8" s="358">
        <f>VLOOKUP($A8,'[6]Population forecast'!$C$54:$AJ$58,MATCH(AT$5,'[6]Population forecast'!$C$39:$AJ$39,FALSE))</f>
        <v>1864.55837041115</v>
      </c>
      <c r="AU8" s="358">
        <f>VLOOKUP($A8,'[6]Population forecast'!$C$54:$AJ$58,MATCH(AU$5,'[6]Population forecast'!$C$39:$AJ$39,FALSE))</f>
        <v>1886.8902124397989</v>
      </c>
      <c r="AV8" s="358">
        <f>VLOOKUP($A8,'[6]Population forecast'!$C$54:$AJ$58,MATCH(AV$5,'[6]Population forecast'!$C$39:$AJ$39,FALSE))</f>
        <v>1912.7388071364951</v>
      </c>
      <c r="AW8" s="358">
        <f>VLOOKUP($A8,'[6]Population forecast'!$C$54:$AJ$58,MATCH(AW$5,'[6]Population forecast'!$C$39:$AJ$39,FALSE))</f>
        <v>1938.5468763991423</v>
      </c>
      <c r="AX8" s="358">
        <f>VLOOKUP($A8,'[6]Population forecast'!$C$54:$AJ$58,MATCH(AX$5,'[6]Population forecast'!$C$39:$AJ$39,FALSE))</f>
        <v>1961.6826489985629</v>
      </c>
      <c r="AY8" s="358">
        <f>VLOOKUP($A8,'[6]Population forecast'!$C$54:$AJ$58,MATCH(AY$5,'[6]Population forecast'!$C$39:$AJ$39,FALSE))</f>
        <v>1995.373840945811</v>
      </c>
      <c r="AZ8" s="358">
        <f>VLOOKUP($A8,'[6]Population forecast'!$C$54:$AJ$58,MATCH(AZ$5,'[6]Population forecast'!$C$39:$AJ$39,FALSE))</f>
        <v>2023.0523619428707</v>
      </c>
      <c r="BA8" s="358">
        <f>VLOOKUP($A8,'[6]Population forecast'!$C$54:$AJ$58,MATCH(BA$5,'[6]Population forecast'!$C$39:$AJ$39,FALSE))</f>
        <v>2053.5159255543899</v>
      </c>
      <c r="BB8" s="358">
        <f>VLOOKUP($A8,'[6]Population forecast'!$C$54:$AJ$58,MATCH(BB$5,'[6]Population forecast'!$C$39:$AJ$39,FALSE))</f>
        <v>2084.1779224953852</v>
      </c>
      <c r="BC8" s="358">
        <f>VLOOKUP($A8,'[6]Population forecast'!$C$54:$AJ$58,MATCH(BC$5,'[6]Population forecast'!$C$39:$AJ$39,FALSE))</f>
        <v>2111.0804042474824</v>
      </c>
      <c r="BD8" s="358">
        <f>VLOOKUP($A8,'[6]Population forecast'!$C$54:$AJ$58,MATCH(BD$5,'[6]Population forecast'!$C$39:$AJ$39,FALSE))</f>
        <v>2136.9764939978136</v>
      </c>
      <c r="BE8" s="358">
        <f>VLOOKUP($A8,'[6]Population forecast'!$C$54:$AJ$58,MATCH(BE$5,'[6]Population forecast'!$C$39:$AJ$39,FALSE))</f>
        <v>2102.93664081311</v>
      </c>
      <c r="BF8" s="358">
        <f>VLOOKUP($A8,'[6]Population forecast'!$C$54:$AJ$58,MATCH(BF$5,'[6]Population forecast'!$C$39:$AJ$39,FALSE))</f>
        <v>2122.82225108799</v>
      </c>
      <c r="BG8" s="358">
        <f>VLOOKUP($A8,'[6]Population forecast'!$C$54:$AJ$58,MATCH(BG$5,'[6]Population forecast'!$C$39:$AJ$39,FALSE))</f>
        <v>2145.0424095450576</v>
      </c>
      <c r="BH8" s="358">
        <f>VLOOKUP($A8,'[6]Population forecast'!$C$54:$AJ$58,MATCH(BH$5,'[6]Population forecast'!$C$39:$AJ$39,FALSE))</f>
        <v>2168.9378971062952</v>
      </c>
      <c r="BI8" s="358">
        <f>VLOOKUP($A8,'[6]Population forecast'!$C$54:$AJ$58,MATCH(BI$5,'[6]Population forecast'!$C$39:$AJ$39,FALSE))</f>
        <v>2149.9053824248026</v>
      </c>
      <c r="BJ8" s="358">
        <f>VLOOKUP($A8,'[6]Population forecast'!$C$54:$AJ$58,MATCH(BJ$5,'[6]Population forecast'!$C$39:$AJ$39,FALSE))</f>
        <v>2169.9776928511537</v>
      </c>
      <c r="BK8" s="358">
        <f>VLOOKUP($A8,'[6]Population forecast'!$C$54:$AJ$58,MATCH(BK$5,'[6]Population forecast'!$C$39:$AJ$39,FALSE))</f>
        <v>2190.1228548999075</v>
      </c>
      <c r="BL8" s="358">
        <f>VLOOKUP($A8,'[6]Population forecast'!$C$54:$AJ$58,MATCH(BL$5,'[6]Population forecast'!$C$39:$AJ$39,FALSE))</f>
        <v>2208.9421830391489</v>
      </c>
      <c r="BM8" s="358">
        <f>VLOOKUP($A8,'[6]Population forecast'!$C$54:$AJ$58,MATCH(BM$5,'[6]Population forecast'!$C$39:$AJ$39,FALSE))</f>
        <v>2226.0220959337626</v>
      </c>
      <c r="BN8" s="358">
        <f>VLOOKUP($A8,'[6]Population forecast'!$C$54:$AJ$58,MATCH(BN$5,'[6]Population forecast'!$C$39:$AJ$39,FALSE))</f>
        <v>2242.2107764986849</v>
      </c>
      <c r="BO8" s="358">
        <f>VLOOKUP($A8,'[6]Population forecast'!$C$54:$AJ$58,MATCH(BO$5,'[6]Population forecast'!$C$39:$AJ$39,FALSE))</f>
        <v>2258.7967160568851</v>
      </c>
      <c r="BP8" s="358">
        <f>VLOOKUP($A8,'[6]Population forecast'!$C$54:$AJ$58,MATCH(BP$5,'[6]Population forecast'!$C$39:$AJ$39,FALSE))</f>
        <v>2276.764409905104</v>
      </c>
      <c r="BQ8" s="358">
        <f>VLOOKUP($A8,'[6]Population forecast'!$C$54:$AJ$58,MATCH(BQ$5,'[6]Population forecast'!$C$39:$AJ$39,FALSE))</f>
        <v>2295.9177239381061</v>
      </c>
      <c r="BR8" s="358">
        <f>VLOOKUP($A8,'[6]Population forecast'!$C$54:$AJ$58,MATCH(BR$5,'[6]Population forecast'!$C$39:$AJ$39,FALSE))</f>
        <v>2314.0912217515761</v>
      </c>
      <c r="BS8" s="358">
        <f>VLOOKUP($A8,'[6]Population forecast'!$C$54:$AJ$58,MATCH(BS$5,'[6]Population forecast'!$C$39:$AJ$39,FALSE))</f>
        <v>2332.4019664687071</v>
      </c>
    </row>
    <row r="9" spans="1:71">
      <c r="A9" s="132" t="s">
        <v>35</v>
      </c>
      <c r="B9" s="1" t="str">
        <f t="shared" si="0"/>
        <v>MTPopStock</v>
      </c>
      <c r="C9" s="49" t="s">
        <v>35</v>
      </c>
      <c r="D9" s="1" t="s">
        <v>118</v>
      </c>
      <c r="E9" s="49" t="s">
        <v>5408</v>
      </c>
      <c r="F9" s="404">
        <v>820.61699999999996</v>
      </c>
      <c r="G9" s="404">
        <v>812.64099999999996</v>
      </c>
      <c r="H9" s="404">
        <v>804.69</v>
      </c>
      <c r="I9" s="404">
        <v>800.39700000000005</v>
      </c>
      <c r="J9" s="404">
        <v>799.77599999999995</v>
      </c>
      <c r="K9" s="404">
        <v>801.93899999999996</v>
      </c>
      <c r="L9" s="404">
        <v>812.08500000000004</v>
      </c>
      <c r="M9" s="404">
        <v>828.29399999999998</v>
      </c>
      <c r="N9" s="404">
        <v>846.649</v>
      </c>
      <c r="O9" s="404">
        <v>863.10900000000004</v>
      </c>
      <c r="P9" s="404">
        <v>877.40700000000004</v>
      </c>
      <c r="Q9" s="404">
        <v>886.32100000000003</v>
      </c>
      <c r="R9" s="404">
        <v>890.12</v>
      </c>
      <c r="S9" s="404">
        <v>893.221</v>
      </c>
      <c r="T9" s="404">
        <v>898.36199999999997</v>
      </c>
      <c r="U9" s="404">
        <v>903.97699999999998</v>
      </c>
      <c r="V9" s="404">
        <v>907.64300000000003</v>
      </c>
      <c r="W9" s="404">
        <v>912.86199999999997</v>
      </c>
      <c r="X9" s="404">
        <v>921.07</v>
      </c>
      <c r="Y9" s="404">
        <v>931.24400000000003</v>
      </c>
      <c r="Z9" s="404">
        <v>941.82</v>
      </c>
      <c r="AA9" s="404">
        <v>954.14599999999996</v>
      </c>
      <c r="AB9" s="404">
        <v>966.13900000000001</v>
      </c>
      <c r="AC9" s="404">
        <v>977.09500000000003</v>
      </c>
      <c r="AD9" s="404">
        <v>984.86599999999999</v>
      </c>
      <c r="AE9" s="404">
        <v>991.57600000000002</v>
      </c>
      <c r="AF9" s="404">
        <v>998.63499999999999</v>
      </c>
      <c r="AG9" s="404">
        <v>1006.807</v>
      </c>
      <c r="AH9" s="404">
        <v>1016.352</v>
      </c>
      <c r="AI9" s="404">
        <v>1025.7760000000001</v>
      </c>
      <c r="AJ9" s="404">
        <v>1033.9643302475035</v>
      </c>
      <c r="AK9" s="404">
        <v>1042.2029084910553</v>
      </c>
      <c r="AL9" s="404">
        <v>1050.3008192288864</v>
      </c>
      <c r="AM9" s="358">
        <f>VLOOKUP($A9,'[6]Population forecast'!$C$54:$AJ$58,MATCH(AM$5,'[6]Population forecast'!$C$39:$AJ$39,FALSE))</f>
        <v>1061.6969999999999</v>
      </c>
      <c r="AN9" s="358">
        <f>VLOOKUP($A9,'[6]Population forecast'!$C$54:$AJ$58,MATCH(AN$5,'[6]Population forecast'!$C$39:$AJ$39,FALSE))</f>
        <v>1054.3505404314678</v>
      </c>
      <c r="AO9" s="358">
        <f>VLOOKUP($A9,'[6]Population forecast'!$C$54:$AJ$58,MATCH(AO$5,'[6]Population forecast'!$C$39:$AJ$39,FALSE))</f>
        <v>1047.4500968849691</v>
      </c>
      <c r="AP9" s="358">
        <f>VLOOKUP($A9,'[6]Population forecast'!$C$54:$AJ$58,MATCH(AP$5,'[6]Population forecast'!$C$39:$AJ$39,FALSE))</f>
        <v>1043.7793458238236</v>
      </c>
      <c r="AQ9" s="358">
        <f>VLOOKUP($A9,'[6]Population forecast'!$C$54:$AJ$58,MATCH(AQ$5,'[6]Population forecast'!$C$39:$AJ$39,FALSE))</f>
        <v>1042.7849679267108</v>
      </c>
      <c r="AR9" s="358">
        <f>VLOOKUP($A9,'[6]Population forecast'!$C$54:$AJ$58,MATCH(AR$5,'[6]Population forecast'!$C$39:$AJ$39,FALSE))</f>
        <v>1043.0617511423839</v>
      </c>
      <c r="AS9" s="358">
        <f>VLOOKUP($A9,'[6]Population forecast'!$C$54:$AJ$58,MATCH(AS$5,'[6]Population forecast'!$C$39:$AJ$39,FALSE))</f>
        <v>1044.1156213191002</v>
      </c>
      <c r="AT9" s="358">
        <f>VLOOKUP($A9,'[6]Population forecast'!$C$54:$AJ$58,MATCH(AT$5,'[6]Population forecast'!$C$39:$AJ$39,FALSE))</f>
        <v>1044.5917495384206</v>
      </c>
      <c r="AU9" s="358">
        <f>VLOOKUP($A9,'[6]Population forecast'!$C$54:$AJ$58,MATCH(AU$5,'[6]Population forecast'!$C$39:$AJ$39,FALSE))</f>
        <v>1045.1980448401971</v>
      </c>
      <c r="AV9" s="358">
        <f>VLOOKUP($A9,'[6]Population forecast'!$C$54:$AJ$58,MATCH(AV$5,'[6]Population forecast'!$C$39:$AJ$39,FALSE))</f>
        <v>1047.3931336271496</v>
      </c>
      <c r="AW9" s="358">
        <f>VLOOKUP($A9,'[6]Population forecast'!$C$54:$AJ$58,MATCH(AW$5,'[6]Population forecast'!$C$39:$AJ$39,FALSE))</f>
        <v>1049.2092621455183</v>
      </c>
      <c r="AX9" s="358">
        <f>VLOOKUP($A9,'[6]Population forecast'!$C$54:$AJ$58,MATCH(AX$5,'[6]Population forecast'!$C$39:$AJ$39,FALSE))</f>
        <v>1049.2390122668953</v>
      </c>
      <c r="AY9" s="358">
        <f>VLOOKUP($A9,'[6]Population forecast'!$C$54:$AJ$58,MATCH(AY$5,'[6]Population forecast'!$C$39:$AJ$39,FALSE))</f>
        <v>1054.5331833445152</v>
      </c>
      <c r="AZ9" s="358">
        <f>VLOOKUP($A9,'[6]Population forecast'!$C$54:$AJ$58,MATCH(AZ$5,'[6]Population forecast'!$C$39:$AJ$39,FALSE))</f>
        <v>1056.2565051864772</v>
      </c>
      <c r="BA9" s="358">
        <f>VLOOKUP($A9,'[6]Population forecast'!$C$54:$AJ$58,MATCH(BA$5,'[6]Population forecast'!$C$39:$AJ$39,FALSE))</f>
        <v>1059.1247484168632</v>
      </c>
      <c r="BB9" s="358">
        <f>VLOOKUP($A9,'[6]Population forecast'!$C$54:$AJ$58,MATCH(BB$5,'[6]Population forecast'!$C$39:$AJ$39,FALSE))</f>
        <v>1061.831386198774</v>
      </c>
      <c r="BC9" s="358">
        <f>VLOOKUP($A9,'[6]Population forecast'!$C$54:$AJ$58,MATCH(BC$5,'[6]Population forecast'!$C$39:$AJ$39,FALSE))</f>
        <v>1062.3869747006891</v>
      </c>
      <c r="BD9" s="358">
        <f>VLOOKUP($A9,'[6]Population forecast'!$C$54:$AJ$58,MATCH(BD$5,'[6]Population forecast'!$C$39:$AJ$39,FALSE))</f>
        <v>1062.208022890105</v>
      </c>
      <c r="BE9" s="358">
        <f>VLOOKUP($A9,'[6]Population forecast'!$C$54:$AJ$58,MATCH(BE$5,'[6]Population forecast'!$C$39:$AJ$39,FALSE))</f>
        <v>1032.3915682064935</v>
      </c>
      <c r="BF9" s="358">
        <f>VLOOKUP($A9,'[6]Population forecast'!$C$54:$AJ$58,MATCH(BF$5,'[6]Population forecast'!$C$39:$AJ$39,FALSE))</f>
        <v>1029.2586367371757</v>
      </c>
      <c r="BG9" s="358">
        <f>VLOOKUP($A9,'[6]Population forecast'!$C$54:$AJ$58,MATCH(BG$5,'[6]Population forecast'!$C$39:$AJ$39,FALSE))</f>
        <v>1027.1482500542327</v>
      </c>
      <c r="BH9" s="358">
        <f>VLOOKUP($A9,'[6]Population forecast'!$C$54:$AJ$58,MATCH(BH$5,'[6]Population forecast'!$C$39:$AJ$39,FALSE))</f>
        <v>1025.719740665515</v>
      </c>
      <c r="BI9" s="358">
        <f>VLOOKUP($A9,'[6]Population forecast'!$C$54:$AJ$58,MATCH(BI$5,'[6]Population forecast'!$C$39:$AJ$39,FALSE))</f>
        <v>1035.4726020596624</v>
      </c>
      <c r="BJ9" s="358">
        <f>VLOOKUP($A9,'[6]Population forecast'!$C$54:$AJ$58,MATCH(BJ$5,'[6]Population forecast'!$C$39:$AJ$39,FALSE))</f>
        <v>1034.0278318798369</v>
      </c>
      <c r="BK9" s="358">
        <f>VLOOKUP($A9,'[6]Population forecast'!$C$54:$AJ$58,MATCH(BK$5,'[6]Population forecast'!$C$39:$AJ$39,FALSE))</f>
        <v>1032.5339907384521</v>
      </c>
      <c r="BL9" s="358">
        <f>VLOOKUP($A9,'[6]Population forecast'!$C$54:$AJ$58,MATCH(BL$5,'[6]Population forecast'!$C$39:$AJ$39,FALSE))</f>
        <v>1030.3425801250585</v>
      </c>
      <c r="BM9" s="358">
        <f>VLOOKUP($A9,'[6]Population forecast'!$C$54:$AJ$58,MATCH(BM$5,'[6]Population forecast'!$C$39:$AJ$39,FALSE))</f>
        <v>1027.2857623100592</v>
      </c>
      <c r="BN9" s="358">
        <f>VLOOKUP($A9,'[6]Population forecast'!$C$54:$AJ$58,MATCH(BN$5,'[6]Population forecast'!$C$39:$AJ$39,FALSE))</f>
        <v>1023.7782235085733</v>
      </c>
      <c r="BO9" s="358">
        <f>VLOOKUP($A9,'[6]Population forecast'!$C$54:$AJ$58,MATCH(BO$5,'[6]Population forecast'!$C$39:$AJ$39,FALSE))</f>
        <v>1020.4179603651507</v>
      </c>
      <c r="BP9" s="358">
        <f>VLOOKUP($A9,'[6]Population forecast'!$C$54:$AJ$58,MATCH(BP$5,'[6]Population forecast'!$C$39:$AJ$39,FALSE))</f>
        <v>1017.641441125686</v>
      </c>
      <c r="BQ9" s="358">
        <f>VLOOKUP($A9,'[6]Population forecast'!$C$54:$AJ$58,MATCH(BQ$5,'[6]Population forecast'!$C$39:$AJ$39,FALSE))</f>
        <v>1015.3316296738794</v>
      </c>
      <c r="BR9" s="358">
        <f>VLOOKUP($A9,'[6]Population forecast'!$C$54:$AJ$58,MATCH(BR$5,'[6]Population forecast'!$C$39:$AJ$39,FALSE))</f>
        <v>1012.5298249221612</v>
      </c>
      <c r="BS9" s="358">
        <f>VLOOKUP($A9,'[6]Population forecast'!$C$54:$AJ$58,MATCH(BS$5,'[6]Population forecast'!$C$39:$AJ$39,FALSE))</f>
        <v>1009.7348573316577</v>
      </c>
    </row>
    <row r="10" spans="1:71">
      <c r="A10" s="132" t="s">
        <v>5663</v>
      </c>
      <c r="B10" s="1" t="str">
        <f t="shared" si="0"/>
        <v>RegionPopStock</v>
      </c>
      <c r="C10" s="63" t="s">
        <v>5382</v>
      </c>
      <c r="D10" s="58" t="s">
        <v>5418</v>
      </c>
      <c r="E10" s="49" t="s">
        <v>5408</v>
      </c>
      <c r="F10" s="405">
        <f>SUM(F6:F8)+$E$13*F9</f>
        <v>8541.5746899999995</v>
      </c>
      <c r="G10" s="405">
        <f t="shared" ref="G10:BR10" si="1">SUM(G6:G8)+$E$13*G9</f>
        <v>8602.9903699999995</v>
      </c>
      <c r="H10" s="405">
        <f t="shared" si="1"/>
        <v>8698.5763000000006</v>
      </c>
      <c r="I10" s="405">
        <f t="shared" si="1"/>
        <v>8844.3482899999999</v>
      </c>
      <c r="J10" s="405">
        <f t="shared" si="1"/>
        <v>9022.2813200000001</v>
      </c>
      <c r="K10" s="405">
        <f t="shared" si="1"/>
        <v>9258.3442299999988</v>
      </c>
      <c r="L10" s="405">
        <f t="shared" si="1"/>
        <v>9487.052450000001</v>
      </c>
      <c r="M10" s="405">
        <f t="shared" si="1"/>
        <v>9723.550580000001</v>
      </c>
      <c r="N10" s="405">
        <f t="shared" si="1"/>
        <v>9952.5249299999996</v>
      </c>
      <c r="O10" s="405">
        <f t="shared" si="1"/>
        <v>10158.827130000001</v>
      </c>
      <c r="P10" s="405">
        <f t="shared" si="1"/>
        <v>10363.223989999999</v>
      </c>
      <c r="Q10" s="405">
        <f t="shared" si="1"/>
        <v>10548.98797</v>
      </c>
      <c r="R10" s="405">
        <f t="shared" si="1"/>
        <v>10734.256399999998</v>
      </c>
      <c r="S10" s="405">
        <f t="shared" si="1"/>
        <v>10898.733969999999</v>
      </c>
      <c r="T10" s="405">
        <f t="shared" si="1"/>
        <v>11039.983339999999</v>
      </c>
      <c r="U10" s="405">
        <f t="shared" si="1"/>
        <v>11172.471890000001</v>
      </c>
      <c r="V10" s="405">
        <f t="shared" si="1"/>
        <v>11307.32251</v>
      </c>
      <c r="W10" s="405">
        <f t="shared" si="1"/>
        <v>11438.47834</v>
      </c>
      <c r="X10" s="405">
        <f t="shared" si="1"/>
        <v>11556.4139</v>
      </c>
      <c r="Y10" s="405">
        <f t="shared" si="1"/>
        <v>11692.513080000001</v>
      </c>
      <c r="Z10" s="405">
        <f t="shared" si="1"/>
        <v>11865.043399999999</v>
      </c>
      <c r="AA10" s="405">
        <f t="shared" si="1"/>
        <v>12074.218219999999</v>
      </c>
      <c r="AB10" s="405">
        <f t="shared" si="1"/>
        <v>12261.453230000001</v>
      </c>
      <c r="AC10" s="405">
        <f t="shared" si="1"/>
        <v>12442.00815</v>
      </c>
      <c r="AD10" s="405">
        <f t="shared" si="1"/>
        <v>12604.661620000001</v>
      </c>
      <c r="AE10" s="405">
        <f t="shared" si="1"/>
        <v>12731.74632</v>
      </c>
      <c r="AF10" s="405">
        <f t="shared" si="1"/>
        <v>12856.81595</v>
      </c>
      <c r="AG10" s="405">
        <f t="shared" si="1"/>
        <v>12980.202989999998</v>
      </c>
      <c r="AH10" s="405">
        <f t="shared" si="1"/>
        <v>13108.750639999998</v>
      </c>
      <c r="AI10" s="405">
        <f t="shared" si="1"/>
        <v>13242.678320000001</v>
      </c>
      <c r="AJ10" s="405">
        <f t="shared" si="1"/>
        <v>13370.589223049295</v>
      </c>
      <c r="AK10" s="405">
        <f t="shared" si="1"/>
        <v>13500.989417328226</v>
      </c>
      <c r="AL10" s="405">
        <f t="shared" si="1"/>
        <v>13630.833445044802</v>
      </c>
      <c r="AM10" s="60">
        <f t="shared" si="1"/>
        <v>14099.185289999999</v>
      </c>
      <c r="AN10" s="60">
        <f t="shared" si="1"/>
        <v>14153.319358640183</v>
      </c>
      <c r="AO10" s="60">
        <f t="shared" si="1"/>
        <v>14206.136933984606</v>
      </c>
      <c r="AP10" s="60">
        <f t="shared" si="1"/>
        <v>14293.491129757926</v>
      </c>
      <c r="AQ10" s="60">
        <f t="shared" si="1"/>
        <v>14410.247990378624</v>
      </c>
      <c r="AR10" s="60">
        <f t="shared" si="1"/>
        <v>14540.401783405796</v>
      </c>
      <c r="AS10" s="60">
        <f t="shared" si="1"/>
        <v>14682.003678661475</v>
      </c>
      <c r="AT10" s="60">
        <f t="shared" si="1"/>
        <v>14817.329041298184</v>
      </c>
      <c r="AU10" s="60">
        <f t="shared" si="1"/>
        <v>14956.60413193058</v>
      </c>
      <c r="AV10" s="60">
        <f t="shared" si="1"/>
        <v>15121.48135023728</v>
      </c>
      <c r="AW10" s="60">
        <f t="shared" si="1"/>
        <v>15284.331249239134</v>
      </c>
      <c r="AX10" s="60">
        <f t="shared" si="1"/>
        <v>15424.5163795963</v>
      </c>
      <c r="AY10" s="60">
        <f t="shared" si="1"/>
        <v>15645.940447391893</v>
      </c>
      <c r="AZ10" s="60">
        <f t="shared" si="1"/>
        <v>15818.351632716083</v>
      </c>
      <c r="BA10" s="60">
        <f t="shared" si="1"/>
        <v>16010.893774908298</v>
      </c>
      <c r="BB10" s="60">
        <f t="shared" si="1"/>
        <v>16203.346925768979</v>
      </c>
      <c r="BC10" s="60">
        <f t="shared" si="1"/>
        <v>16364.731164573916</v>
      </c>
      <c r="BD10" s="60">
        <f t="shared" si="1"/>
        <v>16516.139207311993</v>
      </c>
      <c r="BE10" s="60">
        <f t="shared" si="1"/>
        <v>16203.602331246737</v>
      </c>
      <c r="BF10" s="60">
        <f t="shared" si="1"/>
        <v>16306.129292431271</v>
      </c>
      <c r="BG10" s="60">
        <f t="shared" si="1"/>
        <v>16425.153458594217</v>
      </c>
      <c r="BH10" s="60">
        <f t="shared" si="1"/>
        <v>16555.606226644057</v>
      </c>
      <c r="BI10" s="60">
        <f t="shared" si="1"/>
        <v>16280.655866108222</v>
      </c>
      <c r="BJ10" s="60">
        <f t="shared" si="1"/>
        <v>16379.858930552386</v>
      </c>
      <c r="BK10" s="60">
        <f t="shared" si="1"/>
        <v>16478.617188451644</v>
      </c>
      <c r="BL10" s="60">
        <f t="shared" si="1"/>
        <v>16566.410552459613</v>
      </c>
      <c r="BM10" s="60">
        <f t="shared" si="1"/>
        <v>16640.239239716837</v>
      </c>
      <c r="BN10" s="60">
        <f t="shared" si="1"/>
        <v>16706.552272648067</v>
      </c>
      <c r="BO10" s="60">
        <f t="shared" si="1"/>
        <v>16775.029368189425</v>
      </c>
      <c r="BP10" s="60">
        <f t="shared" si="1"/>
        <v>16853.034311700347</v>
      </c>
      <c r="BQ10" s="60">
        <f t="shared" si="1"/>
        <v>16939.189183044156</v>
      </c>
      <c r="BR10" s="60">
        <f t="shared" si="1"/>
        <v>17017.432858665758</v>
      </c>
      <c r="BS10" s="60">
        <f t="shared" ref="BS10" si="2">SUM(BS6:BS8)+$E$13*BS9</f>
        <v>17096.028349479944</v>
      </c>
    </row>
    <row r="11" spans="1:71">
      <c r="D11" t="s">
        <v>5405</v>
      </c>
      <c r="E11" s="49" t="s">
        <v>5408</v>
      </c>
      <c r="F11" s="404">
        <v>238743</v>
      </c>
      <c r="G11" s="404">
        <v>240918</v>
      </c>
      <c r="H11" s="404">
        <v>243085</v>
      </c>
      <c r="I11" s="404">
        <v>245318</v>
      </c>
      <c r="J11" s="404">
        <v>247690</v>
      </c>
      <c r="K11" s="404">
        <v>250596</v>
      </c>
      <c r="L11" s="404">
        <v>253946</v>
      </c>
      <c r="M11" s="404">
        <v>257357.00000000003</v>
      </c>
      <c r="N11" s="404">
        <v>260688</v>
      </c>
      <c r="O11" s="404">
        <v>263853</v>
      </c>
      <c r="P11" s="404">
        <v>266980</v>
      </c>
      <c r="Q11" s="404">
        <v>270115</v>
      </c>
      <c r="R11" s="404">
        <v>273368</v>
      </c>
      <c r="S11" s="404">
        <v>276553</v>
      </c>
      <c r="T11" s="404">
        <v>279731</v>
      </c>
      <c r="U11" s="404">
        <v>282790</v>
      </c>
      <c r="V11" s="404">
        <v>285684</v>
      </c>
      <c r="W11" s="404">
        <v>288436</v>
      </c>
      <c r="X11" s="404">
        <v>291116</v>
      </c>
      <c r="Y11" s="404">
        <v>293758</v>
      </c>
      <c r="Z11" s="404">
        <v>296460</v>
      </c>
      <c r="AA11" s="404">
        <v>299282</v>
      </c>
      <c r="AB11" s="404">
        <v>302227</v>
      </c>
      <c r="AC11" s="404">
        <v>304948</v>
      </c>
      <c r="AD11" s="404">
        <v>307580</v>
      </c>
      <c r="AE11" s="404">
        <v>310064</v>
      </c>
      <c r="AF11" s="404">
        <v>312324</v>
      </c>
      <c r="AG11" s="404">
        <v>314581</v>
      </c>
      <c r="AH11" s="404">
        <v>317008</v>
      </c>
      <c r="AI11" s="404">
        <v>319464</v>
      </c>
      <c r="AJ11" s="404">
        <v>321795.89600601501</v>
      </c>
      <c r="AK11" s="404">
        <v>324166.52569561702</v>
      </c>
      <c r="AL11" s="404">
        <v>326525.87598344899</v>
      </c>
      <c r="AM11" s="51">
        <v>328871.045564392</v>
      </c>
      <c r="AN11" s="51">
        <v>331198.65243716299</v>
      </c>
      <c r="AO11" s="51">
        <v>333504.76575576101</v>
      </c>
      <c r="AP11" s="51">
        <v>335784.54365547496</v>
      </c>
      <c r="AQ11" s="51">
        <v>338033.010534895</v>
      </c>
      <c r="AR11" s="51">
        <v>340245.82021125004</v>
      </c>
      <c r="AS11" s="51">
        <v>342419.17717328697</v>
      </c>
      <c r="AT11" s="51">
        <v>344549.47913315904</v>
      </c>
      <c r="AU11" s="51">
        <v>346633.47889413201</v>
      </c>
      <c r="AV11" s="51">
        <v>348667.87224974402</v>
      </c>
      <c r="AW11" s="51">
        <v>350649.49823820096</v>
      </c>
      <c r="AX11" s="51">
        <v>352576.90402251098</v>
      </c>
      <c r="AY11" s="51">
        <v>354449.45075618802</v>
      </c>
      <c r="AZ11" s="51">
        <v>356272.34309966699</v>
      </c>
      <c r="BA11" s="51">
        <v>358049.28280457604</v>
      </c>
      <c r="BB11" s="51">
        <v>359780.73256333498</v>
      </c>
      <c r="BC11" s="51">
        <v>361468.50322964002</v>
      </c>
      <c r="BD11" s="51">
        <v>363113.81488378695</v>
      </c>
    </row>
    <row r="12" spans="1:71">
      <c r="D12" t="s">
        <v>5416</v>
      </c>
    </row>
    <row r="13" spans="1:71">
      <c r="D13">
        <v>2015</v>
      </c>
      <c r="E13" s="55">
        <v>0.56999999999999995</v>
      </c>
    </row>
    <row r="14" spans="1:71">
      <c r="D14">
        <v>2035</v>
      </c>
      <c r="E14" s="55">
        <v>0.6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 filterMode="1">
    <tabColor theme="4" tint="-0.499984740745262"/>
  </sheetPr>
  <dimension ref="A2:W3112"/>
  <sheetViews>
    <sheetView workbookViewId="0">
      <selection activeCell="D18" sqref="D18"/>
    </sheetView>
  </sheetViews>
  <sheetFormatPr defaultColWidth="9.140625" defaultRowHeight="12.75"/>
  <cols>
    <col min="1" max="2" width="14.28515625" style="1" customWidth="1"/>
    <col min="3" max="3" width="33.42578125" style="1" customWidth="1"/>
    <col min="4" max="5" width="14.28515625" style="1" customWidth="1"/>
    <col min="6" max="6" width="24" style="1" customWidth="1"/>
    <col min="7" max="7" width="22" style="1" customWidth="1"/>
    <col min="8" max="9" width="14.28515625" style="1" customWidth="1"/>
    <col min="10" max="16384" width="9.140625" style="1"/>
  </cols>
  <sheetData>
    <row r="2" spans="2:23">
      <c r="C2" s="1" t="s">
        <v>0</v>
      </c>
      <c r="D2" s="1" t="s">
        <v>153</v>
      </c>
    </row>
    <row r="3" spans="2:23">
      <c r="D3" s="1" t="s">
        <v>154</v>
      </c>
    </row>
    <row r="4" spans="2:23">
      <c r="C4" s="1" t="s">
        <v>1</v>
      </c>
      <c r="D4" s="1" t="s">
        <v>2</v>
      </c>
    </row>
    <row r="5" spans="2:23">
      <c r="C5" s="1" t="s">
        <v>3</v>
      </c>
      <c r="D5" s="1" t="s">
        <v>4</v>
      </c>
    </row>
    <row r="8" spans="2:23">
      <c r="C8" s="1" t="s">
        <v>5</v>
      </c>
      <c r="D8" s="1" t="s">
        <v>6</v>
      </c>
    </row>
    <row r="12" spans="2:23">
      <c r="D12" s="1">
        <v>2015</v>
      </c>
      <c r="E12" s="1">
        <v>2016</v>
      </c>
      <c r="F12" s="1">
        <v>2017</v>
      </c>
      <c r="G12" s="1">
        <v>2018</v>
      </c>
      <c r="H12" s="1">
        <v>2019</v>
      </c>
      <c r="I12" s="1">
        <v>2020</v>
      </c>
      <c r="J12" s="1">
        <v>2021</v>
      </c>
      <c r="K12" s="1">
        <v>2022</v>
      </c>
      <c r="L12" s="1">
        <v>2023</v>
      </c>
      <c r="M12" s="1">
        <v>2024</v>
      </c>
      <c r="N12" s="1">
        <v>2025</v>
      </c>
      <c r="O12" s="1">
        <v>2026</v>
      </c>
      <c r="P12" s="1">
        <v>2027</v>
      </c>
      <c r="Q12" s="1">
        <v>2028</v>
      </c>
      <c r="R12" s="1">
        <v>2029</v>
      </c>
      <c r="S12" s="1">
        <v>2030</v>
      </c>
      <c r="T12" s="1">
        <v>2031</v>
      </c>
      <c r="U12" s="1">
        <v>2032</v>
      </c>
      <c r="V12" s="1">
        <v>2033</v>
      </c>
      <c r="W12" s="1">
        <v>2034</v>
      </c>
    </row>
    <row r="13" spans="2:23">
      <c r="B13" s="1" t="s">
        <v>147</v>
      </c>
      <c r="C13" s="1" t="s">
        <v>155</v>
      </c>
    </row>
    <row r="14" spans="2:23">
      <c r="B14" s="1" t="s">
        <v>156</v>
      </c>
      <c r="C14" s="1" t="s">
        <v>157</v>
      </c>
      <c r="D14" s="1" t="s">
        <v>158</v>
      </c>
      <c r="E14" s="16"/>
    </row>
    <row r="21" spans="1:9" ht="15">
      <c r="A21" s="33" t="s">
        <v>159</v>
      </c>
      <c r="B21" s="33" t="s">
        <v>160</v>
      </c>
      <c r="C21" s="33" t="s">
        <v>161</v>
      </c>
      <c r="D21" s="33" t="s">
        <v>162</v>
      </c>
      <c r="E21" s="33" t="s">
        <v>163</v>
      </c>
      <c r="F21" s="34" t="s">
        <v>164</v>
      </c>
      <c r="G21" s="33" t="s">
        <v>165</v>
      </c>
      <c r="H21" s="33" t="s">
        <v>166</v>
      </c>
      <c r="I21" s="33" t="s">
        <v>30</v>
      </c>
    </row>
    <row r="22" spans="1:9" ht="15">
      <c r="A22" s="35">
        <v>29</v>
      </c>
      <c r="B22" s="36" t="s">
        <v>167</v>
      </c>
      <c r="C22" s="36" t="s">
        <v>168</v>
      </c>
      <c r="D22" s="36" t="s">
        <v>169</v>
      </c>
      <c r="E22" s="35">
        <v>100219</v>
      </c>
      <c r="F22" s="37">
        <v>115</v>
      </c>
      <c r="G22" s="35">
        <v>2</v>
      </c>
      <c r="H22" s="36" t="s">
        <v>170</v>
      </c>
      <c r="I22" s="35">
        <v>3337427414</v>
      </c>
    </row>
    <row r="23" spans="1:9" ht="15">
      <c r="A23" s="35">
        <v>32</v>
      </c>
      <c r="B23" s="36" t="s">
        <v>171</v>
      </c>
      <c r="C23" s="36" t="s">
        <v>172</v>
      </c>
      <c r="D23" s="36" t="s">
        <v>169</v>
      </c>
      <c r="E23" s="35">
        <v>100219</v>
      </c>
      <c r="F23" s="37">
        <v>115</v>
      </c>
      <c r="G23" s="35">
        <v>1</v>
      </c>
      <c r="H23" s="36" t="s">
        <v>170</v>
      </c>
      <c r="I23" s="35">
        <v>3342618410</v>
      </c>
    </row>
    <row r="24" spans="1:9" ht="45" hidden="1">
      <c r="A24" s="35">
        <v>40</v>
      </c>
      <c r="B24" s="36" t="s">
        <v>173</v>
      </c>
      <c r="C24" s="36" t="s">
        <v>174</v>
      </c>
      <c r="D24" s="36" t="s">
        <v>175</v>
      </c>
      <c r="E24" s="35">
        <v>100912</v>
      </c>
      <c r="F24" s="37">
        <v>69</v>
      </c>
      <c r="G24" s="35">
        <v>2</v>
      </c>
      <c r="H24" s="36" t="s">
        <v>170</v>
      </c>
      <c r="I24" s="35">
        <v>3352749805</v>
      </c>
    </row>
    <row r="25" spans="1:9" ht="45" hidden="1">
      <c r="A25" s="35">
        <v>70</v>
      </c>
      <c r="B25" s="36" t="s">
        <v>176</v>
      </c>
      <c r="C25" s="36" t="s">
        <v>177</v>
      </c>
      <c r="D25" s="36" t="s">
        <v>178</v>
      </c>
      <c r="E25" s="35">
        <v>116704</v>
      </c>
      <c r="F25" s="37">
        <v>46</v>
      </c>
      <c r="G25" s="35">
        <v>2</v>
      </c>
      <c r="H25" s="36" t="s">
        <v>179</v>
      </c>
      <c r="I25" s="35">
        <v>3349560210</v>
      </c>
    </row>
    <row r="26" spans="1:9" ht="45" hidden="1">
      <c r="A26" s="35">
        <v>89</v>
      </c>
      <c r="B26" s="36" t="s">
        <v>180</v>
      </c>
      <c r="C26" s="36" t="s">
        <v>181</v>
      </c>
      <c r="D26" s="36" t="s">
        <v>178</v>
      </c>
      <c r="E26" s="35">
        <v>116704</v>
      </c>
      <c r="F26" s="37">
        <v>46</v>
      </c>
      <c r="G26" s="35">
        <v>1</v>
      </c>
      <c r="H26" s="36" t="s">
        <v>179</v>
      </c>
      <c r="I26" s="35">
        <v>3349560228</v>
      </c>
    </row>
    <row r="27" spans="1:9" ht="45" hidden="1">
      <c r="A27" s="35">
        <v>102</v>
      </c>
      <c r="B27" s="36" t="s">
        <v>182</v>
      </c>
      <c r="C27" s="36" t="s">
        <v>183</v>
      </c>
      <c r="D27" s="36" t="s">
        <v>178</v>
      </c>
      <c r="E27" s="35">
        <v>116704</v>
      </c>
      <c r="F27" s="37">
        <v>46</v>
      </c>
      <c r="G27" s="35">
        <v>2</v>
      </c>
      <c r="H27" s="36" t="s">
        <v>179</v>
      </c>
      <c r="I27" s="35">
        <v>3349560223</v>
      </c>
    </row>
    <row r="28" spans="1:9" ht="30" hidden="1">
      <c r="A28" s="35">
        <v>202</v>
      </c>
      <c r="B28" s="36" t="s">
        <v>184</v>
      </c>
      <c r="C28" s="36" t="s">
        <v>185</v>
      </c>
      <c r="D28" s="36" t="s">
        <v>178</v>
      </c>
      <c r="E28" s="35">
        <v>116704</v>
      </c>
      <c r="F28" s="37">
        <v>138</v>
      </c>
      <c r="G28" s="35">
        <v>1</v>
      </c>
      <c r="H28" s="36" t="s">
        <v>186</v>
      </c>
      <c r="I28" s="35">
        <v>3342618062</v>
      </c>
    </row>
    <row r="29" spans="1:9" ht="30" hidden="1">
      <c r="A29" s="35">
        <v>212</v>
      </c>
      <c r="B29" s="36" t="s">
        <v>187</v>
      </c>
      <c r="C29" s="36" t="s">
        <v>188</v>
      </c>
      <c r="D29" s="36" t="s">
        <v>178</v>
      </c>
      <c r="E29" s="35">
        <v>116704</v>
      </c>
      <c r="F29" s="37">
        <v>138</v>
      </c>
      <c r="G29" s="35">
        <v>5</v>
      </c>
      <c r="H29" s="36" t="s">
        <v>186</v>
      </c>
      <c r="I29" s="35">
        <v>3349559673</v>
      </c>
    </row>
    <row r="30" spans="1:9" ht="60" hidden="1">
      <c r="A30" s="35">
        <v>228</v>
      </c>
      <c r="B30" s="36" t="s">
        <v>189</v>
      </c>
      <c r="C30" s="36" t="s">
        <v>190</v>
      </c>
      <c r="D30" s="36" t="s">
        <v>191</v>
      </c>
      <c r="E30" s="35">
        <v>100834</v>
      </c>
      <c r="F30" s="37">
        <v>230</v>
      </c>
      <c r="G30" s="35">
        <v>7</v>
      </c>
      <c r="H30" s="36" t="s">
        <v>186</v>
      </c>
      <c r="I30" s="35">
        <v>3337405809</v>
      </c>
    </row>
    <row r="31" spans="1:9" ht="75" hidden="1">
      <c r="A31" s="35">
        <v>229</v>
      </c>
      <c r="B31" s="36" t="s">
        <v>192</v>
      </c>
      <c r="C31" s="36" t="s">
        <v>190</v>
      </c>
      <c r="D31" s="36" t="s">
        <v>193</v>
      </c>
      <c r="E31" s="35">
        <v>101071</v>
      </c>
      <c r="F31" s="37">
        <v>115</v>
      </c>
      <c r="G31" s="35">
        <v>4</v>
      </c>
      <c r="H31" s="36" t="s">
        <v>194</v>
      </c>
      <c r="I31" s="35">
        <v>3337405811</v>
      </c>
    </row>
    <row r="32" spans="1:9" ht="60" hidden="1">
      <c r="A32" s="35">
        <v>280</v>
      </c>
      <c r="B32" s="36" t="s">
        <v>195</v>
      </c>
      <c r="C32" s="36" t="s">
        <v>196</v>
      </c>
      <c r="D32" s="36" t="s">
        <v>191</v>
      </c>
      <c r="E32" s="35">
        <v>100834</v>
      </c>
      <c r="F32" s="37">
        <v>500</v>
      </c>
      <c r="G32" s="35">
        <v>4</v>
      </c>
      <c r="H32" s="36" t="s">
        <v>170</v>
      </c>
      <c r="I32" s="35">
        <v>3337405841</v>
      </c>
    </row>
    <row r="33" spans="1:9" ht="60" hidden="1">
      <c r="A33" s="35">
        <v>296</v>
      </c>
      <c r="B33" s="36" t="s">
        <v>197</v>
      </c>
      <c r="C33" s="36" t="s">
        <v>198</v>
      </c>
      <c r="D33" s="36" t="s">
        <v>191</v>
      </c>
      <c r="E33" s="35">
        <v>100834</v>
      </c>
      <c r="F33" s="37">
        <v>115</v>
      </c>
      <c r="G33" s="35">
        <v>3</v>
      </c>
      <c r="H33" s="36" t="s">
        <v>186</v>
      </c>
      <c r="I33" s="35">
        <v>3337405851</v>
      </c>
    </row>
    <row r="34" spans="1:9" ht="60" hidden="1">
      <c r="A34" s="35">
        <v>298</v>
      </c>
      <c r="B34" s="36" t="s">
        <v>199</v>
      </c>
      <c r="C34" s="36" t="s">
        <v>198</v>
      </c>
      <c r="D34" s="36" t="s">
        <v>191</v>
      </c>
      <c r="E34" s="35">
        <v>100834</v>
      </c>
      <c r="F34" s="37">
        <v>115</v>
      </c>
      <c r="G34" s="35">
        <v>1</v>
      </c>
      <c r="H34" s="36" t="s">
        <v>170</v>
      </c>
      <c r="I34" s="35">
        <v>3352750258</v>
      </c>
    </row>
    <row r="35" spans="1:9" ht="30" hidden="1">
      <c r="A35" s="35">
        <v>339</v>
      </c>
      <c r="B35" s="36" t="s">
        <v>200</v>
      </c>
      <c r="C35" s="36" t="s">
        <v>201</v>
      </c>
      <c r="D35" s="36" t="s">
        <v>202</v>
      </c>
      <c r="E35" s="35">
        <v>101222</v>
      </c>
      <c r="F35" s="37">
        <v>345</v>
      </c>
      <c r="G35" s="35">
        <v>8</v>
      </c>
      <c r="H35" s="36" t="s">
        <v>186</v>
      </c>
      <c r="I35" s="35">
        <v>3337405875</v>
      </c>
    </row>
    <row r="36" spans="1:9" ht="30" hidden="1">
      <c r="A36" s="35">
        <v>340</v>
      </c>
      <c r="B36" s="36" t="s">
        <v>203</v>
      </c>
      <c r="C36" s="36" t="s">
        <v>204</v>
      </c>
      <c r="D36" s="36" t="s">
        <v>202</v>
      </c>
      <c r="E36" s="35">
        <v>101222</v>
      </c>
      <c r="F36" s="37">
        <v>345</v>
      </c>
      <c r="G36" s="35">
        <v>6</v>
      </c>
      <c r="H36" s="36" t="s">
        <v>186</v>
      </c>
      <c r="I36" s="35">
        <v>3337405876</v>
      </c>
    </row>
    <row r="37" spans="1:9" ht="30" hidden="1">
      <c r="A37" s="35">
        <v>362</v>
      </c>
      <c r="B37" s="36" t="s">
        <v>205</v>
      </c>
      <c r="C37" s="36" t="s">
        <v>206</v>
      </c>
      <c r="D37" s="36" t="s">
        <v>178</v>
      </c>
      <c r="E37" s="35">
        <v>116704</v>
      </c>
      <c r="F37" s="37">
        <v>69</v>
      </c>
      <c r="G37" s="35">
        <v>2</v>
      </c>
      <c r="H37" s="36" t="s">
        <v>186</v>
      </c>
      <c r="I37" s="35">
        <v>3342618042</v>
      </c>
    </row>
    <row r="38" spans="1:9" ht="30" hidden="1">
      <c r="A38" s="35">
        <v>365</v>
      </c>
      <c r="B38" s="36" t="s">
        <v>207</v>
      </c>
      <c r="C38" s="36" t="s">
        <v>208</v>
      </c>
      <c r="D38" s="36" t="s">
        <v>202</v>
      </c>
      <c r="E38" s="35">
        <v>101222</v>
      </c>
      <c r="F38" s="37">
        <v>1000</v>
      </c>
      <c r="G38" s="35">
        <v>4</v>
      </c>
      <c r="H38" s="36" t="s">
        <v>170</v>
      </c>
      <c r="I38" s="35">
        <v>3365669816</v>
      </c>
    </row>
    <row r="39" spans="1:9" ht="15" hidden="1">
      <c r="A39" s="35">
        <v>430</v>
      </c>
      <c r="B39" s="36" t="s">
        <v>209</v>
      </c>
      <c r="C39" s="36" t="s">
        <v>210</v>
      </c>
      <c r="D39" s="36" t="s">
        <v>178</v>
      </c>
      <c r="E39" s="35">
        <v>116704</v>
      </c>
      <c r="F39" s="37">
        <v>115</v>
      </c>
      <c r="G39" s="35">
        <v>3</v>
      </c>
      <c r="H39" s="36" t="s">
        <v>194</v>
      </c>
      <c r="I39" s="35">
        <v>3337405945</v>
      </c>
    </row>
    <row r="40" spans="1:9" ht="15" hidden="1">
      <c r="A40" s="35">
        <v>436</v>
      </c>
      <c r="B40" s="36" t="s">
        <v>211</v>
      </c>
      <c r="C40" s="36" t="s">
        <v>212</v>
      </c>
      <c r="D40" s="36" t="s">
        <v>178</v>
      </c>
      <c r="E40" s="35">
        <v>116704</v>
      </c>
      <c r="F40" s="37">
        <v>115</v>
      </c>
      <c r="G40" s="35">
        <v>2</v>
      </c>
      <c r="H40" s="36" t="s">
        <v>170</v>
      </c>
      <c r="I40" s="35">
        <v>3337428205</v>
      </c>
    </row>
    <row r="41" spans="1:9" ht="45" hidden="1">
      <c r="A41" s="35">
        <v>459</v>
      </c>
      <c r="B41" s="36" t="s">
        <v>213</v>
      </c>
      <c r="C41" s="36" t="s">
        <v>214</v>
      </c>
      <c r="D41" s="36" t="s">
        <v>202</v>
      </c>
      <c r="E41" s="35">
        <v>101222</v>
      </c>
      <c r="F41" s="37">
        <v>46</v>
      </c>
      <c r="G41" s="35">
        <v>2</v>
      </c>
      <c r="H41" s="36" t="s">
        <v>215</v>
      </c>
      <c r="I41" s="35">
        <v>3342618238</v>
      </c>
    </row>
    <row r="42" spans="1:9" ht="45" hidden="1">
      <c r="A42" s="35">
        <v>469</v>
      </c>
      <c r="B42" s="36" t="s">
        <v>216</v>
      </c>
      <c r="C42" s="36" t="s">
        <v>217</v>
      </c>
      <c r="D42" s="36" t="s">
        <v>202</v>
      </c>
      <c r="E42" s="35">
        <v>101222</v>
      </c>
      <c r="F42" s="37">
        <v>138</v>
      </c>
      <c r="G42" s="35">
        <v>2</v>
      </c>
      <c r="H42" s="36" t="s">
        <v>215</v>
      </c>
      <c r="I42" s="35">
        <v>3342618215</v>
      </c>
    </row>
    <row r="43" spans="1:9" ht="15">
      <c r="A43" s="35">
        <v>531</v>
      </c>
      <c r="B43" s="36" t="s">
        <v>218</v>
      </c>
      <c r="C43" s="36" t="s">
        <v>219</v>
      </c>
      <c r="D43" s="36" t="s">
        <v>169</v>
      </c>
      <c r="E43" s="35">
        <v>100219</v>
      </c>
      <c r="F43" s="37">
        <v>115</v>
      </c>
      <c r="G43" s="35">
        <v>3</v>
      </c>
      <c r="H43" s="36" t="s">
        <v>170</v>
      </c>
      <c r="I43" s="35">
        <v>3337405994</v>
      </c>
    </row>
    <row r="44" spans="1:9" ht="15" hidden="1">
      <c r="A44" s="35">
        <v>536</v>
      </c>
      <c r="B44" s="36" t="s">
        <v>220</v>
      </c>
      <c r="C44" s="36" t="s">
        <v>221</v>
      </c>
      <c r="D44" s="36" t="s">
        <v>178</v>
      </c>
      <c r="E44" s="35">
        <v>116704</v>
      </c>
      <c r="F44" s="37">
        <v>46</v>
      </c>
      <c r="G44" s="35">
        <v>1</v>
      </c>
      <c r="H44" s="36" t="s">
        <v>194</v>
      </c>
      <c r="I44" s="35">
        <v>3349559578</v>
      </c>
    </row>
    <row r="45" spans="1:9" ht="45" hidden="1">
      <c r="A45" s="35">
        <v>565</v>
      </c>
      <c r="B45" s="36" t="s">
        <v>222</v>
      </c>
      <c r="C45" s="36" t="s">
        <v>223</v>
      </c>
      <c r="D45" s="36" t="s">
        <v>202</v>
      </c>
      <c r="E45" s="35">
        <v>101222</v>
      </c>
      <c r="F45" s="37">
        <v>138</v>
      </c>
      <c r="G45" s="35">
        <v>3</v>
      </c>
      <c r="H45" s="36" t="s">
        <v>215</v>
      </c>
      <c r="I45" s="35">
        <v>3342618203</v>
      </c>
    </row>
    <row r="46" spans="1:9" ht="60" hidden="1">
      <c r="A46" s="35">
        <v>596</v>
      </c>
      <c r="B46" s="36" t="s">
        <v>224</v>
      </c>
      <c r="C46" s="36" t="s">
        <v>225</v>
      </c>
      <c r="D46" s="36" t="s">
        <v>191</v>
      </c>
      <c r="E46" s="35">
        <v>100834</v>
      </c>
      <c r="F46" s="37">
        <v>230</v>
      </c>
      <c r="G46" s="35">
        <v>8</v>
      </c>
      <c r="H46" s="36" t="s">
        <v>186</v>
      </c>
      <c r="I46" s="35">
        <v>3337406029</v>
      </c>
    </row>
    <row r="47" spans="1:9" ht="60" hidden="1">
      <c r="A47" s="35">
        <v>613</v>
      </c>
      <c r="B47" s="36" t="s">
        <v>226</v>
      </c>
      <c r="C47" s="36" t="s">
        <v>227</v>
      </c>
      <c r="D47" s="36" t="s">
        <v>191</v>
      </c>
      <c r="E47" s="35">
        <v>100834</v>
      </c>
      <c r="F47" s="37">
        <v>115</v>
      </c>
      <c r="G47" s="35">
        <v>6</v>
      </c>
      <c r="H47" s="36" t="s">
        <v>194</v>
      </c>
      <c r="I47" s="35">
        <v>3337406039</v>
      </c>
    </row>
    <row r="48" spans="1:9" ht="15" hidden="1">
      <c r="A48" s="35">
        <v>631</v>
      </c>
      <c r="B48" s="36" t="s">
        <v>228</v>
      </c>
      <c r="C48" s="36" t="s">
        <v>229</v>
      </c>
      <c r="D48" s="36" t="s">
        <v>178</v>
      </c>
      <c r="E48" s="35">
        <v>116704</v>
      </c>
      <c r="F48" s="37">
        <v>115</v>
      </c>
      <c r="G48" s="35">
        <v>5</v>
      </c>
      <c r="H48" s="36" t="s">
        <v>194</v>
      </c>
      <c r="I48" s="35">
        <v>3337427457</v>
      </c>
    </row>
    <row r="49" spans="1:9" ht="15" hidden="1">
      <c r="A49" s="35">
        <v>632</v>
      </c>
      <c r="B49" s="36" t="s">
        <v>230</v>
      </c>
      <c r="C49" s="36" t="s">
        <v>231</v>
      </c>
      <c r="D49" s="36" t="s">
        <v>178</v>
      </c>
      <c r="E49" s="35">
        <v>116704</v>
      </c>
      <c r="F49" s="37">
        <v>69</v>
      </c>
      <c r="G49" s="35">
        <v>3</v>
      </c>
      <c r="H49" s="36" t="s">
        <v>194</v>
      </c>
      <c r="I49" s="35">
        <v>3352750139</v>
      </c>
    </row>
    <row r="50" spans="1:9" ht="15" hidden="1">
      <c r="A50" s="35">
        <v>633</v>
      </c>
      <c r="B50" s="36" t="s">
        <v>232</v>
      </c>
      <c r="C50" s="36" t="s">
        <v>233</v>
      </c>
      <c r="D50" s="36" t="s">
        <v>178</v>
      </c>
      <c r="E50" s="35">
        <v>116704</v>
      </c>
      <c r="F50" s="37">
        <v>-99</v>
      </c>
      <c r="G50" s="35">
        <v>1</v>
      </c>
      <c r="H50" s="36" t="s">
        <v>194</v>
      </c>
      <c r="I50" s="35">
        <v>3352750138</v>
      </c>
    </row>
    <row r="51" spans="1:9" ht="60" hidden="1">
      <c r="A51" s="35">
        <v>637</v>
      </c>
      <c r="B51" s="36" t="s">
        <v>234</v>
      </c>
      <c r="C51" s="36" t="s">
        <v>235</v>
      </c>
      <c r="D51" s="36" t="s">
        <v>191</v>
      </c>
      <c r="E51" s="35">
        <v>100834</v>
      </c>
      <c r="F51" s="37">
        <v>138</v>
      </c>
      <c r="G51" s="35">
        <v>1</v>
      </c>
      <c r="H51" s="36" t="s">
        <v>215</v>
      </c>
      <c r="I51" s="35">
        <v>3342618050</v>
      </c>
    </row>
    <row r="52" spans="1:9" ht="60" hidden="1">
      <c r="A52" s="35">
        <v>655</v>
      </c>
      <c r="B52" s="36" t="s">
        <v>236</v>
      </c>
      <c r="C52" s="36" t="s">
        <v>237</v>
      </c>
      <c r="D52" s="36" t="s">
        <v>191</v>
      </c>
      <c r="E52" s="35">
        <v>100834</v>
      </c>
      <c r="F52" s="37">
        <v>230</v>
      </c>
      <c r="G52" s="35">
        <v>5</v>
      </c>
      <c r="H52" s="36" t="s">
        <v>186</v>
      </c>
      <c r="I52" s="35">
        <v>3337406065</v>
      </c>
    </row>
    <row r="53" spans="1:9" ht="60" hidden="1">
      <c r="A53" s="35">
        <v>675</v>
      </c>
      <c r="B53" s="36" t="s">
        <v>238</v>
      </c>
      <c r="C53" s="36" t="s">
        <v>239</v>
      </c>
      <c r="D53" s="36" t="s">
        <v>191</v>
      </c>
      <c r="E53" s="35">
        <v>100834</v>
      </c>
      <c r="F53" s="37">
        <v>115</v>
      </c>
      <c r="G53" s="35">
        <v>1</v>
      </c>
      <c r="H53" s="36" t="s">
        <v>170</v>
      </c>
      <c r="I53" s="35">
        <v>3337406075</v>
      </c>
    </row>
    <row r="54" spans="1:9" ht="45" hidden="1">
      <c r="A54" s="35">
        <v>677</v>
      </c>
      <c r="B54" s="36" t="s">
        <v>240</v>
      </c>
      <c r="C54" s="36" t="s">
        <v>241</v>
      </c>
      <c r="D54" s="36" t="s">
        <v>242</v>
      </c>
      <c r="E54" s="35">
        <v>102912</v>
      </c>
      <c r="F54" s="37">
        <v>115</v>
      </c>
      <c r="G54" s="35">
        <v>4</v>
      </c>
      <c r="H54" s="36" t="s">
        <v>194</v>
      </c>
      <c r="I54" s="35">
        <v>3353097876</v>
      </c>
    </row>
    <row r="55" spans="1:9" ht="45" hidden="1">
      <c r="A55" s="35">
        <v>689</v>
      </c>
      <c r="B55" s="36" t="s">
        <v>243</v>
      </c>
      <c r="C55" s="36" t="s">
        <v>244</v>
      </c>
      <c r="D55" s="36" t="s">
        <v>178</v>
      </c>
      <c r="E55" s="35">
        <v>116704</v>
      </c>
      <c r="F55" s="37">
        <v>46</v>
      </c>
      <c r="G55" s="35">
        <v>2</v>
      </c>
      <c r="H55" s="36" t="s">
        <v>215</v>
      </c>
      <c r="I55" s="35">
        <v>3342618108</v>
      </c>
    </row>
    <row r="56" spans="1:9" ht="60" hidden="1">
      <c r="A56" s="35">
        <v>705</v>
      </c>
      <c r="B56" s="36" t="s">
        <v>245</v>
      </c>
      <c r="C56" s="36" t="s">
        <v>246</v>
      </c>
      <c r="D56" s="36" t="s">
        <v>191</v>
      </c>
      <c r="E56" s="35">
        <v>100834</v>
      </c>
      <c r="F56" s="37">
        <v>230</v>
      </c>
      <c r="G56" s="35">
        <v>5</v>
      </c>
      <c r="H56" s="36" t="s">
        <v>170</v>
      </c>
      <c r="I56" s="35">
        <v>3337406092</v>
      </c>
    </row>
    <row r="57" spans="1:9" ht="15" hidden="1">
      <c r="A57" s="35">
        <v>878</v>
      </c>
      <c r="B57" s="36" t="s">
        <v>247</v>
      </c>
      <c r="C57" s="36" t="s">
        <v>248</v>
      </c>
      <c r="D57" s="36" t="s">
        <v>178</v>
      </c>
      <c r="E57" s="35">
        <v>116704</v>
      </c>
      <c r="F57" s="37">
        <v>46</v>
      </c>
      <c r="G57" s="35">
        <v>4</v>
      </c>
      <c r="H57" s="36" t="s">
        <v>194</v>
      </c>
      <c r="I57" s="35">
        <v>3349559515</v>
      </c>
    </row>
    <row r="58" spans="1:9" ht="15" hidden="1">
      <c r="A58" s="35">
        <v>897</v>
      </c>
      <c r="B58" s="36" t="s">
        <v>249</v>
      </c>
      <c r="C58" s="36" t="s">
        <v>250</v>
      </c>
      <c r="D58" s="36" t="s">
        <v>178</v>
      </c>
      <c r="E58" s="35">
        <v>116704</v>
      </c>
      <c r="F58" s="37">
        <v>115</v>
      </c>
      <c r="G58" s="35">
        <v>3</v>
      </c>
      <c r="H58" s="36" t="s">
        <v>194</v>
      </c>
      <c r="I58" s="35">
        <v>3337406222</v>
      </c>
    </row>
    <row r="59" spans="1:9" ht="15" hidden="1">
      <c r="A59" s="35">
        <v>919</v>
      </c>
      <c r="B59" s="36" t="s">
        <v>251</v>
      </c>
      <c r="C59" s="36" t="s">
        <v>252</v>
      </c>
      <c r="D59" s="36" t="s">
        <v>178</v>
      </c>
      <c r="E59" s="35">
        <v>116704</v>
      </c>
      <c r="F59" s="37">
        <v>46</v>
      </c>
      <c r="G59" s="35">
        <v>1</v>
      </c>
      <c r="H59" s="36" t="s">
        <v>194</v>
      </c>
      <c r="I59" s="35">
        <v>3349559567</v>
      </c>
    </row>
    <row r="60" spans="1:9" ht="45" hidden="1">
      <c r="A60" s="35">
        <v>922</v>
      </c>
      <c r="B60" s="36" t="s">
        <v>253</v>
      </c>
      <c r="C60" s="36" t="s">
        <v>254</v>
      </c>
      <c r="D60" s="36" t="s">
        <v>178</v>
      </c>
      <c r="E60" s="35">
        <v>116704</v>
      </c>
      <c r="F60" s="37">
        <v>46</v>
      </c>
      <c r="G60" s="35">
        <v>3</v>
      </c>
      <c r="H60" s="36" t="s">
        <v>179</v>
      </c>
      <c r="I60" s="35">
        <v>3337406235</v>
      </c>
    </row>
    <row r="61" spans="1:9" ht="45" hidden="1">
      <c r="A61" s="35">
        <v>923</v>
      </c>
      <c r="B61" s="36" t="s">
        <v>255</v>
      </c>
      <c r="C61" s="36" t="s">
        <v>256</v>
      </c>
      <c r="D61" s="36" t="s">
        <v>202</v>
      </c>
      <c r="E61" s="35">
        <v>101222</v>
      </c>
      <c r="F61" s="37">
        <v>138</v>
      </c>
      <c r="G61" s="35">
        <v>3</v>
      </c>
      <c r="H61" s="36" t="s">
        <v>215</v>
      </c>
      <c r="I61" s="35">
        <v>3337406236</v>
      </c>
    </row>
    <row r="62" spans="1:9" ht="60" hidden="1">
      <c r="A62" s="35">
        <v>962</v>
      </c>
      <c r="B62" s="36" t="s">
        <v>257</v>
      </c>
      <c r="C62" s="36" t="s">
        <v>258</v>
      </c>
      <c r="D62" s="36" t="s">
        <v>191</v>
      </c>
      <c r="E62" s="35">
        <v>100834</v>
      </c>
      <c r="F62" s="37">
        <v>69</v>
      </c>
      <c r="G62" s="35">
        <v>1</v>
      </c>
      <c r="H62" s="36" t="s">
        <v>170</v>
      </c>
      <c r="I62" s="35">
        <v>3337427508</v>
      </c>
    </row>
    <row r="63" spans="1:9" ht="30" hidden="1">
      <c r="A63" s="35">
        <v>968</v>
      </c>
      <c r="B63" s="36" t="s">
        <v>259</v>
      </c>
      <c r="C63" s="36" t="s">
        <v>260</v>
      </c>
      <c r="D63" s="36" t="s">
        <v>202</v>
      </c>
      <c r="E63" s="35">
        <v>101222</v>
      </c>
      <c r="F63" s="37">
        <v>230</v>
      </c>
      <c r="G63" s="35">
        <v>9</v>
      </c>
      <c r="H63" s="36" t="s">
        <v>194</v>
      </c>
      <c r="I63" s="35">
        <v>3337406253</v>
      </c>
    </row>
    <row r="64" spans="1:9" ht="45" hidden="1">
      <c r="A64" s="35">
        <v>976</v>
      </c>
      <c r="B64" s="36" t="s">
        <v>261</v>
      </c>
      <c r="C64" s="36" t="s">
        <v>262</v>
      </c>
      <c r="D64" s="36" t="s">
        <v>178</v>
      </c>
      <c r="E64" s="35">
        <v>116704</v>
      </c>
      <c r="F64" s="37">
        <v>69</v>
      </c>
      <c r="G64" s="35">
        <v>1</v>
      </c>
      <c r="H64" s="36" t="s">
        <v>215</v>
      </c>
      <c r="I64" s="35">
        <v>3342618167</v>
      </c>
    </row>
    <row r="65" spans="1:9" ht="45" hidden="1">
      <c r="A65" s="35">
        <v>977</v>
      </c>
      <c r="B65" s="36" t="s">
        <v>263</v>
      </c>
      <c r="C65" s="36" t="s">
        <v>262</v>
      </c>
      <c r="D65" s="36" t="s">
        <v>202</v>
      </c>
      <c r="E65" s="35">
        <v>101222</v>
      </c>
      <c r="F65" s="37">
        <v>46</v>
      </c>
      <c r="G65" s="35">
        <v>1</v>
      </c>
      <c r="H65" s="36" t="s">
        <v>215</v>
      </c>
      <c r="I65" s="35">
        <v>3342618232</v>
      </c>
    </row>
    <row r="66" spans="1:9" ht="15" hidden="1">
      <c r="A66" s="35">
        <v>996</v>
      </c>
      <c r="B66" s="36" t="s">
        <v>264</v>
      </c>
      <c r="C66" s="36" t="s">
        <v>265</v>
      </c>
      <c r="D66" s="36" t="s">
        <v>178</v>
      </c>
      <c r="E66" s="35">
        <v>116704</v>
      </c>
      <c r="F66" s="37">
        <v>46</v>
      </c>
      <c r="G66" s="35">
        <v>2</v>
      </c>
      <c r="H66" s="36" t="s">
        <v>194</v>
      </c>
      <c r="I66" s="35">
        <v>3349559646</v>
      </c>
    </row>
    <row r="67" spans="1:9" ht="15" hidden="1">
      <c r="A67" s="35">
        <v>1017</v>
      </c>
      <c r="B67" s="36" t="s">
        <v>266</v>
      </c>
      <c r="C67" s="36" t="s">
        <v>267</v>
      </c>
      <c r="D67" s="36" t="s">
        <v>178</v>
      </c>
      <c r="E67" s="35">
        <v>116704</v>
      </c>
      <c r="F67" s="37">
        <v>69</v>
      </c>
      <c r="G67" s="35">
        <v>2</v>
      </c>
      <c r="H67" s="36" t="s">
        <v>170</v>
      </c>
      <c r="I67" s="35">
        <v>3342618182</v>
      </c>
    </row>
    <row r="68" spans="1:9" ht="45" hidden="1">
      <c r="A68" s="35">
        <v>1021</v>
      </c>
      <c r="B68" s="36" t="s">
        <v>268</v>
      </c>
      <c r="C68" s="36" t="s">
        <v>269</v>
      </c>
      <c r="D68" s="36" t="s">
        <v>178</v>
      </c>
      <c r="E68" s="35">
        <v>116704</v>
      </c>
      <c r="F68" s="37">
        <v>138</v>
      </c>
      <c r="G68" s="35">
        <v>2</v>
      </c>
      <c r="H68" s="36" t="s">
        <v>215</v>
      </c>
      <c r="I68" s="35">
        <v>3337406279</v>
      </c>
    </row>
    <row r="69" spans="1:9" ht="15" hidden="1">
      <c r="A69" s="35">
        <v>1028</v>
      </c>
      <c r="B69" s="36" t="s">
        <v>270</v>
      </c>
      <c r="C69" s="36" t="s">
        <v>269</v>
      </c>
      <c r="D69" s="36" t="s">
        <v>178</v>
      </c>
      <c r="E69" s="35">
        <v>116704</v>
      </c>
      <c r="F69" s="37">
        <v>46</v>
      </c>
      <c r="G69" s="35">
        <v>1</v>
      </c>
      <c r="H69" s="36" t="s">
        <v>194</v>
      </c>
      <c r="I69" s="35">
        <v>3349559565</v>
      </c>
    </row>
    <row r="70" spans="1:9" ht="30" hidden="1">
      <c r="A70" s="35">
        <v>1051</v>
      </c>
      <c r="B70" s="36" t="s">
        <v>271</v>
      </c>
      <c r="C70" s="36" t="s">
        <v>272</v>
      </c>
      <c r="D70" s="36" t="s">
        <v>178</v>
      </c>
      <c r="E70" s="35">
        <v>116704</v>
      </c>
      <c r="F70" s="37">
        <v>230</v>
      </c>
      <c r="G70" s="35">
        <v>3</v>
      </c>
      <c r="H70" s="36" t="s">
        <v>186</v>
      </c>
      <c r="I70" s="35">
        <v>3337406291</v>
      </c>
    </row>
    <row r="71" spans="1:9" ht="45" hidden="1">
      <c r="A71" s="35">
        <v>1057</v>
      </c>
      <c r="B71" s="36" t="s">
        <v>273</v>
      </c>
      <c r="C71" s="36" t="s">
        <v>274</v>
      </c>
      <c r="D71" s="36" t="s">
        <v>202</v>
      </c>
      <c r="E71" s="35">
        <v>101222</v>
      </c>
      <c r="F71" s="37">
        <v>46</v>
      </c>
      <c r="G71" s="35">
        <v>1</v>
      </c>
      <c r="H71" s="36" t="s">
        <v>215</v>
      </c>
      <c r="I71" s="35">
        <v>3342618333</v>
      </c>
    </row>
    <row r="72" spans="1:9" ht="45" hidden="1">
      <c r="A72" s="35">
        <v>1058</v>
      </c>
      <c r="B72" s="36" t="s">
        <v>275</v>
      </c>
      <c r="C72" s="36" t="s">
        <v>276</v>
      </c>
      <c r="D72" s="36" t="s">
        <v>178</v>
      </c>
      <c r="E72" s="35">
        <v>116704</v>
      </c>
      <c r="F72" s="37">
        <v>138</v>
      </c>
      <c r="G72" s="35">
        <v>1</v>
      </c>
      <c r="H72" s="36" t="s">
        <v>179</v>
      </c>
      <c r="I72" s="35">
        <v>3349560041</v>
      </c>
    </row>
    <row r="73" spans="1:9" ht="45" hidden="1">
      <c r="A73" s="35">
        <v>1059</v>
      </c>
      <c r="B73" s="36" t="s">
        <v>277</v>
      </c>
      <c r="C73" s="36" t="s">
        <v>276</v>
      </c>
      <c r="D73" s="36" t="s">
        <v>178</v>
      </c>
      <c r="E73" s="35">
        <v>116704</v>
      </c>
      <c r="F73" s="37">
        <v>46</v>
      </c>
      <c r="G73" s="35">
        <v>1</v>
      </c>
      <c r="H73" s="36" t="s">
        <v>179</v>
      </c>
      <c r="I73" s="35">
        <v>3349560331</v>
      </c>
    </row>
    <row r="74" spans="1:9" ht="15" hidden="1">
      <c r="A74" s="35">
        <v>1096</v>
      </c>
      <c r="B74" s="36" t="s">
        <v>278</v>
      </c>
      <c r="C74" s="36" t="s">
        <v>279</v>
      </c>
      <c r="D74" s="36" t="s">
        <v>178</v>
      </c>
      <c r="E74" s="35">
        <v>116704</v>
      </c>
      <c r="F74" s="37">
        <v>69</v>
      </c>
      <c r="G74" s="35">
        <v>2</v>
      </c>
      <c r="H74" s="36" t="s">
        <v>170</v>
      </c>
      <c r="I74" s="35">
        <v>3342618130</v>
      </c>
    </row>
    <row r="75" spans="1:9" ht="30" hidden="1">
      <c r="A75" s="35">
        <v>1100</v>
      </c>
      <c r="B75" s="36" t="s">
        <v>280</v>
      </c>
      <c r="C75" s="36" t="s">
        <v>281</v>
      </c>
      <c r="D75" s="36" t="s">
        <v>282</v>
      </c>
      <c r="E75" s="35">
        <v>103565</v>
      </c>
      <c r="F75" s="37">
        <v>115</v>
      </c>
      <c r="G75" s="35">
        <v>4</v>
      </c>
      <c r="H75" s="36" t="s">
        <v>186</v>
      </c>
      <c r="I75" s="35">
        <v>3353098108</v>
      </c>
    </row>
    <row r="76" spans="1:9" ht="60" hidden="1">
      <c r="A76" s="35">
        <v>1103</v>
      </c>
      <c r="B76" s="36" t="s">
        <v>283</v>
      </c>
      <c r="C76" s="36" t="s">
        <v>284</v>
      </c>
      <c r="D76" s="36" t="s">
        <v>191</v>
      </c>
      <c r="E76" s="35">
        <v>100834</v>
      </c>
      <c r="F76" s="37">
        <v>115</v>
      </c>
      <c r="G76" s="35">
        <v>2</v>
      </c>
      <c r="H76" s="36" t="s">
        <v>194</v>
      </c>
      <c r="I76" s="35">
        <v>3337406325</v>
      </c>
    </row>
    <row r="77" spans="1:9" ht="75" hidden="1">
      <c r="A77" s="35">
        <v>1110</v>
      </c>
      <c r="B77" s="36" t="s">
        <v>285</v>
      </c>
      <c r="C77" s="36" t="s">
        <v>286</v>
      </c>
      <c r="D77" s="36" t="s">
        <v>193</v>
      </c>
      <c r="E77" s="35">
        <v>101071</v>
      </c>
      <c r="F77" s="37">
        <v>69</v>
      </c>
      <c r="G77" s="35">
        <v>2</v>
      </c>
      <c r="H77" s="36" t="s">
        <v>186</v>
      </c>
      <c r="I77" s="35">
        <v>3337406328</v>
      </c>
    </row>
    <row r="78" spans="1:9" ht="30" hidden="1">
      <c r="A78" s="35">
        <v>1125</v>
      </c>
      <c r="B78" s="36" t="s">
        <v>287</v>
      </c>
      <c r="C78" s="36" t="s">
        <v>288</v>
      </c>
      <c r="D78" s="36" t="s">
        <v>178</v>
      </c>
      <c r="E78" s="35">
        <v>116704</v>
      </c>
      <c r="F78" s="37">
        <v>69</v>
      </c>
      <c r="G78" s="35">
        <v>4</v>
      </c>
      <c r="H78" s="36" t="s">
        <v>186</v>
      </c>
      <c r="I78" s="35">
        <v>3349559676</v>
      </c>
    </row>
    <row r="79" spans="1:9" ht="45" hidden="1">
      <c r="A79" s="35">
        <v>1126</v>
      </c>
      <c r="B79" s="36" t="s">
        <v>289</v>
      </c>
      <c r="C79" s="36" t="s">
        <v>290</v>
      </c>
      <c r="D79" s="36" t="s">
        <v>178</v>
      </c>
      <c r="E79" s="35">
        <v>116704</v>
      </c>
      <c r="F79" s="37">
        <v>138</v>
      </c>
      <c r="G79" s="35">
        <v>5</v>
      </c>
      <c r="H79" s="36" t="s">
        <v>179</v>
      </c>
      <c r="I79" s="35">
        <v>3349560178</v>
      </c>
    </row>
    <row r="80" spans="1:9" ht="30" hidden="1">
      <c r="A80" s="35">
        <v>1186</v>
      </c>
      <c r="B80" s="36" t="s">
        <v>291</v>
      </c>
      <c r="C80" s="36" t="s">
        <v>292</v>
      </c>
      <c r="D80" s="36" t="s">
        <v>178</v>
      </c>
      <c r="E80" s="35">
        <v>116704</v>
      </c>
      <c r="F80" s="37">
        <v>230</v>
      </c>
      <c r="G80" s="35">
        <v>6</v>
      </c>
      <c r="H80" s="36" t="s">
        <v>186</v>
      </c>
      <c r="I80" s="35">
        <v>3337406371</v>
      </c>
    </row>
    <row r="81" spans="1:9" ht="45" hidden="1">
      <c r="A81" s="35">
        <v>1188</v>
      </c>
      <c r="B81" s="36" t="s">
        <v>293</v>
      </c>
      <c r="C81" s="36" t="s">
        <v>292</v>
      </c>
      <c r="D81" s="36" t="s">
        <v>294</v>
      </c>
      <c r="E81" s="35">
        <v>100716</v>
      </c>
      <c r="F81" s="37">
        <v>57</v>
      </c>
      <c r="G81" s="35">
        <v>2</v>
      </c>
      <c r="H81" s="36" t="s">
        <v>170</v>
      </c>
      <c r="I81" s="35">
        <v>3342617827</v>
      </c>
    </row>
    <row r="82" spans="1:9" ht="15" hidden="1">
      <c r="A82" s="35">
        <v>1191</v>
      </c>
      <c r="B82" s="36" t="s">
        <v>295</v>
      </c>
      <c r="C82" s="36" t="s">
        <v>296</v>
      </c>
      <c r="D82" s="36" t="s">
        <v>178</v>
      </c>
      <c r="E82" s="35">
        <v>116704</v>
      </c>
      <c r="F82" s="37">
        <v>230</v>
      </c>
      <c r="G82" s="35">
        <v>2</v>
      </c>
      <c r="H82" s="36" t="s">
        <v>170</v>
      </c>
      <c r="I82" s="35">
        <v>3337406374</v>
      </c>
    </row>
    <row r="83" spans="1:9" ht="15" hidden="1">
      <c r="A83" s="35">
        <v>1255</v>
      </c>
      <c r="B83" s="36" t="s">
        <v>297</v>
      </c>
      <c r="C83" s="36" t="s">
        <v>298</v>
      </c>
      <c r="D83" s="36" t="s">
        <v>178</v>
      </c>
      <c r="E83" s="35">
        <v>116704</v>
      </c>
      <c r="F83" s="37">
        <v>115</v>
      </c>
      <c r="G83" s="35">
        <v>3</v>
      </c>
      <c r="H83" s="36" t="s">
        <v>170</v>
      </c>
      <c r="I83" s="35">
        <v>3337428236</v>
      </c>
    </row>
    <row r="84" spans="1:9" ht="30">
      <c r="A84" s="35">
        <v>1261</v>
      </c>
      <c r="B84" s="36" t="s">
        <v>299</v>
      </c>
      <c r="C84" s="36" t="s">
        <v>300</v>
      </c>
      <c r="D84" s="36" t="s">
        <v>169</v>
      </c>
      <c r="E84" s="35">
        <v>100219</v>
      </c>
      <c r="F84" s="37">
        <v>115</v>
      </c>
      <c r="G84" s="35">
        <v>2</v>
      </c>
      <c r="H84" s="36" t="s">
        <v>186</v>
      </c>
      <c r="I84" s="35">
        <v>3337406412</v>
      </c>
    </row>
    <row r="85" spans="1:9" ht="45" hidden="1">
      <c r="A85" s="35">
        <v>1278</v>
      </c>
      <c r="B85" s="36" t="s">
        <v>301</v>
      </c>
      <c r="C85" s="36" t="s">
        <v>302</v>
      </c>
      <c r="D85" s="36" t="s">
        <v>178</v>
      </c>
      <c r="E85" s="35">
        <v>116704</v>
      </c>
      <c r="F85" s="37">
        <v>46</v>
      </c>
      <c r="G85" s="35">
        <v>1</v>
      </c>
      <c r="H85" s="36" t="s">
        <v>179</v>
      </c>
      <c r="I85" s="35">
        <v>3349560076</v>
      </c>
    </row>
    <row r="86" spans="1:9" ht="45" hidden="1">
      <c r="A86" s="35">
        <v>1339</v>
      </c>
      <c r="B86" s="36" t="s">
        <v>303</v>
      </c>
      <c r="C86" s="36" t="s">
        <v>304</v>
      </c>
      <c r="D86" s="36" t="s">
        <v>178</v>
      </c>
      <c r="E86" s="35">
        <v>116704</v>
      </c>
      <c r="F86" s="37">
        <v>69</v>
      </c>
      <c r="G86" s="35">
        <v>2</v>
      </c>
      <c r="H86" s="36" t="s">
        <v>215</v>
      </c>
      <c r="I86" s="35">
        <v>3342618126</v>
      </c>
    </row>
    <row r="87" spans="1:9" ht="45" hidden="1">
      <c r="A87" s="35">
        <v>1371</v>
      </c>
      <c r="B87" s="36" t="s">
        <v>305</v>
      </c>
      <c r="C87" s="36" t="s">
        <v>306</v>
      </c>
      <c r="D87" s="36" t="s">
        <v>178</v>
      </c>
      <c r="E87" s="35">
        <v>116704</v>
      </c>
      <c r="F87" s="37">
        <v>46</v>
      </c>
      <c r="G87" s="35">
        <v>1</v>
      </c>
      <c r="H87" s="36" t="s">
        <v>215</v>
      </c>
      <c r="I87" s="35">
        <v>3342618089</v>
      </c>
    </row>
    <row r="88" spans="1:9" ht="45" hidden="1">
      <c r="A88" s="35">
        <v>1420</v>
      </c>
      <c r="B88" s="36" t="s">
        <v>307</v>
      </c>
      <c r="C88" s="36" t="s">
        <v>308</v>
      </c>
      <c r="D88" s="36" t="s">
        <v>309</v>
      </c>
      <c r="E88" s="35">
        <v>116477</v>
      </c>
      <c r="F88" s="37">
        <v>69</v>
      </c>
      <c r="G88" s="35">
        <v>2</v>
      </c>
      <c r="H88" s="36" t="s">
        <v>186</v>
      </c>
      <c r="I88" s="35">
        <v>3352749992</v>
      </c>
    </row>
    <row r="89" spans="1:9" ht="45" hidden="1">
      <c r="A89" s="35">
        <v>1470</v>
      </c>
      <c r="B89" s="36" t="s">
        <v>310</v>
      </c>
      <c r="C89" s="36" t="s">
        <v>311</v>
      </c>
      <c r="D89" s="36" t="s">
        <v>294</v>
      </c>
      <c r="E89" s="35">
        <v>100716</v>
      </c>
      <c r="F89" s="37">
        <v>42</v>
      </c>
      <c r="G89" s="35">
        <v>1</v>
      </c>
      <c r="H89" s="36" t="s">
        <v>186</v>
      </c>
      <c r="I89" s="35">
        <v>3338290484</v>
      </c>
    </row>
    <row r="90" spans="1:9" ht="45" hidden="1">
      <c r="A90" s="35">
        <v>1479</v>
      </c>
      <c r="B90" s="36" t="s">
        <v>312</v>
      </c>
      <c r="C90" s="36" t="s">
        <v>313</v>
      </c>
      <c r="D90" s="36" t="s">
        <v>202</v>
      </c>
      <c r="E90" s="35">
        <v>101222</v>
      </c>
      <c r="F90" s="37">
        <v>46</v>
      </c>
      <c r="G90" s="35">
        <v>1</v>
      </c>
      <c r="H90" s="36" t="s">
        <v>215</v>
      </c>
      <c r="I90" s="35">
        <v>3342618281</v>
      </c>
    </row>
    <row r="91" spans="1:9" ht="30" hidden="1">
      <c r="A91" s="35">
        <v>1525</v>
      </c>
      <c r="B91" s="36" t="s">
        <v>314</v>
      </c>
      <c r="C91" s="36" t="s">
        <v>315</v>
      </c>
      <c r="D91" s="36" t="s">
        <v>316</v>
      </c>
      <c r="E91" s="35">
        <v>126080</v>
      </c>
      <c r="F91" s="37">
        <v>115</v>
      </c>
      <c r="G91" s="35">
        <v>3</v>
      </c>
      <c r="H91" s="36" t="s">
        <v>194</v>
      </c>
      <c r="I91" s="35">
        <v>3337406568</v>
      </c>
    </row>
    <row r="92" spans="1:9" ht="15" hidden="1">
      <c r="A92" s="35">
        <v>1551</v>
      </c>
      <c r="B92" s="36" t="s">
        <v>317</v>
      </c>
      <c r="C92" s="36" t="s">
        <v>318</v>
      </c>
      <c r="D92" s="36" t="s">
        <v>178</v>
      </c>
      <c r="E92" s="35">
        <v>116704</v>
      </c>
      <c r="F92" s="37">
        <v>69</v>
      </c>
      <c r="G92" s="35">
        <v>2</v>
      </c>
      <c r="H92" s="36" t="s">
        <v>170</v>
      </c>
      <c r="I92" s="35">
        <v>3352749896</v>
      </c>
    </row>
    <row r="93" spans="1:9" ht="30" hidden="1">
      <c r="A93" s="35">
        <v>1559</v>
      </c>
      <c r="B93" s="36" t="s">
        <v>319</v>
      </c>
      <c r="C93" s="36" t="s">
        <v>320</v>
      </c>
      <c r="D93" s="36" t="s">
        <v>178</v>
      </c>
      <c r="E93" s="35">
        <v>116704</v>
      </c>
      <c r="F93" s="37">
        <v>138</v>
      </c>
      <c r="G93" s="35">
        <v>4</v>
      </c>
      <c r="H93" s="36" t="s">
        <v>186</v>
      </c>
      <c r="I93" s="35">
        <v>3337406590</v>
      </c>
    </row>
    <row r="94" spans="1:9" ht="15" hidden="1">
      <c r="A94" s="35">
        <v>1572</v>
      </c>
      <c r="B94" s="36" t="s">
        <v>321</v>
      </c>
      <c r="C94" s="36" t="s">
        <v>322</v>
      </c>
      <c r="D94" s="36" t="s">
        <v>178</v>
      </c>
      <c r="E94" s="35">
        <v>116704</v>
      </c>
      <c r="F94" s="37">
        <v>46</v>
      </c>
      <c r="G94" s="35">
        <v>4</v>
      </c>
      <c r="H94" s="36" t="s">
        <v>194</v>
      </c>
      <c r="I94" s="35">
        <v>3337406602</v>
      </c>
    </row>
    <row r="95" spans="1:9" ht="15" hidden="1">
      <c r="A95" s="35">
        <v>1611</v>
      </c>
      <c r="B95" s="36" t="s">
        <v>323</v>
      </c>
      <c r="C95" s="36" t="s">
        <v>324</v>
      </c>
      <c r="D95" s="36" t="s">
        <v>178</v>
      </c>
      <c r="E95" s="35">
        <v>116704</v>
      </c>
      <c r="F95" s="37">
        <v>69</v>
      </c>
      <c r="G95" s="35">
        <v>2</v>
      </c>
      <c r="H95" s="36" t="s">
        <v>170</v>
      </c>
      <c r="I95" s="35">
        <v>3352749982</v>
      </c>
    </row>
    <row r="96" spans="1:9" ht="60" hidden="1">
      <c r="A96" s="35">
        <v>1622</v>
      </c>
      <c r="B96" s="36" t="s">
        <v>325</v>
      </c>
      <c r="C96" s="36" t="s">
        <v>326</v>
      </c>
      <c r="D96" s="36" t="s">
        <v>191</v>
      </c>
      <c r="E96" s="35">
        <v>100834</v>
      </c>
      <c r="F96" s="37">
        <v>115</v>
      </c>
      <c r="G96" s="35">
        <v>1</v>
      </c>
      <c r="H96" s="36" t="s">
        <v>215</v>
      </c>
      <c r="I96" s="35">
        <v>3337406632</v>
      </c>
    </row>
    <row r="97" spans="1:9" ht="30" hidden="1">
      <c r="A97" s="35">
        <v>1650</v>
      </c>
      <c r="B97" s="36" t="s">
        <v>327</v>
      </c>
      <c r="C97" s="36" t="s">
        <v>328</v>
      </c>
      <c r="D97" s="36" t="s">
        <v>178</v>
      </c>
      <c r="E97" s="35">
        <v>116704</v>
      </c>
      <c r="F97" s="37">
        <v>230</v>
      </c>
      <c r="G97" s="35">
        <v>3</v>
      </c>
      <c r="H97" s="36" t="s">
        <v>186</v>
      </c>
      <c r="I97" s="35">
        <v>3337406649</v>
      </c>
    </row>
    <row r="98" spans="1:9" ht="45" hidden="1">
      <c r="A98" s="35">
        <v>1656</v>
      </c>
      <c r="B98" s="36" t="s">
        <v>329</v>
      </c>
      <c r="C98" s="36" t="s">
        <v>330</v>
      </c>
      <c r="D98" s="36" t="s">
        <v>178</v>
      </c>
      <c r="E98" s="35">
        <v>116704</v>
      </c>
      <c r="F98" s="37">
        <v>69</v>
      </c>
      <c r="G98" s="35">
        <v>2</v>
      </c>
      <c r="H98" s="36" t="s">
        <v>179</v>
      </c>
      <c r="I98" s="35">
        <v>3349559693</v>
      </c>
    </row>
    <row r="99" spans="1:9" ht="30" hidden="1">
      <c r="A99" s="35">
        <v>1728</v>
      </c>
      <c r="B99" s="36" t="s">
        <v>331</v>
      </c>
      <c r="C99" s="36" t="s">
        <v>332</v>
      </c>
      <c r="D99" s="36" t="s">
        <v>316</v>
      </c>
      <c r="E99" s="35">
        <v>126080</v>
      </c>
      <c r="F99" s="37">
        <v>115</v>
      </c>
      <c r="G99" s="35">
        <v>2</v>
      </c>
      <c r="H99" s="36" t="s">
        <v>170</v>
      </c>
      <c r="I99" s="35">
        <v>3353097619</v>
      </c>
    </row>
    <row r="100" spans="1:9" ht="45" hidden="1">
      <c r="A100" s="35">
        <v>1735</v>
      </c>
      <c r="B100" s="36" t="s">
        <v>333</v>
      </c>
      <c r="C100" s="36" t="s">
        <v>334</v>
      </c>
      <c r="D100" s="36" t="s">
        <v>178</v>
      </c>
      <c r="E100" s="35">
        <v>116704</v>
      </c>
      <c r="F100" s="37">
        <v>46</v>
      </c>
      <c r="G100" s="35">
        <v>2</v>
      </c>
      <c r="H100" s="36" t="s">
        <v>179</v>
      </c>
      <c r="I100" s="35">
        <v>3349559868</v>
      </c>
    </row>
    <row r="101" spans="1:9" ht="15">
      <c r="A101" s="35">
        <v>1781</v>
      </c>
      <c r="B101" s="36" t="s">
        <v>335</v>
      </c>
      <c r="C101" s="36" t="s">
        <v>336</v>
      </c>
      <c r="D101" s="36" t="s">
        <v>169</v>
      </c>
      <c r="E101" s="35">
        <v>100219</v>
      </c>
      <c r="F101" s="37">
        <v>24</v>
      </c>
      <c r="G101" s="35">
        <v>1</v>
      </c>
      <c r="H101" s="36" t="s">
        <v>170</v>
      </c>
      <c r="I101" s="35">
        <v>3342618366</v>
      </c>
    </row>
    <row r="102" spans="1:9" ht="45" hidden="1">
      <c r="A102" s="35">
        <v>1854</v>
      </c>
      <c r="B102" s="36" t="s">
        <v>337</v>
      </c>
      <c r="C102" s="36" t="s">
        <v>338</v>
      </c>
      <c r="D102" s="36" t="s">
        <v>178</v>
      </c>
      <c r="E102" s="35">
        <v>116704</v>
      </c>
      <c r="F102" s="37">
        <v>46</v>
      </c>
      <c r="G102" s="35">
        <v>3</v>
      </c>
      <c r="H102" s="36" t="s">
        <v>179</v>
      </c>
      <c r="I102" s="35">
        <v>3349560078</v>
      </c>
    </row>
    <row r="103" spans="1:9" ht="60" hidden="1">
      <c r="A103" s="35">
        <v>1867</v>
      </c>
      <c r="B103" s="36" t="s">
        <v>339</v>
      </c>
      <c r="C103" s="36" t="s">
        <v>340</v>
      </c>
      <c r="D103" s="36" t="s">
        <v>191</v>
      </c>
      <c r="E103" s="35">
        <v>100834</v>
      </c>
      <c r="F103" s="37">
        <v>115</v>
      </c>
      <c r="G103" s="35">
        <v>4</v>
      </c>
      <c r="H103" s="36" t="s">
        <v>170</v>
      </c>
      <c r="I103" s="35">
        <v>3337406789</v>
      </c>
    </row>
    <row r="104" spans="1:9" ht="15" hidden="1">
      <c r="A104" s="35">
        <v>1876</v>
      </c>
      <c r="B104" s="36" t="s">
        <v>341</v>
      </c>
      <c r="C104" s="36" t="s">
        <v>342</v>
      </c>
      <c r="D104" s="36" t="s">
        <v>178</v>
      </c>
      <c r="E104" s="35">
        <v>116704</v>
      </c>
      <c r="F104" s="37">
        <v>230</v>
      </c>
      <c r="G104" s="35">
        <v>3</v>
      </c>
      <c r="H104" s="36" t="s">
        <v>170</v>
      </c>
      <c r="I104" s="35">
        <v>3337406795</v>
      </c>
    </row>
    <row r="105" spans="1:9" ht="15" hidden="1">
      <c r="A105" s="35">
        <v>1896</v>
      </c>
      <c r="B105" s="36" t="s">
        <v>343</v>
      </c>
      <c r="C105" s="36" t="s">
        <v>344</v>
      </c>
      <c r="D105" s="36" t="s">
        <v>178</v>
      </c>
      <c r="E105" s="35">
        <v>116704</v>
      </c>
      <c r="F105" s="37">
        <v>34.5</v>
      </c>
      <c r="G105" s="35">
        <v>2</v>
      </c>
      <c r="H105" s="36" t="s">
        <v>170</v>
      </c>
      <c r="I105" s="35">
        <v>3337406808</v>
      </c>
    </row>
    <row r="106" spans="1:9" ht="15" hidden="1">
      <c r="A106" s="35">
        <v>1912</v>
      </c>
      <c r="B106" s="36" t="s">
        <v>345</v>
      </c>
      <c r="C106" s="36" t="s">
        <v>346</v>
      </c>
      <c r="D106" s="36" t="s">
        <v>178</v>
      </c>
      <c r="E106" s="35">
        <v>116704</v>
      </c>
      <c r="F106" s="37">
        <v>115</v>
      </c>
      <c r="G106" s="35">
        <v>4</v>
      </c>
      <c r="H106" s="36" t="s">
        <v>170</v>
      </c>
      <c r="I106" s="35">
        <v>3337406818</v>
      </c>
    </row>
    <row r="107" spans="1:9" ht="60" hidden="1">
      <c r="A107" s="35">
        <v>1916</v>
      </c>
      <c r="B107" s="36" t="s">
        <v>347</v>
      </c>
      <c r="C107" s="36" t="s">
        <v>348</v>
      </c>
      <c r="D107" s="36" t="s">
        <v>191</v>
      </c>
      <c r="E107" s="35">
        <v>100834</v>
      </c>
      <c r="F107" s="37">
        <v>500</v>
      </c>
      <c r="G107" s="35">
        <v>0</v>
      </c>
      <c r="H107" s="36" t="s">
        <v>186</v>
      </c>
      <c r="I107" s="35">
        <v>3337406821</v>
      </c>
    </row>
    <row r="108" spans="1:9" ht="60" hidden="1">
      <c r="A108" s="35">
        <v>1917</v>
      </c>
      <c r="B108" s="36" t="s">
        <v>349</v>
      </c>
      <c r="C108" s="36" t="s">
        <v>350</v>
      </c>
      <c r="D108" s="36" t="s">
        <v>191</v>
      </c>
      <c r="E108" s="35">
        <v>100834</v>
      </c>
      <c r="F108" s="37">
        <v>500</v>
      </c>
      <c r="G108" s="35">
        <v>0</v>
      </c>
      <c r="H108" s="36" t="s">
        <v>170</v>
      </c>
      <c r="I108" s="35">
        <v>3337406822</v>
      </c>
    </row>
    <row r="109" spans="1:9" ht="60" hidden="1">
      <c r="A109" s="35">
        <v>1920</v>
      </c>
      <c r="B109" s="36" t="s">
        <v>351</v>
      </c>
      <c r="C109" s="36" t="s">
        <v>352</v>
      </c>
      <c r="D109" s="36" t="s">
        <v>353</v>
      </c>
      <c r="E109" s="35">
        <v>101617</v>
      </c>
      <c r="F109" s="37">
        <v>69</v>
      </c>
      <c r="G109" s="35">
        <v>2</v>
      </c>
      <c r="H109" s="36" t="s">
        <v>170</v>
      </c>
      <c r="I109" s="35">
        <v>3352749976</v>
      </c>
    </row>
    <row r="110" spans="1:9" ht="45" hidden="1">
      <c r="A110" s="35">
        <v>1921</v>
      </c>
      <c r="B110" s="36" t="s">
        <v>354</v>
      </c>
      <c r="C110" s="36" t="s">
        <v>355</v>
      </c>
      <c r="D110" s="36" t="s">
        <v>294</v>
      </c>
      <c r="E110" s="35">
        <v>100716</v>
      </c>
      <c r="F110" s="37">
        <v>230</v>
      </c>
      <c r="G110" s="35">
        <v>7</v>
      </c>
      <c r="H110" s="36" t="s">
        <v>194</v>
      </c>
      <c r="I110" s="35">
        <v>3337406824</v>
      </c>
    </row>
    <row r="111" spans="1:9" ht="60" hidden="1">
      <c r="A111" s="35">
        <v>1946</v>
      </c>
      <c r="B111" s="36" t="s">
        <v>356</v>
      </c>
      <c r="C111" s="36" t="s">
        <v>357</v>
      </c>
      <c r="D111" s="36" t="s">
        <v>191</v>
      </c>
      <c r="E111" s="35">
        <v>100834</v>
      </c>
      <c r="F111" s="37">
        <v>345</v>
      </c>
      <c r="G111" s="35">
        <v>5</v>
      </c>
      <c r="H111" s="36" t="s">
        <v>170</v>
      </c>
      <c r="I111" s="35">
        <v>3337406842</v>
      </c>
    </row>
    <row r="112" spans="1:9" ht="15" hidden="1">
      <c r="A112" s="35">
        <v>1960</v>
      </c>
      <c r="B112" s="36" t="s">
        <v>358</v>
      </c>
      <c r="C112" s="36" t="s">
        <v>359</v>
      </c>
      <c r="D112" s="36" t="s">
        <v>178</v>
      </c>
      <c r="E112" s="35">
        <v>116704</v>
      </c>
      <c r="F112" s="37">
        <v>115</v>
      </c>
      <c r="G112" s="35">
        <v>3</v>
      </c>
      <c r="H112" s="36" t="s">
        <v>170</v>
      </c>
      <c r="I112" s="35">
        <v>3341136911</v>
      </c>
    </row>
    <row r="113" spans="1:9" ht="45" hidden="1">
      <c r="A113" s="35">
        <v>1969</v>
      </c>
      <c r="B113" s="36" t="s">
        <v>360</v>
      </c>
      <c r="C113" s="36" t="s">
        <v>361</v>
      </c>
      <c r="D113" s="36" t="s">
        <v>178</v>
      </c>
      <c r="E113" s="35">
        <v>116704</v>
      </c>
      <c r="F113" s="37">
        <v>46</v>
      </c>
      <c r="G113" s="35">
        <v>1</v>
      </c>
      <c r="H113" s="36" t="s">
        <v>215</v>
      </c>
      <c r="I113" s="35">
        <v>3342618111</v>
      </c>
    </row>
    <row r="114" spans="1:9" ht="45" hidden="1">
      <c r="A114" s="35">
        <v>1990</v>
      </c>
      <c r="B114" s="36" t="s">
        <v>362</v>
      </c>
      <c r="C114" s="36" t="s">
        <v>363</v>
      </c>
      <c r="D114" s="36" t="s">
        <v>178</v>
      </c>
      <c r="E114" s="35">
        <v>116704</v>
      </c>
      <c r="F114" s="37">
        <v>46</v>
      </c>
      <c r="G114" s="35">
        <v>3</v>
      </c>
      <c r="H114" s="36" t="s">
        <v>215</v>
      </c>
      <c r="I114" s="35">
        <v>3342618095</v>
      </c>
    </row>
    <row r="115" spans="1:9" ht="60" hidden="1">
      <c r="A115" s="35">
        <v>1996</v>
      </c>
      <c r="B115" s="36" t="s">
        <v>364</v>
      </c>
      <c r="C115" s="36" t="s">
        <v>365</v>
      </c>
      <c r="D115" s="36" t="s">
        <v>191</v>
      </c>
      <c r="E115" s="35">
        <v>100834</v>
      </c>
      <c r="F115" s="37">
        <v>230</v>
      </c>
      <c r="G115" s="35">
        <v>5</v>
      </c>
      <c r="H115" s="36" t="s">
        <v>170</v>
      </c>
      <c r="I115" s="35">
        <v>3337406867</v>
      </c>
    </row>
    <row r="116" spans="1:9" ht="60" hidden="1">
      <c r="A116" s="35">
        <v>1998</v>
      </c>
      <c r="B116" s="36" t="s">
        <v>366</v>
      </c>
      <c r="C116" s="36" t="s">
        <v>367</v>
      </c>
      <c r="D116" s="36" t="s">
        <v>191</v>
      </c>
      <c r="E116" s="35">
        <v>100834</v>
      </c>
      <c r="F116" s="37">
        <v>115</v>
      </c>
      <c r="G116" s="35">
        <v>2</v>
      </c>
      <c r="H116" s="36" t="s">
        <v>170</v>
      </c>
      <c r="I116" s="35">
        <v>3337406868</v>
      </c>
    </row>
    <row r="117" spans="1:9" ht="45" hidden="1">
      <c r="A117" s="35">
        <v>2016</v>
      </c>
      <c r="B117" s="36" t="s">
        <v>368</v>
      </c>
      <c r="C117" s="36" t="s">
        <v>369</v>
      </c>
      <c r="D117" s="36" t="s">
        <v>202</v>
      </c>
      <c r="E117" s="35">
        <v>101222</v>
      </c>
      <c r="F117" s="37">
        <v>46</v>
      </c>
      <c r="G117" s="35">
        <v>2</v>
      </c>
      <c r="H117" s="36" t="s">
        <v>215</v>
      </c>
      <c r="I117" s="35">
        <v>3342618197</v>
      </c>
    </row>
    <row r="118" spans="1:9" ht="30" hidden="1">
      <c r="A118" s="35">
        <v>2024</v>
      </c>
      <c r="B118" s="36" t="s">
        <v>370</v>
      </c>
      <c r="C118" s="36" t="s">
        <v>371</v>
      </c>
      <c r="D118" s="36" t="s">
        <v>178</v>
      </c>
      <c r="E118" s="35">
        <v>116704</v>
      </c>
      <c r="F118" s="37">
        <v>230</v>
      </c>
      <c r="G118" s="35">
        <v>2</v>
      </c>
      <c r="H118" s="36" t="s">
        <v>186</v>
      </c>
      <c r="I118" s="35">
        <v>3337406880</v>
      </c>
    </row>
    <row r="119" spans="1:9" ht="30" hidden="1">
      <c r="A119" s="35">
        <v>2067</v>
      </c>
      <c r="B119" s="36" t="s">
        <v>372</v>
      </c>
      <c r="C119" s="36" t="s">
        <v>373</v>
      </c>
      <c r="D119" s="36" t="s">
        <v>178</v>
      </c>
      <c r="E119" s="35">
        <v>116704</v>
      </c>
      <c r="F119" s="37">
        <v>138</v>
      </c>
      <c r="G119" s="35">
        <v>2</v>
      </c>
      <c r="H119" s="36" t="s">
        <v>186</v>
      </c>
      <c r="I119" s="35">
        <v>3349560088</v>
      </c>
    </row>
    <row r="120" spans="1:9" ht="60" hidden="1">
      <c r="A120" s="35">
        <v>2174</v>
      </c>
      <c r="B120" s="36" t="s">
        <v>374</v>
      </c>
      <c r="C120" s="36" t="s">
        <v>375</v>
      </c>
      <c r="D120" s="36" t="s">
        <v>353</v>
      </c>
      <c r="E120" s="35">
        <v>101617</v>
      </c>
      <c r="F120" s="37">
        <v>69</v>
      </c>
      <c r="G120" s="35">
        <v>2</v>
      </c>
      <c r="H120" s="36" t="s">
        <v>170</v>
      </c>
      <c r="I120" s="35">
        <v>3352750254</v>
      </c>
    </row>
    <row r="121" spans="1:9" ht="45" hidden="1">
      <c r="A121" s="35">
        <v>2216</v>
      </c>
      <c r="B121" s="36" t="s">
        <v>376</v>
      </c>
      <c r="C121" s="36" t="s">
        <v>377</v>
      </c>
      <c r="D121" s="36" t="s">
        <v>294</v>
      </c>
      <c r="E121" s="35">
        <v>100716</v>
      </c>
      <c r="F121" s="37">
        <v>57</v>
      </c>
      <c r="G121" s="35">
        <v>2</v>
      </c>
      <c r="H121" s="36" t="s">
        <v>186</v>
      </c>
      <c r="I121" s="35">
        <v>3337406994</v>
      </c>
    </row>
    <row r="122" spans="1:9" ht="45" hidden="1">
      <c r="A122" s="35">
        <v>2217</v>
      </c>
      <c r="B122" s="36" t="s">
        <v>378</v>
      </c>
      <c r="C122" s="36" t="s">
        <v>379</v>
      </c>
      <c r="D122" s="36" t="s">
        <v>294</v>
      </c>
      <c r="E122" s="35">
        <v>100716</v>
      </c>
      <c r="F122" s="37">
        <v>57</v>
      </c>
      <c r="G122" s="35">
        <v>2</v>
      </c>
      <c r="H122" s="36" t="s">
        <v>186</v>
      </c>
      <c r="I122" s="35">
        <v>3337406995</v>
      </c>
    </row>
    <row r="123" spans="1:9" ht="60" hidden="1">
      <c r="A123" s="35">
        <v>2225</v>
      </c>
      <c r="B123" s="36" t="s">
        <v>380</v>
      </c>
      <c r="C123" s="36" t="s">
        <v>381</v>
      </c>
      <c r="D123" s="36" t="s">
        <v>191</v>
      </c>
      <c r="E123" s="35">
        <v>100834</v>
      </c>
      <c r="F123" s="37">
        <v>115</v>
      </c>
      <c r="G123" s="35">
        <v>2</v>
      </c>
      <c r="H123" s="36" t="s">
        <v>186</v>
      </c>
      <c r="I123" s="35">
        <v>3337407000</v>
      </c>
    </row>
    <row r="124" spans="1:9" ht="60" hidden="1">
      <c r="A124" s="35">
        <v>2288</v>
      </c>
      <c r="B124" s="36" t="s">
        <v>382</v>
      </c>
      <c r="C124" s="36" t="s">
        <v>383</v>
      </c>
      <c r="D124" s="36" t="s">
        <v>191</v>
      </c>
      <c r="E124" s="35">
        <v>100834</v>
      </c>
      <c r="F124" s="37">
        <v>115</v>
      </c>
      <c r="G124" s="35">
        <v>1</v>
      </c>
      <c r="H124" s="36" t="s">
        <v>186</v>
      </c>
      <c r="I124" s="35">
        <v>3337407041</v>
      </c>
    </row>
    <row r="125" spans="1:9" ht="30" hidden="1">
      <c r="A125" s="35">
        <v>2315</v>
      </c>
      <c r="B125" s="36" t="s">
        <v>384</v>
      </c>
      <c r="C125" s="36" t="s">
        <v>385</v>
      </c>
      <c r="D125" s="36" t="s">
        <v>178</v>
      </c>
      <c r="E125" s="35">
        <v>116704</v>
      </c>
      <c r="F125" s="37">
        <v>46</v>
      </c>
      <c r="G125" s="35">
        <v>1</v>
      </c>
      <c r="H125" s="36" t="s">
        <v>186</v>
      </c>
      <c r="I125" s="35">
        <v>3349560137</v>
      </c>
    </row>
    <row r="126" spans="1:9" ht="15" hidden="1">
      <c r="A126" s="35">
        <v>2320</v>
      </c>
      <c r="B126" s="36" t="s">
        <v>386</v>
      </c>
      <c r="C126" s="36" t="s">
        <v>387</v>
      </c>
      <c r="D126" s="36" t="s">
        <v>178</v>
      </c>
      <c r="E126" s="35">
        <v>116704</v>
      </c>
      <c r="F126" s="37">
        <v>115</v>
      </c>
      <c r="G126" s="35">
        <v>1</v>
      </c>
      <c r="H126" s="36" t="s">
        <v>170</v>
      </c>
      <c r="I126" s="35">
        <v>3337428131</v>
      </c>
    </row>
    <row r="127" spans="1:9" ht="30">
      <c r="A127" s="35">
        <v>2321</v>
      </c>
      <c r="B127" s="36" t="s">
        <v>388</v>
      </c>
      <c r="C127" s="36" t="s">
        <v>389</v>
      </c>
      <c r="D127" s="36" t="s">
        <v>169</v>
      </c>
      <c r="E127" s="35">
        <v>100219</v>
      </c>
      <c r="F127" s="37">
        <v>500</v>
      </c>
      <c r="G127" s="35">
        <v>15</v>
      </c>
      <c r="H127" s="36" t="s">
        <v>186</v>
      </c>
      <c r="I127" s="35">
        <v>3337407067</v>
      </c>
    </row>
    <row r="128" spans="1:9" ht="45" hidden="1">
      <c r="A128" s="35">
        <v>2346</v>
      </c>
      <c r="B128" s="36" t="s">
        <v>390</v>
      </c>
      <c r="C128" s="36" t="s">
        <v>391</v>
      </c>
      <c r="D128" s="36" t="s">
        <v>178</v>
      </c>
      <c r="E128" s="35">
        <v>116704</v>
      </c>
      <c r="F128" s="37">
        <v>46</v>
      </c>
      <c r="G128" s="35">
        <v>3</v>
      </c>
      <c r="H128" s="36" t="s">
        <v>179</v>
      </c>
      <c r="I128" s="35">
        <v>3349559961</v>
      </c>
    </row>
    <row r="129" spans="1:9" ht="15" hidden="1">
      <c r="A129" s="35">
        <v>2372</v>
      </c>
      <c r="B129" s="36" t="s">
        <v>392</v>
      </c>
      <c r="C129" s="36" t="s">
        <v>393</v>
      </c>
      <c r="D129" s="36" t="s">
        <v>178</v>
      </c>
      <c r="E129" s="35">
        <v>116704</v>
      </c>
      <c r="F129" s="37">
        <v>69</v>
      </c>
      <c r="G129" s="35">
        <v>2</v>
      </c>
      <c r="H129" s="36" t="s">
        <v>170</v>
      </c>
      <c r="I129" s="35">
        <v>3352749859</v>
      </c>
    </row>
    <row r="130" spans="1:9" ht="60" hidden="1">
      <c r="A130" s="35">
        <v>2395</v>
      </c>
      <c r="B130" s="36" t="s">
        <v>394</v>
      </c>
      <c r="C130" s="36" t="s">
        <v>395</v>
      </c>
      <c r="D130" s="36" t="s">
        <v>191</v>
      </c>
      <c r="E130" s="35">
        <v>100834</v>
      </c>
      <c r="F130" s="37">
        <v>115</v>
      </c>
      <c r="G130" s="35">
        <v>2</v>
      </c>
      <c r="H130" s="36" t="s">
        <v>179</v>
      </c>
      <c r="I130" s="35">
        <v>3337407118</v>
      </c>
    </row>
    <row r="131" spans="1:9" ht="45" hidden="1">
      <c r="A131" s="35">
        <v>2397</v>
      </c>
      <c r="B131" s="36" t="s">
        <v>396</v>
      </c>
      <c r="C131" s="36" t="s">
        <v>395</v>
      </c>
      <c r="D131" s="36" t="s">
        <v>397</v>
      </c>
      <c r="E131" s="35">
        <v>101374</v>
      </c>
      <c r="F131" s="37">
        <v>230</v>
      </c>
      <c r="G131" s="35">
        <v>1</v>
      </c>
      <c r="H131" s="36" t="s">
        <v>170</v>
      </c>
      <c r="I131" s="35">
        <v>3337407116</v>
      </c>
    </row>
    <row r="132" spans="1:9" ht="45" hidden="1">
      <c r="A132" s="35">
        <v>2404</v>
      </c>
      <c r="B132" s="36" t="s">
        <v>398</v>
      </c>
      <c r="C132" s="36" t="s">
        <v>399</v>
      </c>
      <c r="D132" s="36" t="s">
        <v>397</v>
      </c>
      <c r="E132" s="35">
        <v>101374</v>
      </c>
      <c r="F132" s="37">
        <v>57</v>
      </c>
      <c r="G132" s="35">
        <v>2</v>
      </c>
      <c r="H132" s="36" t="s">
        <v>170</v>
      </c>
      <c r="I132" s="35">
        <v>3352750273</v>
      </c>
    </row>
    <row r="133" spans="1:9" ht="45" hidden="1">
      <c r="A133" s="35">
        <v>2410</v>
      </c>
      <c r="B133" s="36" t="s">
        <v>400</v>
      </c>
      <c r="C133" s="36" t="s">
        <v>399</v>
      </c>
      <c r="D133" s="36" t="s">
        <v>178</v>
      </c>
      <c r="E133" s="35">
        <v>116704</v>
      </c>
      <c r="F133" s="37">
        <v>46</v>
      </c>
      <c r="G133" s="35">
        <v>1</v>
      </c>
      <c r="H133" s="36" t="s">
        <v>179</v>
      </c>
      <c r="I133" s="35">
        <v>3349560072</v>
      </c>
    </row>
    <row r="134" spans="1:9" ht="45" hidden="1">
      <c r="A134" s="35">
        <v>2423</v>
      </c>
      <c r="B134" s="36" t="s">
        <v>401</v>
      </c>
      <c r="C134" s="36" t="s">
        <v>402</v>
      </c>
      <c r="D134" s="36" t="s">
        <v>178</v>
      </c>
      <c r="E134" s="35">
        <v>116704</v>
      </c>
      <c r="F134" s="37">
        <v>46</v>
      </c>
      <c r="G134" s="35">
        <v>2</v>
      </c>
      <c r="H134" s="36" t="s">
        <v>179</v>
      </c>
      <c r="I134" s="35">
        <v>3349559794</v>
      </c>
    </row>
    <row r="135" spans="1:9" ht="45" hidden="1">
      <c r="A135" s="35">
        <v>2431</v>
      </c>
      <c r="B135" s="36" t="s">
        <v>403</v>
      </c>
      <c r="C135" s="36" t="s">
        <v>404</v>
      </c>
      <c r="D135" s="36" t="s">
        <v>397</v>
      </c>
      <c r="E135" s="35">
        <v>101374</v>
      </c>
      <c r="F135" s="37">
        <v>230</v>
      </c>
      <c r="G135" s="35">
        <v>4</v>
      </c>
      <c r="H135" s="36" t="s">
        <v>194</v>
      </c>
      <c r="I135" s="35">
        <v>3337407138</v>
      </c>
    </row>
    <row r="136" spans="1:9" ht="45" hidden="1">
      <c r="A136" s="35">
        <v>2432</v>
      </c>
      <c r="B136" s="36" t="s">
        <v>405</v>
      </c>
      <c r="C136" s="36" t="s">
        <v>404</v>
      </c>
      <c r="D136" s="36" t="s">
        <v>397</v>
      </c>
      <c r="E136" s="35">
        <v>101374</v>
      </c>
      <c r="F136" s="37">
        <v>57</v>
      </c>
      <c r="G136" s="35">
        <v>0</v>
      </c>
      <c r="H136" s="36" t="s">
        <v>170</v>
      </c>
      <c r="I136" s="35">
        <v>3352750212</v>
      </c>
    </row>
    <row r="137" spans="1:9" ht="45" hidden="1">
      <c r="A137" s="35">
        <v>2494</v>
      </c>
      <c r="B137" s="36" t="s">
        <v>406</v>
      </c>
      <c r="C137" s="36" t="s">
        <v>407</v>
      </c>
      <c r="D137" s="36" t="s">
        <v>178</v>
      </c>
      <c r="E137" s="35">
        <v>116704</v>
      </c>
      <c r="F137" s="37">
        <v>138</v>
      </c>
      <c r="G137" s="35">
        <v>1</v>
      </c>
      <c r="H137" s="36" t="s">
        <v>215</v>
      </c>
      <c r="I137" s="35">
        <v>3342618103</v>
      </c>
    </row>
    <row r="138" spans="1:9" ht="45" hidden="1">
      <c r="A138" s="35">
        <v>2509</v>
      </c>
      <c r="B138" s="36" t="s">
        <v>408</v>
      </c>
      <c r="C138" s="36" t="s">
        <v>409</v>
      </c>
      <c r="D138" s="36" t="s">
        <v>410</v>
      </c>
      <c r="E138" s="35">
        <v>100994</v>
      </c>
      <c r="F138" s="37">
        <v>115</v>
      </c>
      <c r="G138" s="35">
        <v>6</v>
      </c>
      <c r="H138" s="36" t="s">
        <v>170</v>
      </c>
      <c r="I138" s="35">
        <v>3337407183</v>
      </c>
    </row>
    <row r="139" spans="1:9" ht="15" hidden="1">
      <c r="A139" s="35">
        <v>2522</v>
      </c>
      <c r="B139" s="36" t="s">
        <v>411</v>
      </c>
      <c r="C139" s="36" t="s">
        <v>412</v>
      </c>
      <c r="D139" s="36" t="s">
        <v>178</v>
      </c>
      <c r="E139" s="35">
        <v>116704</v>
      </c>
      <c r="F139" s="37">
        <v>115</v>
      </c>
      <c r="G139" s="35">
        <v>1</v>
      </c>
      <c r="H139" s="36" t="s">
        <v>170</v>
      </c>
      <c r="I139" s="35">
        <v>3337428299</v>
      </c>
    </row>
    <row r="140" spans="1:9" ht="30" hidden="1">
      <c r="A140" s="35">
        <v>2543</v>
      </c>
      <c r="B140" s="36" t="s">
        <v>413</v>
      </c>
      <c r="C140" s="36" t="s">
        <v>414</v>
      </c>
      <c r="D140" s="36" t="s">
        <v>178</v>
      </c>
      <c r="E140" s="35">
        <v>116704</v>
      </c>
      <c r="F140" s="37">
        <v>34.5</v>
      </c>
      <c r="G140" s="35">
        <v>1</v>
      </c>
      <c r="H140" s="36" t="s">
        <v>186</v>
      </c>
      <c r="I140" s="35">
        <v>3337407204</v>
      </c>
    </row>
    <row r="141" spans="1:9" ht="60" hidden="1">
      <c r="A141" s="35">
        <v>2584</v>
      </c>
      <c r="B141" s="36" t="s">
        <v>415</v>
      </c>
      <c r="C141" s="36" t="s">
        <v>416</v>
      </c>
      <c r="D141" s="36" t="s">
        <v>191</v>
      </c>
      <c r="E141" s="35">
        <v>100834</v>
      </c>
      <c r="F141" s="37">
        <v>230</v>
      </c>
      <c r="G141" s="35">
        <v>4</v>
      </c>
      <c r="H141" s="36" t="s">
        <v>194</v>
      </c>
      <c r="I141" s="35">
        <v>3337407237</v>
      </c>
    </row>
    <row r="142" spans="1:9" ht="15" hidden="1">
      <c r="A142" s="35">
        <v>2612</v>
      </c>
      <c r="B142" s="36" t="s">
        <v>417</v>
      </c>
      <c r="C142" s="36" t="s">
        <v>418</v>
      </c>
      <c r="D142" s="36" t="s">
        <v>178</v>
      </c>
      <c r="E142" s="35">
        <v>116704</v>
      </c>
      <c r="F142" s="37">
        <v>69</v>
      </c>
      <c r="G142" s="35">
        <v>2</v>
      </c>
      <c r="H142" s="36" t="s">
        <v>170</v>
      </c>
      <c r="I142" s="35">
        <v>3337407254</v>
      </c>
    </row>
    <row r="143" spans="1:9" ht="45" hidden="1">
      <c r="A143" s="35">
        <v>2619</v>
      </c>
      <c r="B143" s="36" t="s">
        <v>419</v>
      </c>
      <c r="C143" s="36" t="s">
        <v>420</v>
      </c>
      <c r="D143" s="36" t="s">
        <v>178</v>
      </c>
      <c r="E143" s="35">
        <v>116704</v>
      </c>
      <c r="F143" s="37">
        <v>69</v>
      </c>
      <c r="G143" s="35">
        <v>1</v>
      </c>
      <c r="H143" s="36" t="s">
        <v>215</v>
      </c>
      <c r="I143" s="35">
        <v>3342618135</v>
      </c>
    </row>
    <row r="144" spans="1:9" ht="30" hidden="1">
      <c r="A144" s="35">
        <v>2646</v>
      </c>
      <c r="B144" s="36" t="s">
        <v>421</v>
      </c>
      <c r="C144" s="36" t="s">
        <v>422</v>
      </c>
      <c r="D144" s="36" t="s">
        <v>178</v>
      </c>
      <c r="E144" s="35">
        <v>116704</v>
      </c>
      <c r="F144" s="37">
        <v>345</v>
      </c>
      <c r="G144" s="35">
        <v>17</v>
      </c>
      <c r="H144" s="36" t="s">
        <v>186</v>
      </c>
      <c r="I144" s="35">
        <v>3337407277</v>
      </c>
    </row>
    <row r="145" spans="1:9" ht="15" hidden="1">
      <c r="A145" s="35">
        <v>2654</v>
      </c>
      <c r="B145" s="36" t="s">
        <v>423</v>
      </c>
      <c r="C145" s="36" t="s">
        <v>424</v>
      </c>
      <c r="D145" s="36" t="s">
        <v>178</v>
      </c>
      <c r="E145" s="35">
        <v>116704</v>
      </c>
      <c r="F145" s="37">
        <v>69</v>
      </c>
      <c r="G145" s="35">
        <v>3</v>
      </c>
      <c r="H145" s="36" t="s">
        <v>170</v>
      </c>
      <c r="I145" s="35">
        <v>3337428017</v>
      </c>
    </row>
    <row r="146" spans="1:9" ht="30">
      <c r="A146" s="35">
        <v>2657</v>
      </c>
      <c r="B146" s="36" t="s">
        <v>425</v>
      </c>
      <c r="C146" s="36" t="s">
        <v>426</v>
      </c>
      <c r="D146" s="36" t="s">
        <v>169</v>
      </c>
      <c r="E146" s="35">
        <v>100219</v>
      </c>
      <c r="F146" s="37">
        <v>230</v>
      </c>
      <c r="G146" s="35">
        <v>6</v>
      </c>
      <c r="H146" s="36" t="s">
        <v>186</v>
      </c>
      <c r="I146" s="35">
        <v>3337407283</v>
      </c>
    </row>
    <row r="147" spans="1:9" ht="45" hidden="1">
      <c r="A147" s="35">
        <v>2659</v>
      </c>
      <c r="B147" s="36" t="s">
        <v>427</v>
      </c>
      <c r="C147" s="36" t="s">
        <v>428</v>
      </c>
      <c r="D147" s="36" t="s">
        <v>178</v>
      </c>
      <c r="E147" s="35">
        <v>116704</v>
      </c>
      <c r="F147" s="37">
        <v>46</v>
      </c>
      <c r="G147" s="35">
        <v>2</v>
      </c>
      <c r="H147" s="36" t="s">
        <v>179</v>
      </c>
      <c r="I147" s="35">
        <v>3349560031</v>
      </c>
    </row>
    <row r="148" spans="1:9" ht="45" hidden="1">
      <c r="A148" s="35">
        <v>2679</v>
      </c>
      <c r="B148" s="36" t="s">
        <v>429</v>
      </c>
      <c r="C148" s="36" t="s">
        <v>430</v>
      </c>
      <c r="D148" s="36" t="s">
        <v>294</v>
      </c>
      <c r="E148" s="35">
        <v>100716</v>
      </c>
      <c r="F148" s="37">
        <v>57</v>
      </c>
      <c r="G148" s="35">
        <v>1</v>
      </c>
      <c r="H148" s="36" t="s">
        <v>170</v>
      </c>
      <c r="I148" s="35">
        <v>3342617843</v>
      </c>
    </row>
    <row r="149" spans="1:9" ht="60" hidden="1">
      <c r="A149" s="35">
        <v>2689</v>
      </c>
      <c r="B149" s="36" t="s">
        <v>431</v>
      </c>
      <c r="C149" s="36" t="s">
        <v>432</v>
      </c>
      <c r="D149" s="36" t="s">
        <v>191</v>
      </c>
      <c r="E149" s="35">
        <v>100834</v>
      </c>
      <c r="F149" s="37">
        <v>230</v>
      </c>
      <c r="G149" s="35">
        <v>8</v>
      </c>
      <c r="H149" s="36" t="s">
        <v>186</v>
      </c>
      <c r="I149" s="35">
        <v>3337407300</v>
      </c>
    </row>
    <row r="150" spans="1:9" ht="60" hidden="1">
      <c r="A150" s="35">
        <v>2695</v>
      </c>
      <c r="B150" s="36" t="s">
        <v>433</v>
      </c>
      <c r="C150" s="36" t="s">
        <v>434</v>
      </c>
      <c r="D150" s="36" t="s">
        <v>191</v>
      </c>
      <c r="E150" s="35">
        <v>100834</v>
      </c>
      <c r="F150" s="37">
        <v>115</v>
      </c>
      <c r="G150" s="35">
        <v>2</v>
      </c>
      <c r="H150" s="36" t="s">
        <v>186</v>
      </c>
      <c r="I150" s="35">
        <v>3337407303</v>
      </c>
    </row>
    <row r="151" spans="1:9" ht="30" hidden="1">
      <c r="A151" s="35">
        <v>2709</v>
      </c>
      <c r="B151" s="36" t="s">
        <v>435</v>
      </c>
      <c r="C151" s="36" t="s">
        <v>436</v>
      </c>
      <c r="D151" s="36" t="s">
        <v>178</v>
      </c>
      <c r="E151" s="35">
        <v>116704</v>
      </c>
      <c r="F151" s="37">
        <v>69</v>
      </c>
      <c r="G151" s="35">
        <v>1</v>
      </c>
      <c r="H151" s="36" t="s">
        <v>186</v>
      </c>
      <c r="I151" s="35">
        <v>3342618041</v>
      </c>
    </row>
    <row r="152" spans="1:9" ht="30" hidden="1">
      <c r="A152" s="35">
        <v>2753</v>
      </c>
      <c r="B152" s="36" t="s">
        <v>437</v>
      </c>
      <c r="C152" s="36" t="s">
        <v>438</v>
      </c>
      <c r="D152" s="36" t="s">
        <v>282</v>
      </c>
      <c r="E152" s="35">
        <v>103565</v>
      </c>
      <c r="F152" s="37">
        <v>115</v>
      </c>
      <c r="G152" s="35">
        <v>1</v>
      </c>
      <c r="H152" s="36" t="s">
        <v>170</v>
      </c>
      <c r="I152" s="35">
        <v>3353098092</v>
      </c>
    </row>
    <row r="153" spans="1:9" ht="30" hidden="1">
      <c r="A153" s="35">
        <v>2772</v>
      </c>
      <c r="B153" s="36" t="s">
        <v>439</v>
      </c>
      <c r="C153" s="36" t="s">
        <v>440</v>
      </c>
      <c r="D153" s="36" t="s">
        <v>316</v>
      </c>
      <c r="E153" s="35">
        <v>126080</v>
      </c>
      <c r="F153" s="37">
        <v>230</v>
      </c>
      <c r="G153" s="35">
        <v>5</v>
      </c>
      <c r="H153" s="36" t="s">
        <v>194</v>
      </c>
      <c r="I153" s="35">
        <v>3353097805</v>
      </c>
    </row>
    <row r="154" spans="1:9" ht="15" hidden="1">
      <c r="A154" s="35">
        <v>2806</v>
      </c>
      <c r="B154" s="36" t="s">
        <v>441</v>
      </c>
      <c r="C154" s="36" t="s">
        <v>442</v>
      </c>
      <c r="D154" s="36" t="s">
        <v>178</v>
      </c>
      <c r="E154" s="35">
        <v>116704</v>
      </c>
      <c r="F154" s="37">
        <v>230</v>
      </c>
      <c r="G154" s="35">
        <v>8</v>
      </c>
      <c r="H154" s="36" t="s">
        <v>194</v>
      </c>
      <c r="I154" s="35">
        <v>3337430122</v>
      </c>
    </row>
    <row r="155" spans="1:9" ht="30" hidden="1">
      <c r="A155" s="35">
        <v>2855</v>
      </c>
      <c r="B155" s="36" t="s">
        <v>443</v>
      </c>
      <c r="C155" s="36" t="s">
        <v>444</v>
      </c>
      <c r="D155" s="36" t="s">
        <v>202</v>
      </c>
      <c r="E155" s="35">
        <v>101222</v>
      </c>
      <c r="F155" s="37">
        <v>69</v>
      </c>
      <c r="G155" s="35">
        <v>2</v>
      </c>
      <c r="H155" s="36" t="s">
        <v>170</v>
      </c>
      <c r="I155" s="35">
        <v>3342618390</v>
      </c>
    </row>
    <row r="156" spans="1:9" ht="30">
      <c r="A156" s="35">
        <v>2873</v>
      </c>
      <c r="B156" s="36" t="s">
        <v>445</v>
      </c>
      <c r="C156" s="36" t="s">
        <v>446</v>
      </c>
      <c r="D156" s="36" t="s">
        <v>169</v>
      </c>
      <c r="E156" s="35">
        <v>100219</v>
      </c>
      <c r="F156" s="37">
        <v>115</v>
      </c>
      <c r="G156" s="35">
        <v>2</v>
      </c>
      <c r="H156" s="36" t="s">
        <v>186</v>
      </c>
      <c r="I156" s="35">
        <v>3342618358</v>
      </c>
    </row>
    <row r="157" spans="1:9" ht="30" hidden="1">
      <c r="A157" s="35">
        <v>2877</v>
      </c>
      <c r="B157" s="36" t="s">
        <v>447</v>
      </c>
      <c r="C157" s="36" t="s">
        <v>446</v>
      </c>
      <c r="D157" s="36" t="s">
        <v>202</v>
      </c>
      <c r="E157" s="35">
        <v>101222</v>
      </c>
      <c r="F157" s="37">
        <v>69</v>
      </c>
      <c r="G157" s="35">
        <v>2</v>
      </c>
      <c r="H157" s="36" t="s">
        <v>186</v>
      </c>
      <c r="I157" s="35">
        <v>3342618316</v>
      </c>
    </row>
    <row r="158" spans="1:9" ht="60" hidden="1">
      <c r="A158" s="35">
        <v>2889</v>
      </c>
      <c r="B158" s="36" t="s">
        <v>448</v>
      </c>
      <c r="C158" s="36" t="s">
        <v>449</v>
      </c>
      <c r="D158" s="36" t="s">
        <v>191</v>
      </c>
      <c r="E158" s="35">
        <v>100834</v>
      </c>
      <c r="F158" s="37">
        <v>500</v>
      </c>
      <c r="G158" s="35">
        <v>1</v>
      </c>
      <c r="H158" s="36" t="s">
        <v>186</v>
      </c>
      <c r="I158" s="35">
        <v>3337407432</v>
      </c>
    </row>
    <row r="159" spans="1:9" ht="30" hidden="1">
      <c r="A159" s="35">
        <v>2900</v>
      </c>
      <c r="B159" s="36" t="s">
        <v>450</v>
      </c>
      <c r="C159" s="36" t="s">
        <v>451</v>
      </c>
      <c r="D159" s="36" t="s">
        <v>202</v>
      </c>
      <c r="E159" s="35">
        <v>101222</v>
      </c>
      <c r="F159" s="37">
        <v>161</v>
      </c>
      <c r="G159" s="35">
        <v>2</v>
      </c>
      <c r="H159" s="36" t="s">
        <v>186</v>
      </c>
      <c r="I159" s="35">
        <v>3342617461</v>
      </c>
    </row>
    <row r="160" spans="1:9" ht="45" hidden="1">
      <c r="A160" s="35">
        <v>2901</v>
      </c>
      <c r="B160" s="36" t="s">
        <v>452</v>
      </c>
      <c r="C160" s="36" t="s">
        <v>451</v>
      </c>
      <c r="D160" s="36" t="s">
        <v>178</v>
      </c>
      <c r="E160" s="35">
        <v>116704</v>
      </c>
      <c r="F160" s="37">
        <v>69</v>
      </c>
      <c r="G160" s="35">
        <v>1</v>
      </c>
      <c r="H160" s="36" t="s">
        <v>215</v>
      </c>
      <c r="I160" s="35">
        <v>3342618150</v>
      </c>
    </row>
    <row r="161" spans="1:9" ht="45" hidden="1">
      <c r="A161" s="35">
        <v>2913</v>
      </c>
      <c r="B161" s="36" t="s">
        <v>453</v>
      </c>
      <c r="C161" s="36" t="s">
        <v>454</v>
      </c>
      <c r="D161" s="36" t="s">
        <v>178</v>
      </c>
      <c r="E161" s="35">
        <v>116704</v>
      </c>
      <c r="F161" s="37">
        <v>69</v>
      </c>
      <c r="G161" s="35">
        <v>3</v>
      </c>
      <c r="H161" s="36" t="s">
        <v>215</v>
      </c>
      <c r="I161" s="35">
        <v>3342617892</v>
      </c>
    </row>
    <row r="162" spans="1:9" ht="30" hidden="1">
      <c r="A162" s="35">
        <v>2916</v>
      </c>
      <c r="B162" s="36" t="s">
        <v>455</v>
      </c>
      <c r="C162" s="36" t="s">
        <v>456</v>
      </c>
      <c r="D162" s="36" t="s">
        <v>178</v>
      </c>
      <c r="E162" s="35">
        <v>116704</v>
      </c>
      <c r="F162" s="37">
        <v>69</v>
      </c>
      <c r="G162" s="35">
        <v>2</v>
      </c>
      <c r="H162" s="36" t="s">
        <v>186</v>
      </c>
      <c r="I162" s="35">
        <v>3337407446</v>
      </c>
    </row>
    <row r="163" spans="1:9" ht="15" hidden="1">
      <c r="A163" s="35">
        <v>2946</v>
      </c>
      <c r="B163" s="36" t="s">
        <v>457</v>
      </c>
      <c r="C163" s="36" t="s">
        <v>458</v>
      </c>
      <c r="D163" s="36" t="s">
        <v>178</v>
      </c>
      <c r="E163" s="35">
        <v>116704</v>
      </c>
      <c r="F163" s="37">
        <v>69</v>
      </c>
      <c r="G163" s="35">
        <v>1</v>
      </c>
      <c r="H163" s="36" t="s">
        <v>170</v>
      </c>
      <c r="I163" s="35">
        <v>3337407462</v>
      </c>
    </row>
    <row r="164" spans="1:9" ht="60" hidden="1">
      <c r="A164" s="35">
        <v>2965</v>
      </c>
      <c r="B164" s="36" t="s">
        <v>459</v>
      </c>
      <c r="C164" s="36" t="s">
        <v>460</v>
      </c>
      <c r="D164" s="36" t="s">
        <v>191</v>
      </c>
      <c r="E164" s="35">
        <v>100834</v>
      </c>
      <c r="F164" s="37">
        <v>765</v>
      </c>
      <c r="G164" s="35">
        <v>10</v>
      </c>
      <c r="H164" s="36" t="s">
        <v>186</v>
      </c>
      <c r="I164" s="35">
        <v>3337407478</v>
      </c>
    </row>
    <row r="165" spans="1:9" ht="15" hidden="1">
      <c r="A165" s="35">
        <v>2991</v>
      </c>
      <c r="B165" s="36" t="s">
        <v>461</v>
      </c>
      <c r="C165" s="36" t="s">
        <v>462</v>
      </c>
      <c r="D165" s="36" t="s">
        <v>178</v>
      </c>
      <c r="E165" s="35">
        <v>116704</v>
      </c>
      <c r="F165" s="37">
        <v>230</v>
      </c>
      <c r="G165" s="35">
        <v>15</v>
      </c>
      <c r="H165" s="36" t="s">
        <v>194</v>
      </c>
      <c r="I165" s="35">
        <v>3337407492</v>
      </c>
    </row>
    <row r="166" spans="1:9" ht="15" hidden="1">
      <c r="A166" s="35">
        <v>2998</v>
      </c>
      <c r="B166" s="36" t="s">
        <v>463</v>
      </c>
      <c r="C166" s="36" t="s">
        <v>464</v>
      </c>
      <c r="D166" s="36" t="s">
        <v>178</v>
      </c>
      <c r="E166" s="35">
        <v>116704</v>
      </c>
      <c r="F166" s="37">
        <v>69</v>
      </c>
      <c r="G166" s="35">
        <v>2</v>
      </c>
      <c r="H166" s="36" t="s">
        <v>170</v>
      </c>
      <c r="I166" s="35">
        <v>3337407495</v>
      </c>
    </row>
    <row r="167" spans="1:9" ht="15" hidden="1">
      <c r="A167" s="35">
        <v>3001</v>
      </c>
      <c r="B167" s="36" t="s">
        <v>465</v>
      </c>
      <c r="C167" s="36" t="s">
        <v>466</v>
      </c>
      <c r="D167" s="36" t="s">
        <v>178</v>
      </c>
      <c r="E167" s="35">
        <v>116704</v>
      </c>
      <c r="F167" s="37">
        <v>46</v>
      </c>
      <c r="G167" s="35">
        <v>4</v>
      </c>
      <c r="H167" s="36" t="s">
        <v>194</v>
      </c>
      <c r="I167" s="35">
        <v>3349559549</v>
      </c>
    </row>
    <row r="168" spans="1:9" ht="30" hidden="1">
      <c r="A168" s="35">
        <v>3027</v>
      </c>
      <c r="B168" s="36" t="s">
        <v>467</v>
      </c>
      <c r="C168" s="36" t="s">
        <v>468</v>
      </c>
      <c r="D168" s="36" t="s">
        <v>178</v>
      </c>
      <c r="E168" s="35">
        <v>116704</v>
      </c>
      <c r="F168" s="37">
        <v>230</v>
      </c>
      <c r="G168" s="35">
        <v>5</v>
      </c>
      <c r="H168" s="36" t="s">
        <v>186</v>
      </c>
      <c r="I168" s="35">
        <v>3337407512</v>
      </c>
    </row>
    <row r="169" spans="1:9" ht="60" hidden="1">
      <c r="A169" s="35">
        <v>3029</v>
      </c>
      <c r="B169" s="36" t="s">
        <v>469</v>
      </c>
      <c r="C169" s="36" t="s">
        <v>470</v>
      </c>
      <c r="D169" s="36" t="s">
        <v>191</v>
      </c>
      <c r="E169" s="35">
        <v>100834</v>
      </c>
      <c r="F169" s="37">
        <v>161</v>
      </c>
      <c r="G169" s="35">
        <v>2</v>
      </c>
      <c r="H169" s="36" t="s">
        <v>215</v>
      </c>
      <c r="I169" s="35">
        <v>3342618415</v>
      </c>
    </row>
    <row r="170" spans="1:9" ht="30" hidden="1">
      <c r="A170" s="35">
        <v>3093</v>
      </c>
      <c r="B170" s="36" t="s">
        <v>471</v>
      </c>
      <c r="C170" s="36" t="s">
        <v>472</v>
      </c>
      <c r="D170" s="36" t="s">
        <v>202</v>
      </c>
      <c r="E170" s="35">
        <v>101222</v>
      </c>
      <c r="F170" s="37">
        <v>69</v>
      </c>
      <c r="G170" s="35">
        <v>3</v>
      </c>
      <c r="H170" s="36" t="s">
        <v>194</v>
      </c>
      <c r="I170" s="35">
        <v>3337407551</v>
      </c>
    </row>
    <row r="171" spans="1:9" ht="30" hidden="1">
      <c r="A171" s="35">
        <v>3099</v>
      </c>
      <c r="B171" s="36" t="s">
        <v>473</v>
      </c>
      <c r="C171" s="36" t="s">
        <v>474</v>
      </c>
      <c r="D171" s="36" t="s">
        <v>316</v>
      </c>
      <c r="E171" s="35">
        <v>126080</v>
      </c>
      <c r="F171" s="37">
        <v>115</v>
      </c>
      <c r="G171" s="35">
        <v>2</v>
      </c>
      <c r="H171" s="36" t="s">
        <v>194</v>
      </c>
      <c r="I171" s="35">
        <v>3353097803</v>
      </c>
    </row>
    <row r="172" spans="1:9" ht="30" hidden="1">
      <c r="A172" s="35">
        <v>3141</v>
      </c>
      <c r="B172" s="36" t="s">
        <v>475</v>
      </c>
      <c r="C172" s="36" t="s">
        <v>476</v>
      </c>
      <c r="D172" s="36" t="s">
        <v>202</v>
      </c>
      <c r="E172" s="35">
        <v>101222</v>
      </c>
      <c r="F172" s="37">
        <v>69</v>
      </c>
      <c r="G172" s="35">
        <v>1</v>
      </c>
      <c r="H172" s="36" t="s">
        <v>186</v>
      </c>
      <c r="I172" s="35">
        <v>3342618045</v>
      </c>
    </row>
    <row r="173" spans="1:9" ht="30" hidden="1">
      <c r="A173" s="35">
        <v>3147</v>
      </c>
      <c r="B173" s="36" t="s">
        <v>477</v>
      </c>
      <c r="C173" s="36" t="s">
        <v>478</v>
      </c>
      <c r="D173" s="36" t="s">
        <v>202</v>
      </c>
      <c r="E173" s="35">
        <v>101222</v>
      </c>
      <c r="F173" s="37">
        <v>46</v>
      </c>
      <c r="G173" s="35">
        <v>3</v>
      </c>
      <c r="H173" s="36" t="s">
        <v>170</v>
      </c>
      <c r="I173" s="35">
        <v>3342618189</v>
      </c>
    </row>
    <row r="174" spans="1:9" ht="30" hidden="1">
      <c r="A174" s="35">
        <v>3155</v>
      </c>
      <c r="B174" s="36" t="s">
        <v>479</v>
      </c>
      <c r="C174" s="36" t="s">
        <v>480</v>
      </c>
      <c r="D174" s="36" t="s">
        <v>178</v>
      </c>
      <c r="E174" s="35">
        <v>116704</v>
      </c>
      <c r="F174" s="37">
        <v>69</v>
      </c>
      <c r="G174" s="35">
        <v>3</v>
      </c>
      <c r="H174" s="36" t="s">
        <v>186</v>
      </c>
      <c r="I174" s="35">
        <v>3349559930</v>
      </c>
    </row>
    <row r="175" spans="1:9" ht="60" hidden="1">
      <c r="A175" s="35">
        <v>3161</v>
      </c>
      <c r="B175" s="36" t="s">
        <v>481</v>
      </c>
      <c r="C175" s="36" t="s">
        <v>482</v>
      </c>
      <c r="D175" s="36" t="s">
        <v>191</v>
      </c>
      <c r="E175" s="35">
        <v>100834</v>
      </c>
      <c r="F175" s="37">
        <v>500</v>
      </c>
      <c r="G175" s="35">
        <v>6</v>
      </c>
      <c r="H175" s="36" t="s">
        <v>170</v>
      </c>
      <c r="I175" s="35">
        <v>3337407591</v>
      </c>
    </row>
    <row r="176" spans="1:9" ht="30" hidden="1">
      <c r="A176" s="35">
        <v>3162</v>
      </c>
      <c r="B176" s="36" t="s">
        <v>483</v>
      </c>
      <c r="C176" s="36" t="s">
        <v>484</v>
      </c>
      <c r="D176" s="36" t="s">
        <v>178</v>
      </c>
      <c r="E176" s="35">
        <v>116704</v>
      </c>
      <c r="F176" s="37">
        <v>230</v>
      </c>
      <c r="G176" s="35">
        <v>2</v>
      </c>
      <c r="H176" s="36" t="s">
        <v>186</v>
      </c>
      <c r="I176" s="35">
        <v>3337407592</v>
      </c>
    </row>
    <row r="177" spans="1:9" ht="45" hidden="1">
      <c r="A177" s="35">
        <v>3166</v>
      </c>
      <c r="B177" s="36" t="s">
        <v>485</v>
      </c>
      <c r="C177" s="36" t="s">
        <v>486</v>
      </c>
      <c r="D177" s="36" t="s">
        <v>202</v>
      </c>
      <c r="E177" s="35">
        <v>101222</v>
      </c>
      <c r="F177" s="37">
        <v>69</v>
      </c>
      <c r="G177" s="35">
        <v>2</v>
      </c>
      <c r="H177" s="36" t="s">
        <v>215</v>
      </c>
      <c r="I177" s="35">
        <v>3342618257</v>
      </c>
    </row>
    <row r="178" spans="1:9" ht="30" hidden="1">
      <c r="A178" s="35">
        <v>3188</v>
      </c>
      <c r="B178" s="36" t="s">
        <v>487</v>
      </c>
      <c r="C178" s="36" t="s">
        <v>488</v>
      </c>
      <c r="D178" s="36" t="s">
        <v>316</v>
      </c>
      <c r="E178" s="35">
        <v>126080</v>
      </c>
      <c r="F178" s="37">
        <v>115</v>
      </c>
      <c r="G178" s="35">
        <v>1</v>
      </c>
      <c r="H178" s="36" t="s">
        <v>170</v>
      </c>
      <c r="I178" s="35">
        <v>3353097518</v>
      </c>
    </row>
    <row r="179" spans="1:9" ht="30" hidden="1">
      <c r="A179" s="35">
        <v>3206</v>
      </c>
      <c r="B179" s="36" t="s">
        <v>489</v>
      </c>
      <c r="C179" s="36" t="s">
        <v>490</v>
      </c>
      <c r="D179" s="36" t="s">
        <v>178</v>
      </c>
      <c r="E179" s="35">
        <v>116704</v>
      </c>
      <c r="F179" s="37">
        <v>69</v>
      </c>
      <c r="G179" s="35">
        <v>2</v>
      </c>
      <c r="H179" s="36" t="s">
        <v>186</v>
      </c>
      <c r="I179" s="35">
        <v>3352750017</v>
      </c>
    </row>
    <row r="180" spans="1:9" ht="15">
      <c r="A180" s="35">
        <v>3210</v>
      </c>
      <c r="B180" s="36" t="s">
        <v>491</v>
      </c>
      <c r="C180" s="36" t="s">
        <v>492</v>
      </c>
      <c r="D180" s="36" t="s">
        <v>169</v>
      </c>
      <c r="E180" s="35">
        <v>100219</v>
      </c>
      <c r="F180" s="37">
        <v>115</v>
      </c>
      <c r="G180" s="35">
        <v>1</v>
      </c>
      <c r="H180" s="36" t="s">
        <v>170</v>
      </c>
      <c r="I180" s="35">
        <v>3337407624</v>
      </c>
    </row>
    <row r="181" spans="1:9" ht="30" hidden="1">
      <c r="A181" s="35">
        <v>3217</v>
      </c>
      <c r="B181" s="36" t="s">
        <v>493</v>
      </c>
      <c r="C181" s="36" t="s">
        <v>494</v>
      </c>
      <c r="D181" s="36" t="s">
        <v>178</v>
      </c>
      <c r="E181" s="35">
        <v>116704</v>
      </c>
      <c r="F181" s="37">
        <v>69</v>
      </c>
      <c r="G181" s="35">
        <v>2</v>
      </c>
      <c r="H181" s="36" t="s">
        <v>186</v>
      </c>
      <c r="I181" s="35">
        <v>3349559689</v>
      </c>
    </row>
    <row r="182" spans="1:9" ht="45" hidden="1">
      <c r="A182" s="35">
        <v>3234</v>
      </c>
      <c r="B182" s="36" t="s">
        <v>495</v>
      </c>
      <c r="C182" s="36" t="s">
        <v>496</v>
      </c>
      <c r="D182" s="36" t="s">
        <v>202</v>
      </c>
      <c r="E182" s="35">
        <v>101222</v>
      </c>
      <c r="F182" s="37">
        <v>138</v>
      </c>
      <c r="G182" s="35">
        <v>1</v>
      </c>
      <c r="H182" s="36" t="s">
        <v>215</v>
      </c>
      <c r="I182" s="35">
        <v>3337407636</v>
      </c>
    </row>
    <row r="183" spans="1:9" ht="15" hidden="1">
      <c r="A183" s="35">
        <v>3273</v>
      </c>
      <c r="B183" s="36" t="s">
        <v>497</v>
      </c>
      <c r="C183" s="36" t="s">
        <v>498</v>
      </c>
      <c r="D183" s="36" t="s">
        <v>178</v>
      </c>
      <c r="E183" s="35">
        <v>116704</v>
      </c>
      <c r="F183" s="37">
        <v>115</v>
      </c>
      <c r="G183" s="35">
        <v>2</v>
      </c>
      <c r="H183" s="36" t="s">
        <v>194</v>
      </c>
      <c r="I183" s="35">
        <v>3352750117</v>
      </c>
    </row>
    <row r="184" spans="1:9" ht="45" hidden="1">
      <c r="A184" s="35">
        <v>3292</v>
      </c>
      <c r="B184" s="36" t="s">
        <v>499</v>
      </c>
      <c r="C184" s="36" t="s">
        <v>500</v>
      </c>
      <c r="D184" s="36" t="s">
        <v>178</v>
      </c>
      <c r="E184" s="35">
        <v>116704</v>
      </c>
      <c r="F184" s="37">
        <v>46</v>
      </c>
      <c r="G184" s="35">
        <v>1</v>
      </c>
      <c r="H184" s="36" t="s">
        <v>179</v>
      </c>
      <c r="I184" s="35">
        <v>3349559951</v>
      </c>
    </row>
    <row r="185" spans="1:9" ht="30">
      <c r="A185" s="35">
        <v>3294</v>
      </c>
      <c r="B185" s="36" t="s">
        <v>501</v>
      </c>
      <c r="C185" s="36" t="s">
        <v>500</v>
      </c>
      <c r="D185" s="36" t="s">
        <v>169</v>
      </c>
      <c r="E185" s="35">
        <v>100219</v>
      </c>
      <c r="F185" s="37">
        <v>115</v>
      </c>
      <c r="G185" s="35">
        <v>2</v>
      </c>
      <c r="H185" s="36" t="s">
        <v>186</v>
      </c>
      <c r="I185" s="35">
        <v>3337407673</v>
      </c>
    </row>
    <row r="186" spans="1:9" ht="30" hidden="1">
      <c r="A186" s="35">
        <v>3301</v>
      </c>
      <c r="B186" s="36" t="s">
        <v>502</v>
      </c>
      <c r="C186" s="36" t="s">
        <v>503</v>
      </c>
      <c r="D186" s="36" t="s">
        <v>202</v>
      </c>
      <c r="E186" s="35">
        <v>101222</v>
      </c>
      <c r="F186" s="37">
        <v>138</v>
      </c>
      <c r="G186" s="35">
        <v>2</v>
      </c>
      <c r="H186" s="36" t="s">
        <v>186</v>
      </c>
      <c r="I186" s="35">
        <v>3342618421</v>
      </c>
    </row>
    <row r="187" spans="1:9" ht="15" hidden="1">
      <c r="A187" s="35">
        <v>3328</v>
      </c>
      <c r="B187" s="36" t="s">
        <v>504</v>
      </c>
      <c r="C187" s="36" t="s">
        <v>505</v>
      </c>
      <c r="D187" s="36" t="s">
        <v>178</v>
      </c>
      <c r="E187" s="35">
        <v>116704</v>
      </c>
      <c r="F187" s="37">
        <v>230</v>
      </c>
      <c r="G187" s="35">
        <v>3</v>
      </c>
      <c r="H187" s="36" t="s">
        <v>170</v>
      </c>
      <c r="I187" s="35">
        <v>3337407696</v>
      </c>
    </row>
    <row r="188" spans="1:9" ht="60" hidden="1">
      <c r="A188" s="35">
        <v>3331</v>
      </c>
      <c r="B188" s="36" t="s">
        <v>506</v>
      </c>
      <c r="C188" s="36" t="s">
        <v>507</v>
      </c>
      <c r="D188" s="36" t="s">
        <v>191</v>
      </c>
      <c r="E188" s="35">
        <v>100834</v>
      </c>
      <c r="F188" s="37">
        <v>115</v>
      </c>
      <c r="G188" s="35">
        <v>1</v>
      </c>
      <c r="H188" s="36" t="s">
        <v>170</v>
      </c>
      <c r="I188" s="35">
        <v>3337407698</v>
      </c>
    </row>
    <row r="189" spans="1:9" ht="30" hidden="1">
      <c r="A189" s="35">
        <v>3354</v>
      </c>
      <c r="B189" s="36" t="s">
        <v>508</v>
      </c>
      <c r="C189" s="36" t="s">
        <v>509</v>
      </c>
      <c r="D189" s="36" t="s">
        <v>178</v>
      </c>
      <c r="E189" s="35">
        <v>116704</v>
      </c>
      <c r="F189" s="37">
        <v>69</v>
      </c>
      <c r="G189" s="35">
        <v>2</v>
      </c>
      <c r="H189" s="36" t="s">
        <v>186</v>
      </c>
      <c r="I189" s="35">
        <v>3349559674</v>
      </c>
    </row>
    <row r="190" spans="1:9" ht="15" hidden="1">
      <c r="A190" s="35">
        <v>3361</v>
      </c>
      <c r="B190" s="36" t="s">
        <v>510</v>
      </c>
      <c r="C190" s="36" t="s">
        <v>511</v>
      </c>
      <c r="D190" s="36" t="s">
        <v>178</v>
      </c>
      <c r="E190" s="35">
        <v>116704</v>
      </c>
      <c r="F190" s="37">
        <v>46</v>
      </c>
      <c r="G190" s="35">
        <v>1</v>
      </c>
      <c r="H190" s="36" t="s">
        <v>194</v>
      </c>
      <c r="I190" s="35">
        <v>3349559551</v>
      </c>
    </row>
    <row r="191" spans="1:9" ht="45" hidden="1">
      <c r="A191" s="35">
        <v>3370</v>
      </c>
      <c r="B191" s="36" t="s">
        <v>512</v>
      </c>
      <c r="C191" s="36" t="s">
        <v>513</v>
      </c>
      <c r="D191" s="36" t="s">
        <v>178</v>
      </c>
      <c r="E191" s="35">
        <v>116704</v>
      </c>
      <c r="F191" s="37">
        <v>138</v>
      </c>
      <c r="G191" s="35">
        <v>2</v>
      </c>
      <c r="H191" s="36" t="s">
        <v>179</v>
      </c>
      <c r="I191" s="35">
        <v>3337407717</v>
      </c>
    </row>
    <row r="192" spans="1:9" ht="15" hidden="1">
      <c r="A192" s="35">
        <v>3372</v>
      </c>
      <c r="B192" s="36" t="s">
        <v>514</v>
      </c>
      <c r="C192" s="36" t="s">
        <v>515</v>
      </c>
      <c r="D192" s="36" t="s">
        <v>178</v>
      </c>
      <c r="E192" s="35">
        <v>116704</v>
      </c>
      <c r="F192" s="37">
        <v>69</v>
      </c>
      <c r="G192" s="35">
        <v>2</v>
      </c>
      <c r="H192" s="36" t="s">
        <v>170</v>
      </c>
      <c r="I192" s="35">
        <v>3352749858</v>
      </c>
    </row>
    <row r="193" spans="1:9" ht="15" hidden="1">
      <c r="A193" s="35">
        <v>3403</v>
      </c>
      <c r="B193" s="36" t="s">
        <v>516</v>
      </c>
      <c r="C193" s="36" t="s">
        <v>517</v>
      </c>
      <c r="D193" s="36" t="s">
        <v>178</v>
      </c>
      <c r="E193" s="35">
        <v>116704</v>
      </c>
      <c r="F193" s="37">
        <v>69</v>
      </c>
      <c r="G193" s="35">
        <v>1</v>
      </c>
      <c r="H193" s="36" t="s">
        <v>170</v>
      </c>
      <c r="I193" s="35">
        <v>3337428694</v>
      </c>
    </row>
    <row r="194" spans="1:9" ht="30" hidden="1">
      <c r="A194" s="35">
        <v>3423</v>
      </c>
      <c r="B194" s="36" t="s">
        <v>518</v>
      </c>
      <c r="C194" s="36" t="s">
        <v>519</v>
      </c>
      <c r="D194" s="36" t="s">
        <v>202</v>
      </c>
      <c r="E194" s="35">
        <v>101222</v>
      </c>
      <c r="F194" s="37">
        <v>230</v>
      </c>
      <c r="G194" s="35">
        <v>34</v>
      </c>
      <c r="H194" s="36" t="s">
        <v>194</v>
      </c>
      <c r="I194" s="35">
        <v>3337407745</v>
      </c>
    </row>
    <row r="195" spans="1:9" ht="30" hidden="1">
      <c r="A195" s="35">
        <v>3424</v>
      </c>
      <c r="B195" s="36" t="s">
        <v>520</v>
      </c>
      <c r="C195" s="36" t="s">
        <v>521</v>
      </c>
      <c r="D195" s="36" t="s">
        <v>202</v>
      </c>
      <c r="E195" s="35">
        <v>101222</v>
      </c>
      <c r="F195" s="37">
        <v>230</v>
      </c>
      <c r="G195" s="35">
        <v>8</v>
      </c>
      <c r="H195" s="36" t="s">
        <v>194</v>
      </c>
      <c r="I195" s="35">
        <v>3352750349</v>
      </c>
    </row>
    <row r="196" spans="1:9" ht="30" hidden="1">
      <c r="A196" s="35">
        <v>3427</v>
      </c>
      <c r="B196" s="36" t="s">
        <v>522</v>
      </c>
      <c r="C196" s="36" t="s">
        <v>523</v>
      </c>
      <c r="D196" s="36" t="s">
        <v>178</v>
      </c>
      <c r="E196" s="35">
        <v>116704</v>
      </c>
      <c r="F196" s="37">
        <v>115</v>
      </c>
      <c r="G196" s="35">
        <v>2</v>
      </c>
      <c r="H196" s="36" t="s">
        <v>186</v>
      </c>
      <c r="I196" s="35">
        <v>3337428160</v>
      </c>
    </row>
    <row r="197" spans="1:9" ht="45" hidden="1">
      <c r="A197" s="35">
        <v>3431</v>
      </c>
      <c r="B197" s="36" t="s">
        <v>524</v>
      </c>
      <c r="C197" s="36" t="s">
        <v>525</v>
      </c>
      <c r="D197" s="36" t="s">
        <v>202</v>
      </c>
      <c r="E197" s="35">
        <v>101222</v>
      </c>
      <c r="F197" s="37">
        <v>-99</v>
      </c>
      <c r="G197" s="35">
        <v>1</v>
      </c>
      <c r="H197" s="36" t="s">
        <v>215</v>
      </c>
      <c r="I197" s="35">
        <v>3337407749</v>
      </c>
    </row>
    <row r="198" spans="1:9" ht="45" hidden="1">
      <c r="A198" s="35">
        <v>3432</v>
      </c>
      <c r="B198" s="36" t="s">
        <v>526</v>
      </c>
      <c r="C198" s="36" t="s">
        <v>527</v>
      </c>
      <c r="D198" s="36" t="s">
        <v>202</v>
      </c>
      <c r="E198" s="35">
        <v>101222</v>
      </c>
      <c r="F198" s="37">
        <v>69</v>
      </c>
      <c r="G198" s="35">
        <v>2</v>
      </c>
      <c r="H198" s="36" t="s">
        <v>215</v>
      </c>
      <c r="I198" s="35">
        <v>3337407750</v>
      </c>
    </row>
    <row r="199" spans="1:9" ht="45" hidden="1">
      <c r="A199" s="35">
        <v>3433</v>
      </c>
      <c r="B199" s="36" t="s">
        <v>528</v>
      </c>
      <c r="C199" s="36" t="s">
        <v>529</v>
      </c>
      <c r="D199" s="36" t="s">
        <v>202</v>
      </c>
      <c r="E199" s="35">
        <v>101222</v>
      </c>
      <c r="F199" s="37">
        <v>69</v>
      </c>
      <c r="G199" s="35">
        <v>1</v>
      </c>
      <c r="H199" s="36" t="s">
        <v>215</v>
      </c>
      <c r="I199" s="35">
        <v>3342618313</v>
      </c>
    </row>
    <row r="200" spans="1:9" ht="15" hidden="1">
      <c r="A200" s="35">
        <v>3471</v>
      </c>
      <c r="B200" s="36" t="s">
        <v>530</v>
      </c>
      <c r="C200" s="36" t="s">
        <v>531</v>
      </c>
      <c r="D200" s="36" t="s">
        <v>178</v>
      </c>
      <c r="E200" s="35">
        <v>116704</v>
      </c>
      <c r="F200" s="37">
        <v>69</v>
      </c>
      <c r="G200" s="35">
        <v>1</v>
      </c>
      <c r="H200" s="36" t="s">
        <v>170</v>
      </c>
      <c r="I200" s="35">
        <v>3337428335</v>
      </c>
    </row>
    <row r="201" spans="1:9" ht="15" hidden="1">
      <c r="A201" s="35">
        <v>3472</v>
      </c>
      <c r="B201" s="36" t="s">
        <v>532</v>
      </c>
      <c r="C201" s="36" t="s">
        <v>531</v>
      </c>
      <c r="D201" s="36" t="s">
        <v>178</v>
      </c>
      <c r="E201" s="35">
        <v>116704</v>
      </c>
      <c r="F201" s="37">
        <v>34.5</v>
      </c>
      <c r="G201" s="35">
        <v>1</v>
      </c>
      <c r="H201" s="36" t="s">
        <v>170</v>
      </c>
      <c r="I201" s="35">
        <v>3342618000</v>
      </c>
    </row>
    <row r="202" spans="1:9" ht="60" hidden="1">
      <c r="A202" s="35">
        <v>3489</v>
      </c>
      <c r="B202" s="36" t="s">
        <v>533</v>
      </c>
      <c r="C202" s="36" t="s">
        <v>534</v>
      </c>
      <c r="D202" s="36" t="s">
        <v>191</v>
      </c>
      <c r="E202" s="35">
        <v>100834</v>
      </c>
      <c r="F202" s="37">
        <v>115</v>
      </c>
      <c r="G202" s="35">
        <v>4</v>
      </c>
      <c r="H202" s="36" t="s">
        <v>186</v>
      </c>
      <c r="I202" s="35">
        <v>3337407783</v>
      </c>
    </row>
    <row r="203" spans="1:9" ht="60" hidden="1">
      <c r="A203" s="35">
        <v>3492</v>
      </c>
      <c r="B203" s="36" t="s">
        <v>535</v>
      </c>
      <c r="C203" s="36" t="s">
        <v>536</v>
      </c>
      <c r="D203" s="36" t="s">
        <v>191</v>
      </c>
      <c r="E203" s="35">
        <v>100834</v>
      </c>
      <c r="F203" s="37">
        <v>500</v>
      </c>
      <c r="G203" s="35">
        <v>3</v>
      </c>
      <c r="H203" s="36" t="s">
        <v>186</v>
      </c>
      <c r="I203" s="35">
        <v>3337407785</v>
      </c>
    </row>
    <row r="204" spans="1:9" ht="45" hidden="1">
      <c r="A204" s="35">
        <v>3494</v>
      </c>
      <c r="B204" s="36" t="s">
        <v>537</v>
      </c>
      <c r="C204" s="36" t="s">
        <v>538</v>
      </c>
      <c r="D204" s="36" t="s">
        <v>178</v>
      </c>
      <c r="E204" s="35">
        <v>116704</v>
      </c>
      <c r="F204" s="37">
        <v>161</v>
      </c>
      <c r="G204" s="35">
        <v>4</v>
      </c>
      <c r="H204" s="36" t="s">
        <v>215</v>
      </c>
      <c r="I204" s="35">
        <v>3342618139</v>
      </c>
    </row>
    <row r="205" spans="1:9" ht="15" hidden="1">
      <c r="A205" s="35">
        <v>3495</v>
      </c>
      <c r="B205" s="36" t="s">
        <v>539</v>
      </c>
      <c r="C205" s="36" t="s">
        <v>538</v>
      </c>
      <c r="D205" s="36" t="s">
        <v>178</v>
      </c>
      <c r="E205" s="35">
        <v>116704</v>
      </c>
      <c r="F205" s="37">
        <v>69</v>
      </c>
      <c r="G205" s="35">
        <v>2</v>
      </c>
      <c r="H205" s="36" t="s">
        <v>170</v>
      </c>
      <c r="I205" s="35">
        <v>3342618180</v>
      </c>
    </row>
    <row r="206" spans="1:9" ht="45" hidden="1">
      <c r="A206" s="35">
        <v>3508</v>
      </c>
      <c r="B206" s="36" t="s">
        <v>540</v>
      </c>
      <c r="C206" s="36" t="s">
        <v>541</v>
      </c>
      <c r="D206" s="36" t="s">
        <v>178</v>
      </c>
      <c r="E206" s="35">
        <v>116704</v>
      </c>
      <c r="F206" s="37">
        <v>46</v>
      </c>
      <c r="G206" s="35">
        <v>4</v>
      </c>
      <c r="H206" s="36" t="s">
        <v>179</v>
      </c>
      <c r="I206" s="35">
        <v>3349559718</v>
      </c>
    </row>
    <row r="207" spans="1:9" ht="15" hidden="1">
      <c r="A207" s="35">
        <v>3532</v>
      </c>
      <c r="B207" s="36" t="s">
        <v>542</v>
      </c>
      <c r="C207" s="36" t="s">
        <v>543</v>
      </c>
      <c r="D207" s="36" t="s">
        <v>178</v>
      </c>
      <c r="E207" s="35">
        <v>116704</v>
      </c>
      <c r="F207" s="37">
        <v>115</v>
      </c>
      <c r="G207" s="35">
        <v>2</v>
      </c>
      <c r="H207" s="36" t="s">
        <v>170</v>
      </c>
      <c r="I207" s="35">
        <v>3352750215</v>
      </c>
    </row>
    <row r="208" spans="1:9" ht="30" hidden="1">
      <c r="A208" s="35">
        <v>3545</v>
      </c>
      <c r="B208" s="36" t="s">
        <v>544</v>
      </c>
      <c r="C208" s="36" t="s">
        <v>545</v>
      </c>
      <c r="D208" s="36" t="s">
        <v>202</v>
      </c>
      <c r="E208" s="35">
        <v>101222</v>
      </c>
      <c r="F208" s="37">
        <v>138</v>
      </c>
      <c r="G208" s="35">
        <v>1</v>
      </c>
      <c r="H208" s="36" t="s">
        <v>186</v>
      </c>
      <c r="I208" s="35">
        <v>3342618263</v>
      </c>
    </row>
    <row r="209" spans="1:9" ht="30" hidden="1">
      <c r="A209" s="35">
        <v>3569</v>
      </c>
      <c r="B209" s="36" t="s">
        <v>546</v>
      </c>
      <c r="C209" s="36" t="s">
        <v>547</v>
      </c>
      <c r="D209" s="36" t="s">
        <v>548</v>
      </c>
      <c r="E209" s="35">
        <v>100713</v>
      </c>
      <c r="F209" s="37">
        <v>230</v>
      </c>
      <c r="G209" s="35">
        <v>23</v>
      </c>
      <c r="H209" s="36" t="s">
        <v>194</v>
      </c>
      <c r="I209" s="35">
        <v>3337407825</v>
      </c>
    </row>
    <row r="210" spans="1:9" ht="45" hidden="1">
      <c r="A210" s="35">
        <v>3570</v>
      </c>
      <c r="B210" s="36" t="s">
        <v>549</v>
      </c>
      <c r="C210" s="36" t="s">
        <v>550</v>
      </c>
      <c r="D210" s="36" t="s">
        <v>178</v>
      </c>
      <c r="E210" s="35">
        <v>116704</v>
      </c>
      <c r="F210" s="37">
        <v>46</v>
      </c>
      <c r="G210" s="35">
        <v>1</v>
      </c>
      <c r="H210" s="36" t="s">
        <v>179</v>
      </c>
      <c r="I210" s="35">
        <v>3349559962</v>
      </c>
    </row>
    <row r="211" spans="1:9" ht="30" hidden="1">
      <c r="A211" s="35">
        <v>3581</v>
      </c>
      <c r="B211" s="36" t="s">
        <v>551</v>
      </c>
      <c r="C211" s="36" t="s">
        <v>552</v>
      </c>
      <c r="D211" s="36" t="s">
        <v>202</v>
      </c>
      <c r="E211" s="35">
        <v>101222</v>
      </c>
      <c r="F211" s="37">
        <v>138</v>
      </c>
      <c r="G211" s="35">
        <v>1</v>
      </c>
      <c r="H211" s="36" t="s">
        <v>170</v>
      </c>
      <c r="I211" s="35">
        <v>3337407830</v>
      </c>
    </row>
    <row r="212" spans="1:9" ht="15">
      <c r="A212" s="35">
        <v>3590</v>
      </c>
      <c r="B212" s="36" t="s">
        <v>553</v>
      </c>
      <c r="C212" s="36" t="s">
        <v>554</v>
      </c>
      <c r="D212" s="36" t="s">
        <v>169</v>
      </c>
      <c r="E212" s="35">
        <v>100219</v>
      </c>
      <c r="F212" s="37">
        <v>230</v>
      </c>
      <c r="G212" s="35">
        <v>5</v>
      </c>
      <c r="H212" s="36" t="s">
        <v>194</v>
      </c>
      <c r="I212" s="35">
        <v>3337407839</v>
      </c>
    </row>
    <row r="213" spans="1:9" ht="45" hidden="1">
      <c r="A213" s="35">
        <v>3600</v>
      </c>
      <c r="B213" s="36" t="s">
        <v>555</v>
      </c>
      <c r="C213" s="36" t="s">
        <v>556</v>
      </c>
      <c r="D213" s="36" t="s">
        <v>178</v>
      </c>
      <c r="E213" s="35">
        <v>116704</v>
      </c>
      <c r="F213" s="37">
        <v>46</v>
      </c>
      <c r="G213" s="35">
        <v>1</v>
      </c>
      <c r="H213" s="36" t="s">
        <v>179</v>
      </c>
      <c r="I213" s="35">
        <v>3349560338</v>
      </c>
    </row>
    <row r="214" spans="1:9" ht="45" hidden="1">
      <c r="A214" s="35">
        <v>3617</v>
      </c>
      <c r="B214" s="36" t="s">
        <v>557</v>
      </c>
      <c r="C214" s="36" t="s">
        <v>558</v>
      </c>
      <c r="D214" s="36" t="s">
        <v>294</v>
      </c>
      <c r="E214" s="35">
        <v>100716</v>
      </c>
      <c r="F214" s="37">
        <v>57</v>
      </c>
      <c r="G214" s="35">
        <v>2</v>
      </c>
      <c r="H214" s="36" t="s">
        <v>186</v>
      </c>
      <c r="I214" s="35">
        <v>3337407856</v>
      </c>
    </row>
    <row r="215" spans="1:9" ht="45" hidden="1">
      <c r="A215" s="35">
        <v>3642</v>
      </c>
      <c r="B215" s="36" t="s">
        <v>559</v>
      </c>
      <c r="C215" s="36" t="s">
        <v>560</v>
      </c>
      <c r="D215" s="36" t="s">
        <v>294</v>
      </c>
      <c r="E215" s="35">
        <v>100716</v>
      </c>
      <c r="F215" s="37">
        <v>230</v>
      </c>
      <c r="G215" s="35">
        <v>3</v>
      </c>
      <c r="H215" s="36" t="s">
        <v>170</v>
      </c>
      <c r="I215" s="35">
        <v>3337407871</v>
      </c>
    </row>
    <row r="216" spans="1:9" ht="15" hidden="1">
      <c r="A216" s="35">
        <v>3645</v>
      </c>
      <c r="B216" s="36" t="s">
        <v>561</v>
      </c>
      <c r="C216" s="36" t="s">
        <v>560</v>
      </c>
      <c r="D216" s="36" t="s">
        <v>178</v>
      </c>
      <c r="E216" s="35">
        <v>116704</v>
      </c>
      <c r="F216" s="37">
        <v>69</v>
      </c>
      <c r="G216" s="35">
        <v>4</v>
      </c>
      <c r="H216" s="36" t="s">
        <v>170</v>
      </c>
      <c r="I216" s="35">
        <v>3337427710</v>
      </c>
    </row>
    <row r="217" spans="1:9" ht="30" hidden="1">
      <c r="A217" s="35">
        <v>3649</v>
      </c>
      <c r="B217" s="36" t="s">
        <v>562</v>
      </c>
      <c r="C217" s="36" t="s">
        <v>563</v>
      </c>
      <c r="D217" s="36" t="s">
        <v>202</v>
      </c>
      <c r="E217" s="35">
        <v>101222</v>
      </c>
      <c r="F217" s="37">
        <v>138</v>
      </c>
      <c r="G217" s="35">
        <v>3</v>
      </c>
      <c r="H217" s="36" t="s">
        <v>186</v>
      </c>
      <c r="I217" s="35">
        <v>3337407876</v>
      </c>
    </row>
    <row r="218" spans="1:9" ht="60" hidden="1">
      <c r="A218" s="35">
        <v>3651</v>
      </c>
      <c r="B218" s="36" t="s">
        <v>564</v>
      </c>
      <c r="C218" s="36" t="s">
        <v>565</v>
      </c>
      <c r="D218" s="36" t="s">
        <v>191</v>
      </c>
      <c r="E218" s="35">
        <v>100834</v>
      </c>
      <c r="F218" s="37">
        <v>115</v>
      </c>
      <c r="G218" s="35">
        <v>2</v>
      </c>
      <c r="H218" s="36" t="s">
        <v>194</v>
      </c>
      <c r="I218" s="35">
        <v>3337407878</v>
      </c>
    </row>
    <row r="219" spans="1:9" ht="30" hidden="1">
      <c r="A219" s="35">
        <v>3654</v>
      </c>
      <c r="B219" s="36" t="s">
        <v>566</v>
      </c>
      <c r="C219" s="36" t="s">
        <v>567</v>
      </c>
      <c r="D219" s="36" t="s">
        <v>178</v>
      </c>
      <c r="E219" s="35">
        <v>116704</v>
      </c>
      <c r="F219" s="37">
        <v>138</v>
      </c>
      <c r="G219" s="35">
        <v>2</v>
      </c>
      <c r="H219" s="36" t="s">
        <v>186</v>
      </c>
      <c r="I219" s="35">
        <v>3349560168</v>
      </c>
    </row>
    <row r="220" spans="1:9" ht="30" hidden="1">
      <c r="A220" s="35">
        <v>3673</v>
      </c>
      <c r="B220" s="36" t="s">
        <v>568</v>
      </c>
      <c r="C220" s="36" t="s">
        <v>569</v>
      </c>
      <c r="D220" s="36" t="s">
        <v>178</v>
      </c>
      <c r="E220" s="35">
        <v>116704</v>
      </c>
      <c r="F220" s="37">
        <v>115</v>
      </c>
      <c r="G220" s="35">
        <v>4</v>
      </c>
      <c r="H220" s="36" t="s">
        <v>186</v>
      </c>
      <c r="I220" s="35">
        <v>3352750222</v>
      </c>
    </row>
    <row r="221" spans="1:9" ht="60" hidden="1">
      <c r="A221" s="35">
        <v>3689</v>
      </c>
      <c r="B221" s="36" t="s">
        <v>570</v>
      </c>
      <c r="C221" s="36" t="s">
        <v>571</v>
      </c>
      <c r="D221" s="36" t="s">
        <v>191</v>
      </c>
      <c r="E221" s="35">
        <v>100834</v>
      </c>
      <c r="F221" s="37">
        <v>230</v>
      </c>
      <c r="G221" s="35">
        <v>3</v>
      </c>
      <c r="H221" s="36" t="s">
        <v>194</v>
      </c>
      <c r="I221" s="35">
        <v>3337407899</v>
      </c>
    </row>
    <row r="222" spans="1:9" ht="75" hidden="1">
      <c r="A222" s="35">
        <v>3708</v>
      </c>
      <c r="B222" s="36" t="s">
        <v>572</v>
      </c>
      <c r="C222" s="36" t="s">
        <v>573</v>
      </c>
      <c r="D222" s="36" t="s">
        <v>193</v>
      </c>
      <c r="E222" s="35">
        <v>101071</v>
      </c>
      <c r="F222" s="37">
        <v>35</v>
      </c>
      <c r="G222" s="35">
        <v>2</v>
      </c>
      <c r="H222" s="36" t="s">
        <v>186</v>
      </c>
      <c r="I222" s="35">
        <v>3338290448</v>
      </c>
    </row>
    <row r="223" spans="1:9" ht="30" hidden="1">
      <c r="A223" s="35">
        <v>3727</v>
      </c>
      <c r="B223" s="36" t="s">
        <v>574</v>
      </c>
      <c r="C223" s="36" t="s">
        <v>575</v>
      </c>
      <c r="D223" s="36" t="s">
        <v>202</v>
      </c>
      <c r="E223" s="35">
        <v>101222</v>
      </c>
      <c r="F223" s="37">
        <v>230</v>
      </c>
      <c r="G223" s="35">
        <v>0</v>
      </c>
      <c r="H223" s="36" t="s">
        <v>194</v>
      </c>
      <c r="I223" s="35">
        <v>3337407919</v>
      </c>
    </row>
    <row r="224" spans="1:9" ht="30" hidden="1">
      <c r="A224" s="35">
        <v>3791</v>
      </c>
      <c r="B224" s="36" t="s">
        <v>576</v>
      </c>
      <c r="C224" s="36" t="s">
        <v>577</v>
      </c>
      <c r="D224" s="36" t="s">
        <v>178</v>
      </c>
      <c r="E224" s="35">
        <v>116704</v>
      </c>
      <c r="F224" s="37">
        <v>46</v>
      </c>
      <c r="G224" s="35">
        <v>2</v>
      </c>
      <c r="H224" s="36" t="s">
        <v>186</v>
      </c>
      <c r="I224" s="35">
        <v>3342617952</v>
      </c>
    </row>
    <row r="225" spans="1:9" ht="30" hidden="1">
      <c r="A225" s="35">
        <v>3814</v>
      </c>
      <c r="B225" s="36" t="s">
        <v>578</v>
      </c>
      <c r="C225" s="36" t="s">
        <v>579</v>
      </c>
      <c r="D225" s="36" t="s">
        <v>316</v>
      </c>
      <c r="E225" s="35">
        <v>126080</v>
      </c>
      <c r="F225" s="37">
        <v>115</v>
      </c>
      <c r="G225" s="35">
        <v>3</v>
      </c>
      <c r="H225" s="36" t="s">
        <v>170</v>
      </c>
      <c r="I225" s="35">
        <v>3337407968</v>
      </c>
    </row>
    <row r="226" spans="1:9" ht="45" hidden="1">
      <c r="A226" s="35">
        <v>3828</v>
      </c>
      <c r="B226" s="36" t="s">
        <v>580</v>
      </c>
      <c r="C226" s="36" t="s">
        <v>581</v>
      </c>
      <c r="D226" s="36" t="s">
        <v>582</v>
      </c>
      <c r="E226" s="35">
        <v>101098</v>
      </c>
      <c r="F226" s="37">
        <v>115</v>
      </c>
      <c r="G226" s="35">
        <v>2</v>
      </c>
      <c r="H226" s="36" t="s">
        <v>186</v>
      </c>
      <c r="I226" s="35">
        <v>3337407977</v>
      </c>
    </row>
    <row r="227" spans="1:9" ht="45" hidden="1">
      <c r="A227" s="35">
        <v>3843</v>
      </c>
      <c r="B227" s="36" t="s">
        <v>583</v>
      </c>
      <c r="C227" s="36" t="s">
        <v>584</v>
      </c>
      <c r="D227" s="36" t="s">
        <v>178</v>
      </c>
      <c r="E227" s="35">
        <v>116704</v>
      </c>
      <c r="F227" s="37">
        <v>46</v>
      </c>
      <c r="G227" s="35">
        <v>1</v>
      </c>
      <c r="H227" s="36" t="s">
        <v>179</v>
      </c>
      <c r="I227" s="35">
        <v>3349560205</v>
      </c>
    </row>
    <row r="228" spans="1:9" ht="60" hidden="1">
      <c r="A228" s="35">
        <v>3847</v>
      </c>
      <c r="B228" s="36" t="s">
        <v>585</v>
      </c>
      <c r="C228" s="36" t="s">
        <v>586</v>
      </c>
      <c r="D228" s="36" t="s">
        <v>191</v>
      </c>
      <c r="E228" s="35">
        <v>100834</v>
      </c>
      <c r="F228" s="37">
        <v>138</v>
      </c>
      <c r="G228" s="35">
        <v>3</v>
      </c>
      <c r="H228" s="36" t="s">
        <v>186</v>
      </c>
      <c r="I228" s="35">
        <v>3337407984</v>
      </c>
    </row>
    <row r="229" spans="1:9" ht="15" hidden="1">
      <c r="A229" s="35">
        <v>3875</v>
      </c>
      <c r="B229" s="36" t="s">
        <v>587</v>
      </c>
      <c r="C229" s="36" t="s">
        <v>588</v>
      </c>
      <c r="D229" s="36" t="s">
        <v>178</v>
      </c>
      <c r="E229" s="35">
        <v>116704</v>
      </c>
      <c r="F229" s="37">
        <v>500</v>
      </c>
      <c r="G229" s="35">
        <v>11</v>
      </c>
      <c r="H229" s="36" t="s">
        <v>194</v>
      </c>
      <c r="I229" s="35">
        <v>3337408001</v>
      </c>
    </row>
    <row r="230" spans="1:9" ht="15" hidden="1">
      <c r="A230" s="35">
        <v>3878</v>
      </c>
      <c r="B230" s="36" t="s">
        <v>589</v>
      </c>
      <c r="C230" s="36" t="s">
        <v>590</v>
      </c>
      <c r="D230" s="36" t="s">
        <v>178</v>
      </c>
      <c r="E230" s="35">
        <v>116704</v>
      </c>
      <c r="F230" s="37">
        <v>230</v>
      </c>
      <c r="G230" s="35">
        <v>1</v>
      </c>
      <c r="H230" s="36" t="s">
        <v>170</v>
      </c>
      <c r="I230" s="35">
        <v>3337408003</v>
      </c>
    </row>
    <row r="231" spans="1:9" ht="45" hidden="1">
      <c r="A231" s="35">
        <v>3895</v>
      </c>
      <c r="B231" s="36" t="s">
        <v>591</v>
      </c>
      <c r="C231" s="36" t="s">
        <v>592</v>
      </c>
      <c r="D231" s="36" t="s">
        <v>242</v>
      </c>
      <c r="E231" s="35">
        <v>102912</v>
      </c>
      <c r="F231" s="37">
        <v>115</v>
      </c>
      <c r="G231" s="35">
        <v>2</v>
      </c>
      <c r="H231" s="36" t="s">
        <v>194</v>
      </c>
      <c r="I231" s="35">
        <v>3353097874</v>
      </c>
    </row>
    <row r="232" spans="1:9" ht="30" hidden="1">
      <c r="A232" s="35">
        <v>3900</v>
      </c>
      <c r="B232" s="36" t="s">
        <v>593</v>
      </c>
      <c r="C232" s="36" t="s">
        <v>594</v>
      </c>
      <c r="D232" s="36" t="s">
        <v>178</v>
      </c>
      <c r="E232" s="35">
        <v>116704</v>
      </c>
      <c r="F232" s="37">
        <v>138</v>
      </c>
      <c r="G232" s="35">
        <v>6</v>
      </c>
      <c r="H232" s="36" t="s">
        <v>186</v>
      </c>
      <c r="I232" s="35">
        <v>3349559970</v>
      </c>
    </row>
    <row r="233" spans="1:9" ht="45" hidden="1">
      <c r="A233" s="35">
        <v>3904</v>
      </c>
      <c r="B233" s="36" t="s">
        <v>595</v>
      </c>
      <c r="C233" s="36" t="s">
        <v>596</v>
      </c>
      <c r="D233" s="36" t="s">
        <v>178</v>
      </c>
      <c r="E233" s="35">
        <v>116704</v>
      </c>
      <c r="F233" s="37">
        <v>46</v>
      </c>
      <c r="G233" s="35">
        <v>1</v>
      </c>
      <c r="H233" s="36" t="s">
        <v>179</v>
      </c>
      <c r="I233" s="35">
        <v>3349559998</v>
      </c>
    </row>
    <row r="234" spans="1:9" ht="15">
      <c r="A234" s="35">
        <v>3918</v>
      </c>
      <c r="B234" s="36" t="s">
        <v>597</v>
      </c>
      <c r="C234" s="36" t="s">
        <v>598</v>
      </c>
      <c r="D234" s="36" t="s">
        <v>169</v>
      </c>
      <c r="E234" s="35">
        <v>100219</v>
      </c>
      <c r="F234" s="37">
        <v>115</v>
      </c>
      <c r="G234" s="35">
        <v>2</v>
      </c>
      <c r="H234" s="36" t="s">
        <v>170</v>
      </c>
      <c r="I234" s="35">
        <v>3337408026</v>
      </c>
    </row>
    <row r="235" spans="1:9" ht="30" hidden="1">
      <c r="A235" s="35">
        <v>3948</v>
      </c>
      <c r="B235" s="36" t="s">
        <v>599</v>
      </c>
      <c r="C235" s="36" t="s">
        <v>600</v>
      </c>
      <c r="D235" s="36" t="s">
        <v>548</v>
      </c>
      <c r="E235" s="35">
        <v>100713</v>
      </c>
      <c r="F235" s="37">
        <v>115</v>
      </c>
      <c r="G235" s="35">
        <v>4</v>
      </c>
      <c r="H235" s="36" t="s">
        <v>194</v>
      </c>
      <c r="I235" s="35">
        <v>3337408044</v>
      </c>
    </row>
    <row r="236" spans="1:9" ht="75" hidden="1">
      <c r="A236" s="35">
        <v>3955</v>
      </c>
      <c r="B236" s="36" t="s">
        <v>601</v>
      </c>
      <c r="C236" s="36" t="s">
        <v>602</v>
      </c>
      <c r="D236" s="36" t="s">
        <v>193</v>
      </c>
      <c r="E236" s="35">
        <v>101071</v>
      </c>
      <c r="F236" s="37">
        <v>69</v>
      </c>
      <c r="G236" s="35">
        <v>2</v>
      </c>
      <c r="H236" s="36" t="s">
        <v>186</v>
      </c>
      <c r="I236" s="35">
        <v>3338155032</v>
      </c>
    </row>
    <row r="237" spans="1:9" ht="45" hidden="1">
      <c r="A237" s="35">
        <v>3980</v>
      </c>
      <c r="B237" s="36" t="s">
        <v>603</v>
      </c>
      <c r="C237" s="36" t="s">
        <v>604</v>
      </c>
      <c r="D237" s="36" t="s">
        <v>294</v>
      </c>
      <c r="E237" s="35">
        <v>100716</v>
      </c>
      <c r="F237" s="37">
        <v>34.5</v>
      </c>
      <c r="G237" s="35">
        <v>2</v>
      </c>
      <c r="H237" s="36" t="s">
        <v>170</v>
      </c>
      <c r="I237" s="35">
        <v>3342617832</v>
      </c>
    </row>
    <row r="238" spans="1:9" ht="15" hidden="1">
      <c r="A238" s="35">
        <v>4026</v>
      </c>
      <c r="B238" s="36" t="s">
        <v>605</v>
      </c>
      <c r="C238" s="36" t="s">
        <v>606</v>
      </c>
      <c r="D238" s="36" t="s">
        <v>178</v>
      </c>
      <c r="E238" s="35">
        <v>116704</v>
      </c>
      <c r="F238" s="37">
        <v>115</v>
      </c>
      <c r="G238" s="35">
        <v>2</v>
      </c>
      <c r="H238" s="36" t="s">
        <v>170</v>
      </c>
      <c r="I238" s="35">
        <v>3352749888</v>
      </c>
    </row>
    <row r="239" spans="1:9" ht="15" hidden="1">
      <c r="A239" s="35">
        <v>4046</v>
      </c>
      <c r="B239" s="36" t="s">
        <v>607</v>
      </c>
      <c r="C239" s="36" t="s">
        <v>608</v>
      </c>
      <c r="D239" s="36" t="s">
        <v>178</v>
      </c>
      <c r="E239" s="35">
        <v>116704</v>
      </c>
      <c r="F239" s="37">
        <v>69</v>
      </c>
      <c r="G239" s="35">
        <v>1</v>
      </c>
      <c r="H239" s="36" t="s">
        <v>170</v>
      </c>
      <c r="I239" s="35">
        <v>3337428031</v>
      </c>
    </row>
    <row r="240" spans="1:9" ht="30" hidden="1">
      <c r="A240" s="35">
        <v>4097</v>
      </c>
      <c r="B240" s="36" t="s">
        <v>609</v>
      </c>
      <c r="C240" s="36" t="s">
        <v>610</v>
      </c>
      <c r="D240" s="36" t="s">
        <v>202</v>
      </c>
      <c r="E240" s="35">
        <v>101222</v>
      </c>
      <c r="F240" s="37">
        <v>230</v>
      </c>
      <c r="G240" s="35">
        <v>12</v>
      </c>
      <c r="H240" s="36" t="s">
        <v>194</v>
      </c>
      <c r="I240" s="35">
        <v>3337408135</v>
      </c>
    </row>
    <row r="241" spans="1:9" ht="15" hidden="1">
      <c r="A241" s="35">
        <v>4110</v>
      </c>
      <c r="B241" s="36" t="s">
        <v>611</v>
      </c>
      <c r="C241" s="36" t="s">
        <v>612</v>
      </c>
      <c r="D241" s="36" t="s">
        <v>178</v>
      </c>
      <c r="E241" s="35">
        <v>116704</v>
      </c>
      <c r="F241" s="37">
        <v>69</v>
      </c>
      <c r="G241" s="35">
        <v>3</v>
      </c>
      <c r="H241" s="36" t="s">
        <v>170</v>
      </c>
      <c r="I241" s="35">
        <v>3337427407</v>
      </c>
    </row>
    <row r="242" spans="1:9" ht="30" hidden="1">
      <c r="A242" s="35">
        <v>4130</v>
      </c>
      <c r="B242" s="36" t="s">
        <v>613</v>
      </c>
      <c r="C242" s="36" t="s">
        <v>614</v>
      </c>
      <c r="D242" s="36" t="s">
        <v>202</v>
      </c>
      <c r="E242" s="35">
        <v>101222</v>
      </c>
      <c r="F242" s="37">
        <v>138</v>
      </c>
      <c r="G242" s="35">
        <v>1</v>
      </c>
      <c r="H242" s="36" t="s">
        <v>186</v>
      </c>
      <c r="I242" s="35">
        <v>3337408146</v>
      </c>
    </row>
    <row r="243" spans="1:9" ht="15" hidden="1">
      <c r="A243" s="35">
        <v>4137</v>
      </c>
      <c r="B243" s="36" t="s">
        <v>615</v>
      </c>
      <c r="C243" s="36" t="s">
        <v>616</v>
      </c>
      <c r="D243" s="36" t="s">
        <v>178</v>
      </c>
      <c r="E243" s="35">
        <v>116704</v>
      </c>
      <c r="F243" s="37">
        <v>46</v>
      </c>
      <c r="G243" s="35">
        <v>1</v>
      </c>
      <c r="H243" s="36" t="s">
        <v>194</v>
      </c>
      <c r="I243" s="35">
        <v>3349559641</v>
      </c>
    </row>
    <row r="244" spans="1:9" ht="60" hidden="1">
      <c r="A244" s="35">
        <v>4158</v>
      </c>
      <c r="B244" s="36" t="s">
        <v>617</v>
      </c>
      <c r="C244" s="36" t="s">
        <v>618</v>
      </c>
      <c r="D244" s="36" t="s">
        <v>191</v>
      </c>
      <c r="E244" s="35">
        <v>100834</v>
      </c>
      <c r="F244" s="37">
        <v>115</v>
      </c>
      <c r="G244" s="35">
        <v>1</v>
      </c>
      <c r="H244" s="36" t="s">
        <v>194</v>
      </c>
      <c r="I244" s="35">
        <v>3337408167</v>
      </c>
    </row>
    <row r="245" spans="1:9" ht="45" hidden="1">
      <c r="A245" s="35">
        <v>4160</v>
      </c>
      <c r="B245" s="36" t="s">
        <v>619</v>
      </c>
      <c r="C245" s="36" t="s">
        <v>620</v>
      </c>
      <c r="D245" s="36" t="s">
        <v>178</v>
      </c>
      <c r="E245" s="35">
        <v>116704</v>
      </c>
      <c r="F245" s="37">
        <v>46</v>
      </c>
      <c r="G245" s="35">
        <v>1</v>
      </c>
      <c r="H245" s="36" t="s">
        <v>179</v>
      </c>
      <c r="I245" s="35">
        <v>3349559856</v>
      </c>
    </row>
    <row r="246" spans="1:9" ht="15" hidden="1">
      <c r="A246" s="35">
        <v>4166</v>
      </c>
      <c r="B246" s="36" t="s">
        <v>621</v>
      </c>
      <c r="C246" s="36" t="s">
        <v>622</v>
      </c>
      <c r="D246" s="36" t="s">
        <v>178</v>
      </c>
      <c r="E246" s="35">
        <v>116704</v>
      </c>
      <c r="F246" s="37">
        <v>115</v>
      </c>
      <c r="G246" s="35">
        <v>2</v>
      </c>
      <c r="H246" s="36" t="s">
        <v>170</v>
      </c>
      <c r="I246" s="35">
        <v>3342617895</v>
      </c>
    </row>
    <row r="247" spans="1:9" ht="15" hidden="1">
      <c r="A247" s="35">
        <v>4173</v>
      </c>
      <c r="B247" s="36" t="s">
        <v>623</v>
      </c>
      <c r="C247" s="36" t="s">
        <v>624</v>
      </c>
      <c r="D247" s="36" t="s">
        <v>178</v>
      </c>
      <c r="E247" s="35">
        <v>116704</v>
      </c>
      <c r="F247" s="37">
        <v>69</v>
      </c>
      <c r="G247" s="35">
        <v>3</v>
      </c>
      <c r="H247" s="36" t="s">
        <v>170</v>
      </c>
      <c r="I247" s="35">
        <v>3337428310</v>
      </c>
    </row>
    <row r="248" spans="1:9" ht="45" hidden="1">
      <c r="A248" s="35">
        <v>4218</v>
      </c>
      <c r="B248" s="36" t="s">
        <v>625</v>
      </c>
      <c r="C248" s="36" t="s">
        <v>626</v>
      </c>
      <c r="D248" s="36" t="s">
        <v>202</v>
      </c>
      <c r="E248" s="35">
        <v>101222</v>
      </c>
      <c r="F248" s="37">
        <v>69</v>
      </c>
      <c r="G248" s="35">
        <v>1</v>
      </c>
      <c r="H248" s="36" t="s">
        <v>215</v>
      </c>
      <c r="I248" s="35">
        <v>3342618279</v>
      </c>
    </row>
    <row r="249" spans="1:9" ht="45" hidden="1">
      <c r="A249" s="35">
        <v>4235</v>
      </c>
      <c r="B249" s="36" t="s">
        <v>627</v>
      </c>
      <c r="C249" s="36" t="s">
        <v>628</v>
      </c>
      <c r="D249" s="36" t="s">
        <v>202</v>
      </c>
      <c r="E249" s="35">
        <v>101222</v>
      </c>
      <c r="F249" s="37">
        <v>46</v>
      </c>
      <c r="G249" s="35">
        <v>3</v>
      </c>
      <c r="H249" s="36" t="s">
        <v>215</v>
      </c>
      <c r="I249" s="35">
        <v>3342618204</v>
      </c>
    </row>
    <row r="250" spans="1:9" ht="30" hidden="1">
      <c r="A250" s="35">
        <v>4257</v>
      </c>
      <c r="B250" s="36" t="s">
        <v>629</v>
      </c>
      <c r="C250" s="36" t="s">
        <v>630</v>
      </c>
      <c r="D250" s="36" t="s">
        <v>178</v>
      </c>
      <c r="E250" s="35">
        <v>116704</v>
      </c>
      <c r="F250" s="37">
        <v>230</v>
      </c>
      <c r="G250" s="35">
        <v>4</v>
      </c>
      <c r="H250" s="36" t="s">
        <v>186</v>
      </c>
      <c r="I250" s="35">
        <v>3337408230</v>
      </c>
    </row>
    <row r="251" spans="1:9" ht="60" hidden="1">
      <c r="A251" s="35">
        <v>4263</v>
      </c>
      <c r="B251" s="36" t="s">
        <v>631</v>
      </c>
      <c r="C251" s="36" t="s">
        <v>632</v>
      </c>
      <c r="D251" s="36" t="s">
        <v>191</v>
      </c>
      <c r="E251" s="35">
        <v>100834</v>
      </c>
      <c r="F251" s="37">
        <v>115</v>
      </c>
      <c r="G251" s="35">
        <v>2</v>
      </c>
      <c r="H251" s="36" t="s">
        <v>170</v>
      </c>
      <c r="I251" s="35">
        <v>3337428233</v>
      </c>
    </row>
    <row r="252" spans="1:9" ht="45" hidden="1">
      <c r="A252" s="35">
        <v>4269</v>
      </c>
      <c r="B252" s="36" t="s">
        <v>633</v>
      </c>
      <c r="C252" s="36" t="s">
        <v>634</v>
      </c>
      <c r="D252" s="36" t="s">
        <v>635</v>
      </c>
      <c r="E252" s="35">
        <v>101407</v>
      </c>
      <c r="F252" s="37">
        <v>46</v>
      </c>
      <c r="G252" s="35">
        <v>1</v>
      </c>
      <c r="H252" s="36" t="s">
        <v>170</v>
      </c>
      <c r="I252" s="35">
        <v>3337408235</v>
      </c>
    </row>
    <row r="253" spans="1:9" ht="45" hidden="1">
      <c r="A253" s="35">
        <v>4286</v>
      </c>
      <c r="B253" s="36" t="s">
        <v>636</v>
      </c>
      <c r="C253" s="36" t="s">
        <v>637</v>
      </c>
      <c r="D253" s="36" t="s">
        <v>294</v>
      </c>
      <c r="E253" s="35">
        <v>100716</v>
      </c>
      <c r="F253" s="37">
        <v>57</v>
      </c>
      <c r="G253" s="35">
        <v>2</v>
      </c>
      <c r="H253" s="36" t="s">
        <v>170</v>
      </c>
      <c r="I253" s="35">
        <v>3342617817</v>
      </c>
    </row>
    <row r="254" spans="1:9" ht="45" hidden="1">
      <c r="A254" s="35">
        <v>4287</v>
      </c>
      <c r="B254" s="36" t="s">
        <v>638</v>
      </c>
      <c r="C254" s="36" t="s">
        <v>639</v>
      </c>
      <c r="D254" s="36" t="s">
        <v>202</v>
      </c>
      <c r="E254" s="35">
        <v>101222</v>
      </c>
      <c r="F254" s="37">
        <v>46</v>
      </c>
      <c r="G254" s="35">
        <v>2</v>
      </c>
      <c r="H254" s="36" t="s">
        <v>215</v>
      </c>
      <c r="I254" s="35">
        <v>3342618337</v>
      </c>
    </row>
    <row r="255" spans="1:9" ht="30" hidden="1">
      <c r="A255" s="35">
        <v>4324</v>
      </c>
      <c r="B255" s="36" t="s">
        <v>640</v>
      </c>
      <c r="C255" s="36" t="s">
        <v>641</v>
      </c>
      <c r="D255" s="36" t="s">
        <v>642</v>
      </c>
      <c r="E255" s="35">
        <v>100977</v>
      </c>
      <c r="F255" s="37">
        <v>115</v>
      </c>
      <c r="G255" s="35">
        <v>1</v>
      </c>
      <c r="H255" s="36" t="s">
        <v>170</v>
      </c>
      <c r="I255" s="35">
        <v>3353097795</v>
      </c>
    </row>
    <row r="256" spans="1:9" ht="15">
      <c r="A256" s="35">
        <v>4328</v>
      </c>
      <c r="B256" s="36" t="s">
        <v>643</v>
      </c>
      <c r="C256" s="36" t="s">
        <v>644</v>
      </c>
      <c r="D256" s="36" t="s">
        <v>169</v>
      </c>
      <c r="E256" s="35">
        <v>100219</v>
      </c>
      <c r="F256" s="37">
        <v>115</v>
      </c>
      <c r="G256" s="35">
        <v>1</v>
      </c>
      <c r="H256" s="36" t="s">
        <v>170</v>
      </c>
      <c r="I256" s="35">
        <v>3337408270</v>
      </c>
    </row>
    <row r="257" spans="1:9" ht="60" hidden="1">
      <c r="A257" s="35">
        <v>4342</v>
      </c>
      <c r="B257" s="36" t="s">
        <v>645</v>
      </c>
      <c r="C257" s="36" t="s">
        <v>646</v>
      </c>
      <c r="D257" s="36" t="s">
        <v>191</v>
      </c>
      <c r="E257" s="35">
        <v>100834</v>
      </c>
      <c r="F257" s="37">
        <v>115</v>
      </c>
      <c r="G257" s="35">
        <v>1</v>
      </c>
      <c r="H257" s="36" t="s">
        <v>170</v>
      </c>
      <c r="I257" s="35">
        <v>3337408281</v>
      </c>
    </row>
    <row r="258" spans="1:9" ht="45" hidden="1">
      <c r="A258" s="35">
        <v>4353</v>
      </c>
      <c r="B258" s="36" t="s">
        <v>647</v>
      </c>
      <c r="C258" s="36" t="s">
        <v>648</v>
      </c>
      <c r="D258" s="36" t="s">
        <v>178</v>
      </c>
      <c r="E258" s="35">
        <v>116704</v>
      </c>
      <c r="F258" s="37">
        <v>46</v>
      </c>
      <c r="G258" s="35">
        <v>1</v>
      </c>
      <c r="H258" s="36" t="s">
        <v>179</v>
      </c>
      <c r="I258" s="35">
        <v>3349560015</v>
      </c>
    </row>
    <row r="259" spans="1:9" ht="45">
      <c r="A259" s="35">
        <v>4357</v>
      </c>
      <c r="B259" s="36" t="s">
        <v>649</v>
      </c>
      <c r="C259" s="36" t="s">
        <v>650</v>
      </c>
      <c r="D259" s="36" t="s">
        <v>169</v>
      </c>
      <c r="E259" s="35">
        <v>100219</v>
      </c>
      <c r="F259" s="37">
        <v>115</v>
      </c>
      <c r="G259" s="35">
        <v>8</v>
      </c>
      <c r="H259" s="36" t="s">
        <v>215</v>
      </c>
      <c r="I259" s="35">
        <v>3337408287</v>
      </c>
    </row>
    <row r="260" spans="1:9" ht="60" hidden="1">
      <c r="A260" s="35">
        <v>4367</v>
      </c>
      <c r="B260" s="36" t="s">
        <v>651</v>
      </c>
      <c r="C260" s="36" t="s">
        <v>652</v>
      </c>
      <c r="D260" s="36" t="s">
        <v>191</v>
      </c>
      <c r="E260" s="35">
        <v>100834</v>
      </c>
      <c r="F260" s="37">
        <v>138</v>
      </c>
      <c r="G260" s="35">
        <v>2</v>
      </c>
      <c r="H260" s="36" t="s">
        <v>215</v>
      </c>
      <c r="I260" s="35">
        <v>3337408295</v>
      </c>
    </row>
    <row r="261" spans="1:9" ht="15" hidden="1">
      <c r="A261" s="35">
        <v>4401</v>
      </c>
      <c r="B261" s="36" t="s">
        <v>653</v>
      </c>
      <c r="C261" s="36" t="s">
        <v>654</v>
      </c>
      <c r="D261" s="36" t="s">
        <v>178</v>
      </c>
      <c r="E261" s="35">
        <v>116704</v>
      </c>
      <c r="F261" s="37">
        <v>500</v>
      </c>
      <c r="G261" s="35">
        <v>4</v>
      </c>
      <c r="H261" s="36" t="s">
        <v>170</v>
      </c>
      <c r="I261" s="35">
        <v>3337408315</v>
      </c>
    </row>
    <row r="262" spans="1:9" ht="60" hidden="1">
      <c r="A262" s="35">
        <v>4422</v>
      </c>
      <c r="B262" s="36" t="s">
        <v>655</v>
      </c>
      <c r="C262" s="36" t="s">
        <v>656</v>
      </c>
      <c r="D262" s="36" t="s">
        <v>191</v>
      </c>
      <c r="E262" s="35">
        <v>100834</v>
      </c>
      <c r="F262" s="37">
        <v>115</v>
      </c>
      <c r="G262" s="35">
        <v>2</v>
      </c>
      <c r="H262" s="36" t="s">
        <v>170</v>
      </c>
      <c r="I262" s="35">
        <v>3337408321</v>
      </c>
    </row>
    <row r="263" spans="1:9" ht="30" hidden="1">
      <c r="A263" s="35">
        <v>4439</v>
      </c>
      <c r="B263" s="36" t="s">
        <v>657</v>
      </c>
      <c r="C263" s="36" t="s">
        <v>658</v>
      </c>
      <c r="D263" s="36" t="s">
        <v>178</v>
      </c>
      <c r="E263" s="35">
        <v>116704</v>
      </c>
      <c r="F263" s="37">
        <v>138</v>
      </c>
      <c r="G263" s="35">
        <v>2</v>
      </c>
      <c r="H263" s="36" t="s">
        <v>186</v>
      </c>
      <c r="I263" s="35">
        <v>3349559761</v>
      </c>
    </row>
    <row r="264" spans="1:9" ht="45" hidden="1">
      <c r="A264" s="35">
        <v>4453</v>
      </c>
      <c r="B264" s="36" t="s">
        <v>659</v>
      </c>
      <c r="C264" s="36" t="s">
        <v>660</v>
      </c>
      <c r="D264" s="36" t="s">
        <v>178</v>
      </c>
      <c r="E264" s="35">
        <v>116704</v>
      </c>
      <c r="F264" s="37">
        <v>46</v>
      </c>
      <c r="G264" s="35">
        <v>1</v>
      </c>
      <c r="H264" s="36" t="s">
        <v>179</v>
      </c>
      <c r="I264" s="35">
        <v>3349559960</v>
      </c>
    </row>
    <row r="265" spans="1:9" ht="45" hidden="1">
      <c r="A265" s="35">
        <v>4483</v>
      </c>
      <c r="B265" s="36" t="s">
        <v>661</v>
      </c>
      <c r="C265" s="36" t="s">
        <v>662</v>
      </c>
      <c r="D265" s="36" t="s">
        <v>202</v>
      </c>
      <c r="E265" s="35">
        <v>101222</v>
      </c>
      <c r="F265" s="37">
        <v>138</v>
      </c>
      <c r="G265" s="35">
        <v>2</v>
      </c>
      <c r="H265" s="36" t="s">
        <v>215</v>
      </c>
      <c r="I265" s="35">
        <v>3342618283</v>
      </c>
    </row>
    <row r="266" spans="1:9" ht="15" hidden="1">
      <c r="A266" s="35">
        <v>4491</v>
      </c>
      <c r="B266" s="36" t="s">
        <v>663</v>
      </c>
      <c r="C266" s="36" t="s">
        <v>664</v>
      </c>
      <c r="D266" s="36" t="s">
        <v>178</v>
      </c>
      <c r="E266" s="35">
        <v>116704</v>
      </c>
      <c r="F266" s="37">
        <v>138</v>
      </c>
      <c r="G266" s="35">
        <v>5</v>
      </c>
      <c r="H266" s="36" t="s">
        <v>194</v>
      </c>
      <c r="I266" s="35">
        <v>3349559511</v>
      </c>
    </row>
    <row r="267" spans="1:9" ht="45" hidden="1">
      <c r="A267" s="35">
        <v>4514</v>
      </c>
      <c r="B267" s="36" t="s">
        <v>665</v>
      </c>
      <c r="C267" s="36" t="s">
        <v>666</v>
      </c>
      <c r="D267" s="36" t="s">
        <v>309</v>
      </c>
      <c r="E267" s="35">
        <v>116477</v>
      </c>
      <c r="F267" s="37">
        <v>69</v>
      </c>
      <c r="G267" s="35">
        <v>1</v>
      </c>
      <c r="H267" s="36" t="s">
        <v>170</v>
      </c>
      <c r="I267" s="35">
        <v>3352749990</v>
      </c>
    </row>
    <row r="268" spans="1:9" ht="45" hidden="1">
      <c r="A268" s="35">
        <v>4562</v>
      </c>
      <c r="B268" s="36" t="s">
        <v>667</v>
      </c>
      <c r="C268" s="36" t="s">
        <v>668</v>
      </c>
      <c r="D268" s="36" t="s">
        <v>202</v>
      </c>
      <c r="E268" s="35">
        <v>101222</v>
      </c>
      <c r="F268" s="37">
        <v>138</v>
      </c>
      <c r="G268" s="35">
        <v>3</v>
      </c>
      <c r="H268" s="36" t="s">
        <v>179</v>
      </c>
      <c r="I268" s="35">
        <v>3337408409</v>
      </c>
    </row>
    <row r="269" spans="1:9" ht="45" hidden="1">
      <c r="A269" s="35">
        <v>4579</v>
      </c>
      <c r="B269" s="36" t="s">
        <v>669</v>
      </c>
      <c r="C269" s="36" t="s">
        <v>670</v>
      </c>
      <c r="D269" s="36" t="s">
        <v>294</v>
      </c>
      <c r="E269" s="35">
        <v>100716</v>
      </c>
      <c r="F269" s="37">
        <v>57</v>
      </c>
      <c r="G269" s="35">
        <v>3</v>
      </c>
      <c r="H269" s="36" t="s">
        <v>170</v>
      </c>
      <c r="I269" s="35">
        <v>3337408420</v>
      </c>
    </row>
    <row r="270" spans="1:9" ht="15">
      <c r="A270" s="35">
        <v>4582</v>
      </c>
      <c r="B270" s="36" t="s">
        <v>671</v>
      </c>
      <c r="C270" s="36" t="s">
        <v>672</v>
      </c>
      <c r="D270" s="36" t="s">
        <v>169</v>
      </c>
      <c r="E270" s="35">
        <v>100219</v>
      </c>
      <c r="F270" s="37">
        <v>230</v>
      </c>
      <c r="G270" s="35">
        <v>4</v>
      </c>
      <c r="H270" s="36" t="s">
        <v>194</v>
      </c>
      <c r="I270" s="35">
        <v>3337408422</v>
      </c>
    </row>
    <row r="271" spans="1:9" ht="15" hidden="1">
      <c r="A271" s="35">
        <v>4638</v>
      </c>
      <c r="B271" s="36" t="s">
        <v>673</v>
      </c>
      <c r="C271" s="36" t="s">
        <v>674</v>
      </c>
      <c r="D271" s="36" t="s">
        <v>178</v>
      </c>
      <c r="E271" s="35">
        <v>116704</v>
      </c>
      <c r="F271" s="37">
        <v>230</v>
      </c>
      <c r="G271" s="35">
        <v>3</v>
      </c>
      <c r="H271" s="36" t="s">
        <v>170</v>
      </c>
      <c r="I271" s="35">
        <v>3337408462</v>
      </c>
    </row>
    <row r="272" spans="1:9" ht="15">
      <c r="A272" s="35">
        <v>4644</v>
      </c>
      <c r="B272" s="36" t="s">
        <v>675</v>
      </c>
      <c r="C272" s="36" t="s">
        <v>676</v>
      </c>
      <c r="D272" s="36" t="s">
        <v>169</v>
      </c>
      <c r="E272" s="35">
        <v>100219</v>
      </c>
      <c r="F272" s="37">
        <v>24</v>
      </c>
      <c r="G272" s="35">
        <v>2</v>
      </c>
      <c r="H272" s="36" t="s">
        <v>170</v>
      </c>
      <c r="I272" s="35">
        <v>3342618365</v>
      </c>
    </row>
    <row r="273" spans="1:9" ht="30" hidden="1">
      <c r="A273" s="35">
        <v>4650</v>
      </c>
      <c r="B273" s="36" t="s">
        <v>677</v>
      </c>
      <c r="C273" s="36" t="s">
        <v>678</v>
      </c>
      <c r="D273" s="36" t="s">
        <v>202</v>
      </c>
      <c r="E273" s="35">
        <v>101222</v>
      </c>
      <c r="F273" s="37">
        <v>230</v>
      </c>
      <c r="G273" s="35">
        <v>11</v>
      </c>
      <c r="H273" s="36" t="s">
        <v>186</v>
      </c>
      <c r="I273" s="35">
        <v>3337408470</v>
      </c>
    </row>
    <row r="274" spans="1:9" ht="45" hidden="1">
      <c r="A274" s="35">
        <v>4733</v>
      </c>
      <c r="B274" s="36" t="s">
        <v>679</v>
      </c>
      <c r="C274" s="36" t="s">
        <v>680</v>
      </c>
      <c r="D274" s="36" t="s">
        <v>178</v>
      </c>
      <c r="E274" s="35">
        <v>116704</v>
      </c>
      <c r="F274" s="37">
        <v>69</v>
      </c>
      <c r="G274" s="35">
        <v>2</v>
      </c>
      <c r="H274" s="36" t="s">
        <v>215</v>
      </c>
      <c r="I274" s="35">
        <v>3342618146</v>
      </c>
    </row>
    <row r="275" spans="1:9" ht="30" hidden="1">
      <c r="A275" s="35">
        <v>4749</v>
      </c>
      <c r="B275" s="36" t="s">
        <v>681</v>
      </c>
      <c r="C275" s="36" t="s">
        <v>682</v>
      </c>
      <c r="D275" s="36" t="s">
        <v>202</v>
      </c>
      <c r="E275" s="35">
        <v>101222</v>
      </c>
      <c r="F275" s="37">
        <v>69</v>
      </c>
      <c r="G275" s="35">
        <v>2</v>
      </c>
      <c r="H275" s="36" t="s">
        <v>170</v>
      </c>
      <c r="I275" s="35">
        <v>3342618380</v>
      </c>
    </row>
    <row r="276" spans="1:9" ht="30" hidden="1">
      <c r="A276" s="35">
        <v>4774</v>
      </c>
      <c r="B276" s="36" t="s">
        <v>683</v>
      </c>
      <c r="C276" s="36" t="s">
        <v>684</v>
      </c>
      <c r="D276" s="36" t="s">
        <v>178</v>
      </c>
      <c r="E276" s="35">
        <v>116704</v>
      </c>
      <c r="F276" s="37">
        <v>138</v>
      </c>
      <c r="G276" s="35">
        <v>4</v>
      </c>
      <c r="H276" s="36" t="s">
        <v>186</v>
      </c>
      <c r="I276" s="35">
        <v>3349559763</v>
      </c>
    </row>
    <row r="277" spans="1:9" ht="30" hidden="1">
      <c r="A277" s="35">
        <v>4806</v>
      </c>
      <c r="B277" s="36" t="s">
        <v>685</v>
      </c>
      <c r="C277" s="36" t="s">
        <v>686</v>
      </c>
      <c r="D277" s="36" t="s">
        <v>178</v>
      </c>
      <c r="E277" s="35">
        <v>116704</v>
      </c>
      <c r="F277" s="37">
        <v>345</v>
      </c>
      <c r="G277" s="35">
        <v>10</v>
      </c>
      <c r="H277" s="36" t="s">
        <v>186</v>
      </c>
      <c r="I277" s="35">
        <v>3337408558</v>
      </c>
    </row>
    <row r="278" spans="1:9" ht="15" hidden="1">
      <c r="A278" s="35">
        <v>4814</v>
      </c>
      <c r="B278" s="36" t="s">
        <v>687</v>
      </c>
      <c r="C278" s="36" t="s">
        <v>688</v>
      </c>
      <c r="D278" s="36" t="s">
        <v>178</v>
      </c>
      <c r="E278" s="35">
        <v>116704</v>
      </c>
      <c r="F278" s="37">
        <v>115</v>
      </c>
      <c r="G278" s="35">
        <v>1</v>
      </c>
      <c r="H278" s="36" t="s">
        <v>170</v>
      </c>
      <c r="I278" s="35">
        <v>3337428281</v>
      </c>
    </row>
    <row r="279" spans="1:9" ht="60" hidden="1">
      <c r="A279" s="35">
        <v>4866</v>
      </c>
      <c r="B279" s="36" t="s">
        <v>689</v>
      </c>
      <c r="C279" s="36" t="s">
        <v>690</v>
      </c>
      <c r="D279" s="36" t="s">
        <v>191</v>
      </c>
      <c r="E279" s="35">
        <v>100834</v>
      </c>
      <c r="F279" s="37">
        <v>138</v>
      </c>
      <c r="G279" s="35">
        <v>2</v>
      </c>
      <c r="H279" s="36" t="s">
        <v>170</v>
      </c>
      <c r="I279" s="35">
        <v>3337408594</v>
      </c>
    </row>
    <row r="280" spans="1:9" ht="30" hidden="1">
      <c r="A280" s="35">
        <v>4867</v>
      </c>
      <c r="B280" s="36" t="s">
        <v>691</v>
      </c>
      <c r="C280" s="36" t="s">
        <v>690</v>
      </c>
      <c r="D280" s="36" t="s">
        <v>548</v>
      </c>
      <c r="E280" s="35">
        <v>100713</v>
      </c>
      <c r="F280" s="37">
        <v>115</v>
      </c>
      <c r="G280" s="35">
        <v>4</v>
      </c>
      <c r="H280" s="36" t="s">
        <v>194</v>
      </c>
      <c r="I280" s="35">
        <v>3337408593</v>
      </c>
    </row>
    <row r="281" spans="1:9" ht="15" hidden="1">
      <c r="A281" s="35">
        <v>4881</v>
      </c>
      <c r="B281" s="36" t="s">
        <v>692</v>
      </c>
      <c r="C281" s="36" t="s">
        <v>693</v>
      </c>
      <c r="D281" s="36" t="s">
        <v>178</v>
      </c>
      <c r="E281" s="35">
        <v>116704</v>
      </c>
      <c r="F281" s="37">
        <v>69</v>
      </c>
      <c r="G281" s="35">
        <v>4</v>
      </c>
      <c r="H281" s="36" t="s">
        <v>194</v>
      </c>
      <c r="I281" s="35">
        <v>3337408606</v>
      </c>
    </row>
    <row r="282" spans="1:9" ht="45" hidden="1">
      <c r="A282" s="35">
        <v>4910</v>
      </c>
      <c r="B282" s="36" t="s">
        <v>694</v>
      </c>
      <c r="C282" s="36" t="s">
        <v>695</v>
      </c>
      <c r="D282" s="36" t="s">
        <v>178</v>
      </c>
      <c r="E282" s="35">
        <v>116704</v>
      </c>
      <c r="F282" s="37">
        <v>46</v>
      </c>
      <c r="G282" s="35">
        <v>2</v>
      </c>
      <c r="H282" s="36" t="s">
        <v>179</v>
      </c>
      <c r="I282" s="35">
        <v>3349560085</v>
      </c>
    </row>
    <row r="283" spans="1:9" ht="15" hidden="1">
      <c r="A283" s="35">
        <v>4913</v>
      </c>
      <c r="B283" s="36" t="s">
        <v>696</v>
      </c>
      <c r="C283" s="36" t="s">
        <v>697</v>
      </c>
      <c r="D283" s="36" t="s">
        <v>178</v>
      </c>
      <c r="E283" s="35">
        <v>116704</v>
      </c>
      <c r="F283" s="37">
        <v>115</v>
      </c>
      <c r="G283" s="35">
        <v>1</v>
      </c>
      <c r="H283" s="36" t="s">
        <v>170</v>
      </c>
      <c r="I283" s="35">
        <v>3337428291</v>
      </c>
    </row>
    <row r="284" spans="1:9" ht="45" hidden="1">
      <c r="A284" s="35">
        <v>4960</v>
      </c>
      <c r="B284" s="36" t="s">
        <v>698</v>
      </c>
      <c r="C284" s="36" t="s">
        <v>699</v>
      </c>
      <c r="D284" s="36" t="s">
        <v>178</v>
      </c>
      <c r="E284" s="35">
        <v>116704</v>
      </c>
      <c r="F284" s="37">
        <v>69</v>
      </c>
      <c r="G284" s="35">
        <v>1</v>
      </c>
      <c r="H284" s="36" t="s">
        <v>215</v>
      </c>
      <c r="I284" s="35">
        <v>3342618164</v>
      </c>
    </row>
    <row r="285" spans="1:9" ht="30" hidden="1">
      <c r="A285" s="35">
        <v>4961</v>
      </c>
      <c r="B285" s="36" t="s">
        <v>700</v>
      </c>
      <c r="C285" s="36" t="s">
        <v>699</v>
      </c>
      <c r="D285" s="36" t="s">
        <v>202</v>
      </c>
      <c r="E285" s="35">
        <v>101222</v>
      </c>
      <c r="F285" s="37">
        <v>138</v>
      </c>
      <c r="G285" s="35">
        <v>3</v>
      </c>
      <c r="H285" s="36" t="s">
        <v>186</v>
      </c>
      <c r="I285" s="35">
        <v>3342618217</v>
      </c>
    </row>
    <row r="286" spans="1:9" ht="45" hidden="1">
      <c r="A286" s="35">
        <v>4964</v>
      </c>
      <c r="B286" s="36" t="s">
        <v>701</v>
      </c>
      <c r="C286" s="36" t="s">
        <v>702</v>
      </c>
      <c r="D286" s="36" t="s">
        <v>178</v>
      </c>
      <c r="E286" s="35">
        <v>116704</v>
      </c>
      <c r="F286" s="37">
        <v>69</v>
      </c>
      <c r="G286" s="35">
        <v>1</v>
      </c>
      <c r="H286" s="36" t="s">
        <v>179</v>
      </c>
      <c r="I286" s="35">
        <v>3349559717</v>
      </c>
    </row>
    <row r="287" spans="1:9" ht="45" hidden="1">
      <c r="A287" s="35">
        <v>4965</v>
      </c>
      <c r="B287" s="36" t="s">
        <v>703</v>
      </c>
      <c r="C287" s="36" t="s">
        <v>704</v>
      </c>
      <c r="D287" s="36" t="s">
        <v>242</v>
      </c>
      <c r="E287" s="35">
        <v>102912</v>
      </c>
      <c r="F287" s="37">
        <v>115</v>
      </c>
      <c r="G287" s="35">
        <v>2</v>
      </c>
      <c r="H287" s="36" t="s">
        <v>194</v>
      </c>
      <c r="I287" s="35">
        <v>3353097902</v>
      </c>
    </row>
    <row r="288" spans="1:9" ht="15" hidden="1">
      <c r="A288" s="35">
        <v>4998</v>
      </c>
      <c r="B288" s="36" t="s">
        <v>705</v>
      </c>
      <c r="C288" s="36" t="s">
        <v>706</v>
      </c>
      <c r="D288" s="36" t="s">
        <v>178</v>
      </c>
      <c r="E288" s="35">
        <v>116704</v>
      </c>
      <c r="F288" s="37">
        <v>46</v>
      </c>
      <c r="G288" s="35">
        <v>2</v>
      </c>
      <c r="H288" s="36" t="s">
        <v>194</v>
      </c>
      <c r="I288" s="35">
        <v>3349559561</v>
      </c>
    </row>
    <row r="289" spans="1:9" ht="30" hidden="1">
      <c r="A289" s="35">
        <v>5027</v>
      </c>
      <c r="B289" s="36" t="s">
        <v>707</v>
      </c>
      <c r="C289" s="36" t="s">
        <v>708</v>
      </c>
      <c r="D289" s="36" t="s">
        <v>178</v>
      </c>
      <c r="E289" s="35">
        <v>116704</v>
      </c>
      <c r="F289" s="37">
        <v>69</v>
      </c>
      <c r="G289" s="35">
        <v>2</v>
      </c>
      <c r="H289" s="36" t="s">
        <v>186</v>
      </c>
      <c r="I289" s="35">
        <v>3349559712</v>
      </c>
    </row>
    <row r="290" spans="1:9" ht="30" hidden="1">
      <c r="A290" s="35">
        <v>5033</v>
      </c>
      <c r="B290" s="36" t="s">
        <v>709</v>
      </c>
      <c r="C290" s="36" t="s">
        <v>710</v>
      </c>
      <c r="D290" s="36" t="s">
        <v>178</v>
      </c>
      <c r="E290" s="35">
        <v>116704</v>
      </c>
      <c r="F290" s="37">
        <v>138</v>
      </c>
      <c r="G290" s="35">
        <v>7</v>
      </c>
      <c r="H290" s="36" t="s">
        <v>186</v>
      </c>
      <c r="I290" s="35">
        <v>3337408698</v>
      </c>
    </row>
    <row r="291" spans="1:9" ht="45" hidden="1">
      <c r="A291" s="35">
        <v>5044</v>
      </c>
      <c r="B291" s="36" t="s">
        <v>711</v>
      </c>
      <c r="C291" s="36" t="s">
        <v>712</v>
      </c>
      <c r="D291" s="36" t="s">
        <v>178</v>
      </c>
      <c r="E291" s="35">
        <v>116704</v>
      </c>
      <c r="F291" s="37">
        <v>46</v>
      </c>
      <c r="G291" s="35">
        <v>1</v>
      </c>
      <c r="H291" s="36" t="s">
        <v>179</v>
      </c>
      <c r="I291" s="35">
        <v>3349559934</v>
      </c>
    </row>
    <row r="292" spans="1:9" ht="60" hidden="1">
      <c r="A292" s="35">
        <v>5045</v>
      </c>
      <c r="B292" s="36" t="s">
        <v>713</v>
      </c>
      <c r="C292" s="36" t="s">
        <v>714</v>
      </c>
      <c r="D292" s="36" t="s">
        <v>191</v>
      </c>
      <c r="E292" s="35">
        <v>100834</v>
      </c>
      <c r="F292" s="37">
        <v>115</v>
      </c>
      <c r="G292" s="35">
        <v>1</v>
      </c>
      <c r="H292" s="36" t="s">
        <v>170</v>
      </c>
      <c r="I292" s="35">
        <v>3337408707</v>
      </c>
    </row>
    <row r="293" spans="1:9" ht="45" hidden="1">
      <c r="A293" s="35">
        <v>5064</v>
      </c>
      <c r="B293" s="36" t="s">
        <v>715</v>
      </c>
      <c r="C293" s="36" t="s">
        <v>716</v>
      </c>
      <c r="D293" s="36" t="s">
        <v>178</v>
      </c>
      <c r="E293" s="35">
        <v>116704</v>
      </c>
      <c r="F293" s="37">
        <v>46</v>
      </c>
      <c r="G293" s="35">
        <v>1</v>
      </c>
      <c r="H293" s="36" t="s">
        <v>179</v>
      </c>
      <c r="I293" s="35">
        <v>3349560238</v>
      </c>
    </row>
    <row r="294" spans="1:9" ht="30" hidden="1">
      <c r="A294" s="35">
        <v>5075</v>
      </c>
      <c r="B294" s="36" t="s">
        <v>717</v>
      </c>
      <c r="C294" s="36" t="s">
        <v>718</v>
      </c>
      <c r="D294" s="36" t="s">
        <v>178</v>
      </c>
      <c r="E294" s="35">
        <v>116704</v>
      </c>
      <c r="F294" s="37">
        <v>138</v>
      </c>
      <c r="G294" s="35">
        <v>4</v>
      </c>
      <c r="H294" s="36" t="s">
        <v>186</v>
      </c>
      <c r="I294" s="35">
        <v>3342618104</v>
      </c>
    </row>
    <row r="295" spans="1:9" ht="60" hidden="1">
      <c r="A295" s="35">
        <v>5117</v>
      </c>
      <c r="B295" s="36" t="s">
        <v>719</v>
      </c>
      <c r="C295" s="36" t="s">
        <v>720</v>
      </c>
      <c r="D295" s="36" t="s">
        <v>191</v>
      </c>
      <c r="E295" s="35">
        <v>100834</v>
      </c>
      <c r="F295" s="37">
        <v>230</v>
      </c>
      <c r="G295" s="35">
        <v>4</v>
      </c>
      <c r="H295" s="36" t="s">
        <v>170</v>
      </c>
      <c r="I295" s="35">
        <v>3337408757</v>
      </c>
    </row>
    <row r="296" spans="1:9" ht="15" hidden="1">
      <c r="A296" s="35">
        <v>5136</v>
      </c>
      <c r="B296" s="36" t="s">
        <v>721</v>
      </c>
      <c r="C296" s="36" t="s">
        <v>722</v>
      </c>
      <c r="D296" s="36" t="s">
        <v>178</v>
      </c>
      <c r="E296" s="35">
        <v>116704</v>
      </c>
      <c r="F296" s="37">
        <v>115</v>
      </c>
      <c r="G296" s="35">
        <v>3</v>
      </c>
      <c r="H296" s="36" t="s">
        <v>170</v>
      </c>
      <c r="I296" s="35">
        <v>3337428082</v>
      </c>
    </row>
    <row r="297" spans="1:9" ht="60" hidden="1">
      <c r="A297" s="35">
        <v>5206</v>
      </c>
      <c r="B297" s="36" t="s">
        <v>723</v>
      </c>
      <c r="C297" s="36" t="s">
        <v>724</v>
      </c>
      <c r="D297" s="36" t="s">
        <v>191</v>
      </c>
      <c r="E297" s="35">
        <v>100834</v>
      </c>
      <c r="F297" s="37">
        <v>115</v>
      </c>
      <c r="G297" s="35">
        <v>1</v>
      </c>
      <c r="H297" s="36" t="s">
        <v>170</v>
      </c>
      <c r="I297" s="35">
        <v>3337408809</v>
      </c>
    </row>
    <row r="298" spans="1:9" ht="45" hidden="1">
      <c r="A298" s="35">
        <v>5218</v>
      </c>
      <c r="B298" s="36" t="s">
        <v>725</v>
      </c>
      <c r="C298" s="36" t="s">
        <v>726</v>
      </c>
      <c r="D298" s="36" t="s">
        <v>202</v>
      </c>
      <c r="E298" s="35">
        <v>101222</v>
      </c>
      <c r="F298" s="37">
        <v>46</v>
      </c>
      <c r="G298" s="35">
        <v>1</v>
      </c>
      <c r="H298" s="36" t="s">
        <v>215</v>
      </c>
      <c r="I298" s="35">
        <v>3342618220</v>
      </c>
    </row>
    <row r="299" spans="1:9" ht="45" hidden="1">
      <c r="A299" s="35">
        <v>5220</v>
      </c>
      <c r="B299" s="36" t="s">
        <v>727</v>
      </c>
      <c r="C299" s="36" t="s">
        <v>728</v>
      </c>
      <c r="D299" s="36" t="s">
        <v>178</v>
      </c>
      <c r="E299" s="35">
        <v>116704</v>
      </c>
      <c r="F299" s="37">
        <v>138</v>
      </c>
      <c r="G299" s="35">
        <v>2</v>
      </c>
      <c r="H299" s="36" t="s">
        <v>215</v>
      </c>
      <c r="I299" s="35">
        <v>3337408817</v>
      </c>
    </row>
    <row r="300" spans="1:9" ht="45" hidden="1">
      <c r="A300" s="35">
        <v>5243</v>
      </c>
      <c r="B300" s="36" t="s">
        <v>729</v>
      </c>
      <c r="C300" s="36" t="s">
        <v>730</v>
      </c>
      <c r="D300" s="36" t="s">
        <v>397</v>
      </c>
      <c r="E300" s="35">
        <v>101374</v>
      </c>
      <c r="F300" s="37">
        <v>230</v>
      </c>
      <c r="G300" s="35">
        <v>6</v>
      </c>
      <c r="H300" s="36" t="s">
        <v>194</v>
      </c>
      <c r="I300" s="35">
        <v>3337408830</v>
      </c>
    </row>
    <row r="301" spans="1:9" ht="30" hidden="1">
      <c r="A301" s="35">
        <v>5263</v>
      </c>
      <c r="B301" s="36" t="s">
        <v>731</v>
      </c>
      <c r="C301" s="36" t="s">
        <v>732</v>
      </c>
      <c r="D301" s="36" t="s">
        <v>202</v>
      </c>
      <c r="E301" s="35">
        <v>101222</v>
      </c>
      <c r="F301" s="37">
        <v>69</v>
      </c>
      <c r="G301" s="35">
        <v>1</v>
      </c>
      <c r="H301" s="36" t="s">
        <v>170</v>
      </c>
      <c r="I301" s="35">
        <v>3342618377</v>
      </c>
    </row>
    <row r="302" spans="1:9" ht="30" hidden="1">
      <c r="A302" s="35">
        <v>5266</v>
      </c>
      <c r="B302" s="36" t="s">
        <v>733</v>
      </c>
      <c r="C302" s="36" t="s">
        <v>732</v>
      </c>
      <c r="D302" s="36" t="s">
        <v>316</v>
      </c>
      <c r="E302" s="35">
        <v>126080</v>
      </c>
      <c r="F302" s="37">
        <v>345</v>
      </c>
      <c r="G302" s="35">
        <v>2</v>
      </c>
      <c r="H302" s="36" t="s">
        <v>170</v>
      </c>
      <c r="I302" s="35">
        <v>3353098144</v>
      </c>
    </row>
    <row r="303" spans="1:9" ht="30" hidden="1">
      <c r="A303" s="35">
        <v>5270</v>
      </c>
      <c r="B303" s="36" t="s">
        <v>734</v>
      </c>
      <c r="C303" s="36" t="s">
        <v>735</v>
      </c>
      <c r="D303" s="36" t="s">
        <v>202</v>
      </c>
      <c r="E303" s="35">
        <v>101222</v>
      </c>
      <c r="F303" s="37">
        <v>69</v>
      </c>
      <c r="G303" s="35">
        <v>1</v>
      </c>
      <c r="H303" s="36" t="s">
        <v>170</v>
      </c>
      <c r="I303" s="35">
        <v>3337408846</v>
      </c>
    </row>
    <row r="304" spans="1:9" ht="60" hidden="1">
      <c r="A304" s="35">
        <v>5278</v>
      </c>
      <c r="B304" s="36" t="s">
        <v>736</v>
      </c>
      <c r="C304" s="36" t="s">
        <v>737</v>
      </c>
      <c r="D304" s="36" t="s">
        <v>191</v>
      </c>
      <c r="E304" s="35">
        <v>100834</v>
      </c>
      <c r="F304" s="37">
        <v>115</v>
      </c>
      <c r="G304" s="35">
        <v>2</v>
      </c>
      <c r="H304" s="36" t="s">
        <v>186</v>
      </c>
      <c r="I304" s="35">
        <v>3337408852</v>
      </c>
    </row>
    <row r="305" spans="1:9" ht="15" hidden="1">
      <c r="A305" s="35">
        <v>5288</v>
      </c>
      <c r="B305" s="36" t="s">
        <v>738</v>
      </c>
      <c r="C305" s="36" t="s">
        <v>739</v>
      </c>
      <c r="D305" s="36" t="s">
        <v>178</v>
      </c>
      <c r="E305" s="35">
        <v>116704</v>
      </c>
      <c r="F305" s="37">
        <v>69</v>
      </c>
      <c r="G305" s="35">
        <v>1</v>
      </c>
      <c r="H305" s="36" t="s">
        <v>170</v>
      </c>
      <c r="I305" s="35">
        <v>3352749880</v>
      </c>
    </row>
    <row r="306" spans="1:9" ht="30" hidden="1">
      <c r="A306" s="35">
        <v>5296</v>
      </c>
      <c r="B306" s="36" t="s">
        <v>740</v>
      </c>
      <c r="C306" s="36" t="s">
        <v>741</v>
      </c>
      <c r="D306" s="36" t="s">
        <v>178</v>
      </c>
      <c r="E306" s="35">
        <v>116704</v>
      </c>
      <c r="F306" s="37">
        <v>230</v>
      </c>
      <c r="G306" s="35">
        <v>11</v>
      </c>
      <c r="H306" s="36" t="s">
        <v>186</v>
      </c>
      <c r="I306" s="35">
        <v>3337408861</v>
      </c>
    </row>
    <row r="307" spans="1:9" ht="30" hidden="1">
      <c r="A307" s="35">
        <v>5297</v>
      </c>
      <c r="B307" s="36" t="s">
        <v>742</v>
      </c>
      <c r="C307" s="36" t="s">
        <v>741</v>
      </c>
      <c r="D307" s="36" t="s">
        <v>178</v>
      </c>
      <c r="E307" s="35">
        <v>116704</v>
      </c>
      <c r="F307" s="37">
        <v>115</v>
      </c>
      <c r="G307" s="35">
        <v>5</v>
      </c>
      <c r="H307" s="36" t="s">
        <v>186</v>
      </c>
      <c r="I307" s="35">
        <v>3342617938</v>
      </c>
    </row>
    <row r="308" spans="1:9" ht="30" hidden="1">
      <c r="A308" s="35">
        <v>5303</v>
      </c>
      <c r="B308" s="36" t="s">
        <v>743</v>
      </c>
      <c r="C308" s="36" t="s">
        <v>744</v>
      </c>
      <c r="D308" s="36" t="s">
        <v>178</v>
      </c>
      <c r="E308" s="35">
        <v>116704</v>
      </c>
      <c r="F308" s="37">
        <v>57</v>
      </c>
      <c r="G308" s="35">
        <v>1</v>
      </c>
      <c r="H308" s="36" t="s">
        <v>186</v>
      </c>
      <c r="I308" s="35">
        <v>3342617899</v>
      </c>
    </row>
    <row r="309" spans="1:9" ht="15" hidden="1">
      <c r="A309" s="35">
        <v>5314</v>
      </c>
      <c r="B309" s="36" t="s">
        <v>745</v>
      </c>
      <c r="C309" s="36" t="s">
        <v>746</v>
      </c>
      <c r="D309" s="36" t="s">
        <v>178</v>
      </c>
      <c r="E309" s="35">
        <v>116704</v>
      </c>
      <c r="F309" s="37">
        <v>69</v>
      </c>
      <c r="G309" s="35">
        <v>2</v>
      </c>
      <c r="H309" s="36" t="s">
        <v>194</v>
      </c>
      <c r="I309" s="35">
        <v>3337408868</v>
      </c>
    </row>
    <row r="310" spans="1:9" ht="45" hidden="1">
      <c r="A310" s="35">
        <v>5315</v>
      </c>
      <c r="B310" s="36" t="s">
        <v>747</v>
      </c>
      <c r="C310" s="36" t="s">
        <v>748</v>
      </c>
      <c r="D310" s="36" t="s">
        <v>749</v>
      </c>
      <c r="E310" s="35">
        <v>103567</v>
      </c>
      <c r="F310" s="37">
        <v>115</v>
      </c>
      <c r="G310" s="35">
        <v>3</v>
      </c>
      <c r="H310" s="36" t="s">
        <v>170</v>
      </c>
      <c r="I310" s="35">
        <v>3353097787</v>
      </c>
    </row>
    <row r="311" spans="1:9" ht="15" hidden="1">
      <c r="A311" s="35">
        <v>5334</v>
      </c>
      <c r="B311" s="36" t="s">
        <v>750</v>
      </c>
      <c r="C311" s="36" t="s">
        <v>751</v>
      </c>
      <c r="D311" s="36" t="s">
        <v>178</v>
      </c>
      <c r="E311" s="35">
        <v>116704</v>
      </c>
      <c r="F311" s="37">
        <v>46</v>
      </c>
      <c r="G311" s="35">
        <v>2</v>
      </c>
      <c r="H311" s="36" t="s">
        <v>194</v>
      </c>
      <c r="I311" s="35">
        <v>3349559512</v>
      </c>
    </row>
    <row r="312" spans="1:9" ht="60" hidden="1">
      <c r="A312" s="35">
        <v>5361</v>
      </c>
      <c r="B312" s="36" t="s">
        <v>752</v>
      </c>
      <c r="C312" s="36" t="s">
        <v>753</v>
      </c>
      <c r="D312" s="36" t="s">
        <v>191</v>
      </c>
      <c r="E312" s="35">
        <v>100834</v>
      </c>
      <c r="F312" s="37">
        <v>115</v>
      </c>
      <c r="G312" s="35">
        <v>3</v>
      </c>
      <c r="H312" s="36" t="s">
        <v>186</v>
      </c>
      <c r="I312" s="35">
        <v>3337408897</v>
      </c>
    </row>
    <row r="313" spans="1:9" ht="15" hidden="1">
      <c r="A313" s="35">
        <v>5384</v>
      </c>
      <c r="B313" s="36" t="s">
        <v>754</v>
      </c>
      <c r="C313" s="36" t="s">
        <v>755</v>
      </c>
      <c r="D313" s="36" t="s">
        <v>178</v>
      </c>
      <c r="E313" s="35">
        <v>116704</v>
      </c>
      <c r="F313" s="37">
        <v>115</v>
      </c>
      <c r="G313" s="35">
        <v>6</v>
      </c>
      <c r="H313" s="36" t="s">
        <v>170</v>
      </c>
      <c r="I313" s="35">
        <v>3337408908</v>
      </c>
    </row>
    <row r="314" spans="1:9" ht="15" hidden="1">
      <c r="A314" s="35">
        <v>5386</v>
      </c>
      <c r="B314" s="36" t="s">
        <v>756</v>
      </c>
      <c r="C314" s="36" t="s">
        <v>757</v>
      </c>
      <c r="D314" s="36" t="s">
        <v>178</v>
      </c>
      <c r="E314" s="35">
        <v>116704</v>
      </c>
      <c r="F314" s="37">
        <v>115</v>
      </c>
      <c r="G314" s="35">
        <v>2</v>
      </c>
      <c r="H314" s="36" t="s">
        <v>170</v>
      </c>
      <c r="I314" s="35">
        <v>3337428278</v>
      </c>
    </row>
    <row r="315" spans="1:9" ht="30">
      <c r="A315" s="35">
        <v>5399</v>
      </c>
      <c r="B315" s="36" t="s">
        <v>758</v>
      </c>
      <c r="C315" s="36" t="s">
        <v>759</v>
      </c>
      <c r="D315" s="36" t="s">
        <v>169</v>
      </c>
      <c r="E315" s="35">
        <v>100219</v>
      </c>
      <c r="F315" s="37">
        <v>115</v>
      </c>
      <c r="G315" s="35">
        <v>3</v>
      </c>
      <c r="H315" s="36" t="s">
        <v>186</v>
      </c>
      <c r="I315" s="35">
        <v>3337408917</v>
      </c>
    </row>
    <row r="316" spans="1:9" ht="30" hidden="1">
      <c r="A316" s="35">
        <v>5411</v>
      </c>
      <c r="B316" s="36" t="s">
        <v>760</v>
      </c>
      <c r="C316" s="36" t="s">
        <v>761</v>
      </c>
      <c r="D316" s="36" t="s">
        <v>178</v>
      </c>
      <c r="E316" s="35">
        <v>116704</v>
      </c>
      <c r="F316" s="37">
        <v>138</v>
      </c>
      <c r="G316" s="35">
        <v>3</v>
      </c>
      <c r="H316" s="36" t="s">
        <v>186</v>
      </c>
      <c r="I316" s="35">
        <v>3349559758</v>
      </c>
    </row>
    <row r="317" spans="1:9" ht="45" hidden="1">
      <c r="A317" s="35">
        <v>5447</v>
      </c>
      <c r="B317" s="36" t="s">
        <v>762</v>
      </c>
      <c r="C317" s="36" t="s">
        <v>763</v>
      </c>
      <c r="D317" s="36" t="s">
        <v>202</v>
      </c>
      <c r="E317" s="35">
        <v>101222</v>
      </c>
      <c r="F317" s="37">
        <v>500</v>
      </c>
      <c r="G317" s="35">
        <v>3</v>
      </c>
      <c r="H317" s="36" t="s">
        <v>179</v>
      </c>
      <c r="I317" s="35">
        <v>3365669814</v>
      </c>
    </row>
    <row r="318" spans="1:9" ht="60" hidden="1">
      <c r="A318" s="35">
        <v>5487</v>
      </c>
      <c r="B318" s="36" t="s">
        <v>764</v>
      </c>
      <c r="C318" s="36" t="s">
        <v>765</v>
      </c>
      <c r="D318" s="36" t="s">
        <v>191</v>
      </c>
      <c r="E318" s="35">
        <v>100834</v>
      </c>
      <c r="F318" s="37">
        <v>1000</v>
      </c>
      <c r="G318" s="35">
        <v>5</v>
      </c>
      <c r="H318" s="36" t="s">
        <v>186</v>
      </c>
      <c r="I318" s="35">
        <v>3337408977</v>
      </c>
    </row>
    <row r="319" spans="1:9" ht="15" hidden="1">
      <c r="A319" s="35">
        <v>5524</v>
      </c>
      <c r="B319" s="36" t="s">
        <v>766</v>
      </c>
      <c r="C319" s="36" t="s">
        <v>767</v>
      </c>
      <c r="D319" s="36" t="s">
        <v>178</v>
      </c>
      <c r="E319" s="35">
        <v>116704</v>
      </c>
      <c r="F319" s="37">
        <v>115</v>
      </c>
      <c r="G319" s="35">
        <v>2</v>
      </c>
      <c r="H319" s="36" t="s">
        <v>170</v>
      </c>
      <c r="I319" s="35">
        <v>3342617894</v>
      </c>
    </row>
    <row r="320" spans="1:9" ht="45" hidden="1">
      <c r="A320" s="35">
        <v>5533</v>
      </c>
      <c r="B320" s="36" t="s">
        <v>768</v>
      </c>
      <c r="C320" s="36" t="s">
        <v>769</v>
      </c>
      <c r="D320" s="36" t="s">
        <v>178</v>
      </c>
      <c r="E320" s="35">
        <v>116704</v>
      </c>
      <c r="F320" s="37">
        <v>46</v>
      </c>
      <c r="G320" s="35">
        <v>1</v>
      </c>
      <c r="H320" s="36" t="s">
        <v>179</v>
      </c>
      <c r="I320" s="35">
        <v>3349560119</v>
      </c>
    </row>
    <row r="321" spans="1:9" ht="15" hidden="1">
      <c r="A321" s="35">
        <v>5553</v>
      </c>
      <c r="B321" s="36" t="s">
        <v>770</v>
      </c>
      <c r="C321" s="36" t="s">
        <v>771</v>
      </c>
      <c r="D321" s="36" t="s">
        <v>178</v>
      </c>
      <c r="E321" s="35">
        <v>116704</v>
      </c>
      <c r="F321" s="37">
        <v>69</v>
      </c>
      <c r="G321" s="35">
        <v>2</v>
      </c>
      <c r="H321" s="36" t="s">
        <v>170</v>
      </c>
      <c r="I321" s="35">
        <v>3337427747</v>
      </c>
    </row>
    <row r="322" spans="1:9" ht="30" hidden="1">
      <c r="A322" s="35">
        <v>5597</v>
      </c>
      <c r="B322" s="36" t="s">
        <v>772</v>
      </c>
      <c r="C322" s="36" t="s">
        <v>773</v>
      </c>
      <c r="D322" s="36" t="s">
        <v>642</v>
      </c>
      <c r="E322" s="35">
        <v>100977</v>
      </c>
      <c r="F322" s="37">
        <v>115</v>
      </c>
      <c r="G322" s="35">
        <v>2</v>
      </c>
      <c r="H322" s="36" t="s">
        <v>170</v>
      </c>
      <c r="I322" s="35">
        <v>3353097799</v>
      </c>
    </row>
    <row r="323" spans="1:9" ht="60" hidden="1">
      <c r="A323" s="35">
        <v>5600</v>
      </c>
      <c r="B323" s="36" t="s">
        <v>774</v>
      </c>
      <c r="C323" s="36" t="s">
        <v>773</v>
      </c>
      <c r="D323" s="36" t="s">
        <v>191</v>
      </c>
      <c r="E323" s="35">
        <v>100834</v>
      </c>
      <c r="F323" s="37">
        <v>500</v>
      </c>
      <c r="G323" s="35">
        <v>4</v>
      </c>
      <c r="H323" s="36" t="s">
        <v>186</v>
      </c>
      <c r="I323" s="35">
        <v>3337409045</v>
      </c>
    </row>
    <row r="324" spans="1:9" ht="60" hidden="1">
      <c r="A324" s="35">
        <v>5604</v>
      </c>
      <c r="B324" s="36" t="s">
        <v>775</v>
      </c>
      <c r="C324" s="36" t="s">
        <v>776</v>
      </c>
      <c r="D324" s="36" t="s">
        <v>191</v>
      </c>
      <c r="E324" s="35">
        <v>100834</v>
      </c>
      <c r="F324" s="37">
        <v>500</v>
      </c>
      <c r="G324" s="35">
        <v>8</v>
      </c>
      <c r="H324" s="36" t="s">
        <v>170</v>
      </c>
      <c r="I324" s="35">
        <v>3337409051</v>
      </c>
    </row>
    <row r="325" spans="1:9" ht="45" hidden="1">
      <c r="A325" s="35">
        <v>5616</v>
      </c>
      <c r="B325" s="36" t="s">
        <v>777</v>
      </c>
      <c r="C325" s="36" t="s">
        <v>778</v>
      </c>
      <c r="D325" s="36" t="s">
        <v>178</v>
      </c>
      <c r="E325" s="35">
        <v>116704</v>
      </c>
      <c r="F325" s="37">
        <v>46</v>
      </c>
      <c r="G325" s="35">
        <v>1</v>
      </c>
      <c r="H325" s="36" t="s">
        <v>179</v>
      </c>
      <c r="I325" s="35">
        <v>3349560236</v>
      </c>
    </row>
    <row r="326" spans="1:9" ht="45" hidden="1">
      <c r="A326" s="35">
        <v>5636</v>
      </c>
      <c r="B326" s="36" t="s">
        <v>779</v>
      </c>
      <c r="C326" s="36" t="s">
        <v>780</v>
      </c>
      <c r="D326" s="36" t="s">
        <v>178</v>
      </c>
      <c r="E326" s="35">
        <v>116704</v>
      </c>
      <c r="F326" s="37">
        <v>46</v>
      </c>
      <c r="G326" s="35">
        <v>1</v>
      </c>
      <c r="H326" s="36" t="s">
        <v>179</v>
      </c>
      <c r="I326" s="35">
        <v>3349559830</v>
      </c>
    </row>
    <row r="327" spans="1:9" ht="30">
      <c r="A327" s="35">
        <v>5676</v>
      </c>
      <c r="B327" s="36" t="s">
        <v>781</v>
      </c>
      <c r="C327" s="36" t="s">
        <v>782</v>
      </c>
      <c r="D327" s="36" t="s">
        <v>169</v>
      </c>
      <c r="E327" s="35">
        <v>100219</v>
      </c>
      <c r="F327" s="37">
        <v>230</v>
      </c>
      <c r="G327" s="35">
        <v>1</v>
      </c>
      <c r="H327" s="36" t="s">
        <v>186</v>
      </c>
      <c r="I327" s="35">
        <v>3337409095</v>
      </c>
    </row>
    <row r="328" spans="1:9" ht="45" hidden="1">
      <c r="A328" s="35">
        <v>5725</v>
      </c>
      <c r="B328" s="36" t="s">
        <v>783</v>
      </c>
      <c r="C328" s="36" t="s">
        <v>784</v>
      </c>
      <c r="D328" s="36" t="s">
        <v>178</v>
      </c>
      <c r="E328" s="35">
        <v>116704</v>
      </c>
      <c r="F328" s="37">
        <v>46</v>
      </c>
      <c r="G328" s="35">
        <v>2</v>
      </c>
      <c r="H328" s="36" t="s">
        <v>179</v>
      </c>
      <c r="I328" s="35">
        <v>3342617948</v>
      </c>
    </row>
    <row r="329" spans="1:9" ht="45" hidden="1">
      <c r="A329" s="35">
        <v>5728</v>
      </c>
      <c r="B329" s="36" t="s">
        <v>785</v>
      </c>
      <c r="C329" s="36" t="s">
        <v>786</v>
      </c>
      <c r="D329" s="36" t="s">
        <v>178</v>
      </c>
      <c r="E329" s="35">
        <v>116704</v>
      </c>
      <c r="F329" s="37">
        <v>230</v>
      </c>
      <c r="G329" s="35">
        <v>4</v>
      </c>
      <c r="H329" s="36" t="s">
        <v>215</v>
      </c>
      <c r="I329" s="35">
        <v>3337409131</v>
      </c>
    </row>
    <row r="330" spans="1:9" ht="60" hidden="1">
      <c r="A330" s="35">
        <v>5836</v>
      </c>
      <c r="B330" s="36" t="s">
        <v>787</v>
      </c>
      <c r="C330" s="36" t="s">
        <v>788</v>
      </c>
      <c r="D330" s="36" t="s">
        <v>191</v>
      </c>
      <c r="E330" s="35">
        <v>100834</v>
      </c>
      <c r="F330" s="37">
        <v>500</v>
      </c>
      <c r="G330" s="35">
        <v>15</v>
      </c>
      <c r="H330" s="36" t="s">
        <v>194</v>
      </c>
      <c r="I330" s="35">
        <v>3337409201</v>
      </c>
    </row>
    <row r="331" spans="1:9" ht="45" hidden="1">
      <c r="A331" s="35">
        <v>5854</v>
      </c>
      <c r="B331" s="36" t="s">
        <v>789</v>
      </c>
      <c r="C331" s="36" t="s">
        <v>790</v>
      </c>
      <c r="D331" s="36" t="s">
        <v>178</v>
      </c>
      <c r="E331" s="35">
        <v>116704</v>
      </c>
      <c r="F331" s="37">
        <v>46</v>
      </c>
      <c r="G331" s="35">
        <v>1</v>
      </c>
      <c r="H331" s="36" t="s">
        <v>215</v>
      </c>
      <c r="I331" s="35">
        <v>3342618096</v>
      </c>
    </row>
    <row r="332" spans="1:9" ht="60" hidden="1">
      <c r="A332" s="35">
        <v>5862</v>
      </c>
      <c r="B332" s="36" t="s">
        <v>791</v>
      </c>
      <c r="C332" s="36" t="s">
        <v>792</v>
      </c>
      <c r="D332" s="36" t="s">
        <v>191</v>
      </c>
      <c r="E332" s="35">
        <v>100834</v>
      </c>
      <c r="F332" s="37">
        <v>115</v>
      </c>
      <c r="G332" s="35">
        <v>1</v>
      </c>
      <c r="H332" s="36" t="s">
        <v>186</v>
      </c>
      <c r="I332" s="35">
        <v>3337409218</v>
      </c>
    </row>
    <row r="333" spans="1:9" ht="60" hidden="1">
      <c r="A333" s="35">
        <v>5864</v>
      </c>
      <c r="B333" s="36" t="s">
        <v>793</v>
      </c>
      <c r="C333" s="36" t="s">
        <v>794</v>
      </c>
      <c r="D333" s="36" t="s">
        <v>191</v>
      </c>
      <c r="E333" s="35">
        <v>100834</v>
      </c>
      <c r="F333" s="37">
        <v>230</v>
      </c>
      <c r="G333" s="35">
        <v>6</v>
      </c>
      <c r="H333" s="36" t="s">
        <v>186</v>
      </c>
      <c r="I333" s="35">
        <v>3337409220</v>
      </c>
    </row>
    <row r="334" spans="1:9" ht="15" hidden="1">
      <c r="A334" s="35">
        <v>5870</v>
      </c>
      <c r="B334" s="36" t="s">
        <v>795</v>
      </c>
      <c r="C334" s="36" t="s">
        <v>796</v>
      </c>
      <c r="D334" s="36" t="s">
        <v>178</v>
      </c>
      <c r="E334" s="35">
        <v>116704</v>
      </c>
      <c r="F334" s="37">
        <v>46</v>
      </c>
      <c r="G334" s="35">
        <v>2</v>
      </c>
      <c r="H334" s="36" t="s">
        <v>170</v>
      </c>
      <c r="I334" s="35">
        <v>3342617951</v>
      </c>
    </row>
    <row r="335" spans="1:9" ht="45" hidden="1">
      <c r="A335" s="35">
        <v>5930</v>
      </c>
      <c r="B335" s="36" t="s">
        <v>797</v>
      </c>
      <c r="C335" s="36" t="s">
        <v>798</v>
      </c>
      <c r="D335" s="36" t="s">
        <v>178</v>
      </c>
      <c r="E335" s="35">
        <v>116704</v>
      </c>
      <c r="F335" s="37">
        <v>46</v>
      </c>
      <c r="G335" s="35">
        <v>1</v>
      </c>
      <c r="H335" s="36" t="s">
        <v>215</v>
      </c>
      <c r="I335" s="35">
        <v>3342618097</v>
      </c>
    </row>
    <row r="336" spans="1:9" ht="30" hidden="1">
      <c r="A336" s="35">
        <v>5935</v>
      </c>
      <c r="B336" s="36" t="s">
        <v>799</v>
      </c>
      <c r="C336" s="36" t="s">
        <v>800</v>
      </c>
      <c r="D336" s="36" t="s">
        <v>202</v>
      </c>
      <c r="E336" s="35">
        <v>101222</v>
      </c>
      <c r="F336" s="37">
        <v>138</v>
      </c>
      <c r="G336" s="35">
        <v>3</v>
      </c>
      <c r="H336" s="36" t="s">
        <v>170</v>
      </c>
      <c r="I336" s="35">
        <v>3337409263</v>
      </c>
    </row>
    <row r="337" spans="1:9" ht="45" hidden="1">
      <c r="A337" s="35">
        <v>5951</v>
      </c>
      <c r="B337" s="36" t="s">
        <v>801</v>
      </c>
      <c r="C337" s="36" t="s">
        <v>802</v>
      </c>
      <c r="D337" s="36" t="s">
        <v>178</v>
      </c>
      <c r="E337" s="35">
        <v>116704</v>
      </c>
      <c r="F337" s="37">
        <v>46</v>
      </c>
      <c r="G337" s="35">
        <v>1</v>
      </c>
      <c r="H337" s="36" t="s">
        <v>179</v>
      </c>
      <c r="I337" s="35">
        <v>3349560084</v>
      </c>
    </row>
    <row r="338" spans="1:9" ht="60" hidden="1">
      <c r="A338" s="35">
        <v>6002</v>
      </c>
      <c r="B338" s="36" t="s">
        <v>803</v>
      </c>
      <c r="C338" s="36" t="s">
        <v>804</v>
      </c>
      <c r="D338" s="36" t="s">
        <v>191</v>
      </c>
      <c r="E338" s="35">
        <v>100834</v>
      </c>
      <c r="F338" s="37">
        <v>500</v>
      </c>
      <c r="G338" s="35">
        <v>12</v>
      </c>
      <c r="H338" s="36" t="s">
        <v>186</v>
      </c>
      <c r="I338" s="35">
        <v>3337409315</v>
      </c>
    </row>
    <row r="339" spans="1:9" ht="15" hidden="1">
      <c r="A339" s="35">
        <v>6025</v>
      </c>
      <c r="B339" s="36" t="s">
        <v>805</v>
      </c>
      <c r="C339" s="36" t="s">
        <v>806</v>
      </c>
      <c r="D339" s="36" t="s">
        <v>178</v>
      </c>
      <c r="E339" s="35">
        <v>116704</v>
      </c>
      <c r="F339" s="37">
        <v>115</v>
      </c>
      <c r="G339" s="35">
        <v>3</v>
      </c>
      <c r="H339" s="36" t="s">
        <v>170</v>
      </c>
      <c r="I339" s="35">
        <v>3337428172</v>
      </c>
    </row>
    <row r="340" spans="1:9" ht="15" hidden="1">
      <c r="A340" s="35">
        <v>6034</v>
      </c>
      <c r="B340" s="36" t="s">
        <v>807</v>
      </c>
      <c r="C340" s="36" t="s">
        <v>808</v>
      </c>
      <c r="D340" s="36" t="s">
        <v>178</v>
      </c>
      <c r="E340" s="35">
        <v>116704</v>
      </c>
      <c r="F340" s="37">
        <v>69</v>
      </c>
      <c r="G340" s="35">
        <v>1</v>
      </c>
      <c r="H340" s="36" t="s">
        <v>170</v>
      </c>
      <c r="I340" s="35">
        <v>3337428000</v>
      </c>
    </row>
    <row r="341" spans="1:9" ht="60" hidden="1">
      <c r="A341" s="35">
        <v>6100</v>
      </c>
      <c r="B341" s="36" t="s">
        <v>809</v>
      </c>
      <c r="C341" s="36" t="s">
        <v>810</v>
      </c>
      <c r="D341" s="36" t="s">
        <v>191</v>
      </c>
      <c r="E341" s="35">
        <v>100834</v>
      </c>
      <c r="F341" s="37">
        <v>115</v>
      </c>
      <c r="G341" s="35">
        <v>2</v>
      </c>
      <c r="H341" s="36" t="s">
        <v>170</v>
      </c>
      <c r="I341" s="35">
        <v>3337428232</v>
      </c>
    </row>
    <row r="342" spans="1:9" ht="45" hidden="1">
      <c r="A342" s="35">
        <v>6165</v>
      </c>
      <c r="B342" s="36" t="s">
        <v>811</v>
      </c>
      <c r="C342" s="36" t="s">
        <v>812</v>
      </c>
      <c r="D342" s="36" t="s">
        <v>202</v>
      </c>
      <c r="E342" s="35">
        <v>101222</v>
      </c>
      <c r="F342" s="37">
        <v>46</v>
      </c>
      <c r="G342" s="35">
        <v>1</v>
      </c>
      <c r="H342" s="36" t="s">
        <v>215</v>
      </c>
      <c r="I342" s="35">
        <v>3342618235</v>
      </c>
    </row>
    <row r="343" spans="1:9" ht="15" hidden="1">
      <c r="A343" s="35">
        <v>6172</v>
      </c>
      <c r="B343" s="36" t="s">
        <v>813</v>
      </c>
      <c r="C343" s="36" t="s">
        <v>814</v>
      </c>
      <c r="D343" s="36" t="s">
        <v>178</v>
      </c>
      <c r="E343" s="35">
        <v>116704</v>
      </c>
      <c r="F343" s="37">
        <v>115</v>
      </c>
      <c r="G343" s="35">
        <v>2</v>
      </c>
      <c r="H343" s="36" t="s">
        <v>170</v>
      </c>
      <c r="I343" s="35">
        <v>3352750159</v>
      </c>
    </row>
    <row r="344" spans="1:9" ht="45" hidden="1">
      <c r="A344" s="35">
        <v>6178</v>
      </c>
      <c r="B344" s="36" t="s">
        <v>815</v>
      </c>
      <c r="C344" s="36" t="s">
        <v>816</v>
      </c>
      <c r="D344" s="36" t="s">
        <v>178</v>
      </c>
      <c r="E344" s="35">
        <v>116704</v>
      </c>
      <c r="F344" s="37">
        <v>69</v>
      </c>
      <c r="G344" s="35">
        <v>1</v>
      </c>
      <c r="H344" s="36" t="s">
        <v>179</v>
      </c>
      <c r="I344" s="35">
        <v>3349559787</v>
      </c>
    </row>
    <row r="345" spans="1:9" ht="30" hidden="1">
      <c r="A345" s="35">
        <v>6262</v>
      </c>
      <c r="B345" s="36" t="s">
        <v>817</v>
      </c>
      <c r="C345" s="36" t="s">
        <v>818</v>
      </c>
      <c r="D345" s="36" t="s">
        <v>202</v>
      </c>
      <c r="E345" s="35">
        <v>101222</v>
      </c>
      <c r="F345" s="37">
        <v>69</v>
      </c>
      <c r="G345" s="35">
        <v>2</v>
      </c>
      <c r="H345" s="36" t="s">
        <v>170</v>
      </c>
      <c r="I345" s="35">
        <v>3342618251</v>
      </c>
    </row>
    <row r="346" spans="1:9" ht="60" hidden="1">
      <c r="A346" s="35">
        <v>6323</v>
      </c>
      <c r="B346" s="36" t="s">
        <v>819</v>
      </c>
      <c r="C346" s="36" t="s">
        <v>820</v>
      </c>
      <c r="D346" s="36" t="s">
        <v>191</v>
      </c>
      <c r="E346" s="35">
        <v>100834</v>
      </c>
      <c r="F346" s="37">
        <v>115</v>
      </c>
      <c r="G346" s="35">
        <v>3</v>
      </c>
      <c r="H346" s="36" t="s">
        <v>186</v>
      </c>
      <c r="I346" s="35">
        <v>3337409531</v>
      </c>
    </row>
    <row r="347" spans="1:9" ht="60" hidden="1">
      <c r="A347" s="35">
        <v>6335</v>
      </c>
      <c r="B347" s="36" t="s">
        <v>821</v>
      </c>
      <c r="C347" s="36" t="s">
        <v>822</v>
      </c>
      <c r="D347" s="36" t="s">
        <v>191</v>
      </c>
      <c r="E347" s="35">
        <v>100834</v>
      </c>
      <c r="F347" s="37">
        <v>230</v>
      </c>
      <c r="G347" s="35">
        <v>7</v>
      </c>
      <c r="H347" s="36" t="s">
        <v>170</v>
      </c>
      <c r="I347" s="35">
        <v>3337409538</v>
      </c>
    </row>
    <row r="348" spans="1:9" ht="30" hidden="1">
      <c r="A348" s="35">
        <v>6340</v>
      </c>
      <c r="B348" s="36" t="s">
        <v>823</v>
      </c>
      <c r="C348" s="36" t="s">
        <v>824</v>
      </c>
      <c r="D348" s="36" t="s">
        <v>202</v>
      </c>
      <c r="E348" s="35">
        <v>101222</v>
      </c>
      <c r="F348" s="37">
        <v>138</v>
      </c>
      <c r="G348" s="35">
        <v>1</v>
      </c>
      <c r="H348" s="36" t="s">
        <v>186</v>
      </c>
      <c r="I348" s="35">
        <v>3337409542</v>
      </c>
    </row>
    <row r="349" spans="1:9" ht="30" hidden="1">
      <c r="A349" s="35">
        <v>6377</v>
      </c>
      <c r="B349" s="36" t="s">
        <v>825</v>
      </c>
      <c r="C349" s="36" t="s">
        <v>826</v>
      </c>
      <c r="D349" s="36" t="s">
        <v>316</v>
      </c>
      <c r="E349" s="35">
        <v>126080</v>
      </c>
      <c r="F349" s="37">
        <v>345</v>
      </c>
      <c r="G349" s="35">
        <v>3</v>
      </c>
      <c r="H349" s="36" t="s">
        <v>170</v>
      </c>
      <c r="I349" s="35">
        <v>3353098145</v>
      </c>
    </row>
    <row r="350" spans="1:9" ht="45" hidden="1">
      <c r="A350" s="35">
        <v>6380</v>
      </c>
      <c r="B350" s="36" t="s">
        <v>827</v>
      </c>
      <c r="C350" s="36" t="s">
        <v>828</v>
      </c>
      <c r="D350" s="36" t="s">
        <v>178</v>
      </c>
      <c r="E350" s="35">
        <v>116704</v>
      </c>
      <c r="F350" s="37">
        <v>46</v>
      </c>
      <c r="G350" s="35">
        <v>2</v>
      </c>
      <c r="H350" s="36" t="s">
        <v>179</v>
      </c>
      <c r="I350" s="35">
        <v>3349559913</v>
      </c>
    </row>
    <row r="351" spans="1:9" ht="45" hidden="1">
      <c r="A351" s="35">
        <v>6388</v>
      </c>
      <c r="B351" s="36" t="s">
        <v>829</v>
      </c>
      <c r="C351" s="36" t="s">
        <v>830</v>
      </c>
      <c r="D351" s="36" t="s">
        <v>178</v>
      </c>
      <c r="E351" s="35">
        <v>116704</v>
      </c>
      <c r="F351" s="37">
        <v>46</v>
      </c>
      <c r="G351" s="35">
        <v>1</v>
      </c>
      <c r="H351" s="36" t="s">
        <v>179</v>
      </c>
      <c r="I351" s="35">
        <v>3349559823</v>
      </c>
    </row>
    <row r="352" spans="1:9" ht="45" hidden="1">
      <c r="A352" s="35">
        <v>6390</v>
      </c>
      <c r="B352" s="36" t="s">
        <v>831</v>
      </c>
      <c r="C352" s="36" t="s">
        <v>832</v>
      </c>
      <c r="D352" s="36" t="s">
        <v>202</v>
      </c>
      <c r="E352" s="35">
        <v>101222</v>
      </c>
      <c r="F352" s="37">
        <v>46</v>
      </c>
      <c r="G352" s="35">
        <v>2</v>
      </c>
      <c r="H352" s="36" t="s">
        <v>215</v>
      </c>
      <c r="I352" s="35">
        <v>3337409573</v>
      </c>
    </row>
    <row r="353" spans="1:9" ht="45" hidden="1">
      <c r="A353" s="35">
        <v>6399</v>
      </c>
      <c r="B353" s="36" t="s">
        <v>833</v>
      </c>
      <c r="C353" s="36" t="s">
        <v>834</v>
      </c>
      <c r="D353" s="36" t="s">
        <v>178</v>
      </c>
      <c r="E353" s="35">
        <v>116704</v>
      </c>
      <c r="F353" s="37">
        <v>46</v>
      </c>
      <c r="G353" s="35">
        <v>2</v>
      </c>
      <c r="H353" s="36" t="s">
        <v>179</v>
      </c>
      <c r="I353" s="35">
        <v>3349560177</v>
      </c>
    </row>
    <row r="354" spans="1:9" ht="45" hidden="1">
      <c r="A354" s="35">
        <v>6400</v>
      </c>
      <c r="B354" s="36" t="s">
        <v>835</v>
      </c>
      <c r="C354" s="36" t="s">
        <v>836</v>
      </c>
      <c r="D354" s="36" t="s">
        <v>178</v>
      </c>
      <c r="E354" s="35">
        <v>116704</v>
      </c>
      <c r="F354" s="37">
        <v>46</v>
      </c>
      <c r="G354" s="35">
        <v>2</v>
      </c>
      <c r="H354" s="36" t="s">
        <v>179</v>
      </c>
      <c r="I354" s="35">
        <v>3349560192</v>
      </c>
    </row>
    <row r="355" spans="1:9" ht="45" hidden="1">
      <c r="A355" s="35">
        <v>6401</v>
      </c>
      <c r="B355" s="36" t="s">
        <v>837</v>
      </c>
      <c r="C355" s="36" t="s">
        <v>836</v>
      </c>
      <c r="D355" s="36" t="s">
        <v>178</v>
      </c>
      <c r="E355" s="35">
        <v>116704</v>
      </c>
      <c r="F355" s="37">
        <v>46</v>
      </c>
      <c r="G355" s="35">
        <v>1</v>
      </c>
      <c r="H355" s="36" t="s">
        <v>179</v>
      </c>
      <c r="I355" s="35">
        <v>3349560188</v>
      </c>
    </row>
    <row r="356" spans="1:9" ht="45" hidden="1">
      <c r="A356" s="35">
        <v>6402</v>
      </c>
      <c r="B356" s="36" t="s">
        <v>838</v>
      </c>
      <c r="C356" s="36" t="s">
        <v>839</v>
      </c>
      <c r="D356" s="36" t="s">
        <v>178</v>
      </c>
      <c r="E356" s="35">
        <v>116704</v>
      </c>
      <c r="F356" s="37">
        <v>46</v>
      </c>
      <c r="G356" s="35">
        <v>1</v>
      </c>
      <c r="H356" s="36" t="s">
        <v>179</v>
      </c>
      <c r="I356" s="35">
        <v>3349560173</v>
      </c>
    </row>
    <row r="357" spans="1:9" ht="15" hidden="1">
      <c r="A357" s="35">
        <v>6405</v>
      </c>
      <c r="B357" s="36" t="s">
        <v>840</v>
      </c>
      <c r="C357" s="36" t="s">
        <v>841</v>
      </c>
      <c r="D357" s="36" t="s">
        <v>178</v>
      </c>
      <c r="E357" s="35">
        <v>116704</v>
      </c>
      <c r="F357" s="37">
        <v>69</v>
      </c>
      <c r="G357" s="35">
        <v>2</v>
      </c>
      <c r="H357" s="36" t="s">
        <v>194</v>
      </c>
      <c r="I357" s="35">
        <v>3337409576</v>
      </c>
    </row>
    <row r="358" spans="1:9" ht="45" hidden="1">
      <c r="A358" s="35">
        <v>6406</v>
      </c>
      <c r="B358" s="36" t="s">
        <v>842</v>
      </c>
      <c r="C358" s="36" t="s">
        <v>843</v>
      </c>
      <c r="D358" s="36" t="s">
        <v>178</v>
      </c>
      <c r="E358" s="35">
        <v>116704</v>
      </c>
      <c r="F358" s="37">
        <v>69</v>
      </c>
      <c r="G358" s="35">
        <v>1</v>
      </c>
      <c r="H358" s="36" t="s">
        <v>215</v>
      </c>
      <c r="I358" s="35">
        <v>3337431214</v>
      </c>
    </row>
    <row r="359" spans="1:9" ht="15" hidden="1">
      <c r="A359" s="35">
        <v>6408</v>
      </c>
      <c r="B359" s="36" t="s">
        <v>844</v>
      </c>
      <c r="C359" s="36" t="s">
        <v>845</v>
      </c>
      <c r="D359" s="36" t="s">
        <v>178</v>
      </c>
      <c r="E359" s="35">
        <v>116704</v>
      </c>
      <c r="F359" s="37">
        <v>115</v>
      </c>
      <c r="G359" s="35">
        <v>4</v>
      </c>
      <c r="H359" s="36" t="s">
        <v>170</v>
      </c>
      <c r="I359" s="35">
        <v>3337428273</v>
      </c>
    </row>
    <row r="360" spans="1:9" ht="15" hidden="1">
      <c r="A360" s="35">
        <v>6411</v>
      </c>
      <c r="B360" s="36" t="s">
        <v>846</v>
      </c>
      <c r="C360" s="36" t="s">
        <v>847</v>
      </c>
      <c r="D360" s="36" t="s">
        <v>178</v>
      </c>
      <c r="E360" s="35">
        <v>116704</v>
      </c>
      <c r="F360" s="37">
        <v>115</v>
      </c>
      <c r="G360" s="35">
        <v>1</v>
      </c>
      <c r="H360" s="36" t="s">
        <v>170</v>
      </c>
      <c r="I360" s="35">
        <v>3337428276</v>
      </c>
    </row>
    <row r="361" spans="1:9" ht="45" hidden="1">
      <c r="A361" s="35">
        <v>6426</v>
      </c>
      <c r="B361" s="36" t="s">
        <v>848</v>
      </c>
      <c r="C361" s="36" t="s">
        <v>849</v>
      </c>
      <c r="D361" s="36" t="s">
        <v>178</v>
      </c>
      <c r="E361" s="35">
        <v>116704</v>
      </c>
      <c r="F361" s="37">
        <v>69</v>
      </c>
      <c r="G361" s="35">
        <v>1</v>
      </c>
      <c r="H361" s="36" t="s">
        <v>215</v>
      </c>
      <c r="I361" s="35">
        <v>3342618143</v>
      </c>
    </row>
    <row r="362" spans="1:9" ht="15" hidden="1">
      <c r="A362" s="35">
        <v>6444</v>
      </c>
      <c r="B362" s="36" t="s">
        <v>850</v>
      </c>
      <c r="C362" s="36" t="s">
        <v>851</v>
      </c>
      <c r="D362" s="36" t="s">
        <v>178</v>
      </c>
      <c r="E362" s="35">
        <v>116704</v>
      </c>
      <c r="F362" s="37">
        <v>69</v>
      </c>
      <c r="G362" s="35">
        <v>4</v>
      </c>
      <c r="H362" s="36" t="s">
        <v>170</v>
      </c>
      <c r="I362" s="35">
        <v>3337428023</v>
      </c>
    </row>
    <row r="363" spans="1:9" ht="15" hidden="1">
      <c r="A363" s="35">
        <v>6461</v>
      </c>
      <c r="B363" s="36" t="s">
        <v>852</v>
      </c>
      <c r="C363" s="36" t="s">
        <v>853</v>
      </c>
      <c r="D363" s="36" t="s">
        <v>178</v>
      </c>
      <c r="E363" s="35">
        <v>116704</v>
      </c>
      <c r="F363" s="37">
        <v>46</v>
      </c>
      <c r="G363" s="35">
        <v>1</v>
      </c>
      <c r="H363" s="36" t="s">
        <v>170</v>
      </c>
      <c r="I363" s="35">
        <v>3342618087</v>
      </c>
    </row>
    <row r="364" spans="1:9" ht="45" hidden="1">
      <c r="A364" s="35">
        <v>6477</v>
      </c>
      <c r="B364" s="36" t="s">
        <v>854</v>
      </c>
      <c r="C364" s="36" t="s">
        <v>855</v>
      </c>
      <c r="D364" s="36" t="s">
        <v>178</v>
      </c>
      <c r="E364" s="35">
        <v>116704</v>
      </c>
      <c r="F364" s="37">
        <v>46</v>
      </c>
      <c r="G364" s="35">
        <v>1</v>
      </c>
      <c r="H364" s="36" t="s">
        <v>179</v>
      </c>
      <c r="I364" s="35">
        <v>3349560325</v>
      </c>
    </row>
    <row r="365" spans="1:9" ht="30" hidden="1">
      <c r="A365" s="35">
        <v>6487</v>
      </c>
      <c r="B365" s="36" t="s">
        <v>856</v>
      </c>
      <c r="C365" s="36" t="s">
        <v>857</v>
      </c>
      <c r="D365" s="36" t="s">
        <v>178</v>
      </c>
      <c r="E365" s="35">
        <v>116704</v>
      </c>
      <c r="F365" s="37">
        <v>230</v>
      </c>
      <c r="G365" s="35">
        <v>4</v>
      </c>
      <c r="H365" s="36" t="s">
        <v>186</v>
      </c>
      <c r="I365" s="35">
        <v>3349559862</v>
      </c>
    </row>
    <row r="366" spans="1:9" ht="15" hidden="1">
      <c r="A366" s="35">
        <v>6520</v>
      </c>
      <c r="B366" s="36" t="s">
        <v>858</v>
      </c>
      <c r="C366" s="36" t="s">
        <v>859</v>
      </c>
      <c r="D366" s="36" t="s">
        <v>178</v>
      </c>
      <c r="E366" s="35">
        <v>116704</v>
      </c>
      <c r="F366" s="37">
        <v>69</v>
      </c>
      <c r="G366" s="35">
        <v>2</v>
      </c>
      <c r="H366" s="36" t="s">
        <v>170</v>
      </c>
      <c r="I366" s="35">
        <v>3352749837</v>
      </c>
    </row>
    <row r="367" spans="1:9" ht="45" hidden="1">
      <c r="A367" s="35">
        <v>6528</v>
      </c>
      <c r="B367" s="36" t="s">
        <v>860</v>
      </c>
      <c r="C367" s="36" t="s">
        <v>861</v>
      </c>
      <c r="D367" s="36" t="s">
        <v>202</v>
      </c>
      <c r="E367" s="35">
        <v>101222</v>
      </c>
      <c r="F367" s="37">
        <v>46</v>
      </c>
      <c r="G367" s="35">
        <v>2</v>
      </c>
      <c r="H367" s="36" t="s">
        <v>215</v>
      </c>
      <c r="I367" s="35">
        <v>3342618334</v>
      </c>
    </row>
    <row r="368" spans="1:9" ht="30" hidden="1">
      <c r="A368" s="35">
        <v>6537</v>
      </c>
      <c r="B368" s="36" t="s">
        <v>862</v>
      </c>
      <c r="C368" s="36" t="s">
        <v>863</v>
      </c>
      <c r="D368" s="36" t="s">
        <v>202</v>
      </c>
      <c r="E368" s="35">
        <v>101222</v>
      </c>
      <c r="F368" s="37">
        <v>230</v>
      </c>
      <c r="G368" s="35">
        <v>12</v>
      </c>
      <c r="H368" s="36" t="s">
        <v>194</v>
      </c>
      <c r="I368" s="35">
        <v>3337409645</v>
      </c>
    </row>
    <row r="369" spans="1:9" ht="45" hidden="1">
      <c r="A369" s="35">
        <v>6541</v>
      </c>
      <c r="B369" s="36" t="s">
        <v>864</v>
      </c>
      <c r="C369" s="36" t="s">
        <v>865</v>
      </c>
      <c r="D369" s="36" t="s">
        <v>175</v>
      </c>
      <c r="E369" s="35">
        <v>100912</v>
      </c>
      <c r="F369" s="37">
        <v>115</v>
      </c>
      <c r="G369" s="35">
        <v>4</v>
      </c>
      <c r="H369" s="36" t="s">
        <v>194</v>
      </c>
      <c r="I369" s="35">
        <v>3340396311</v>
      </c>
    </row>
    <row r="370" spans="1:9" ht="45" hidden="1">
      <c r="A370" s="35">
        <v>6543</v>
      </c>
      <c r="B370" s="36" t="s">
        <v>866</v>
      </c>
      <c r="C370" s="36" t="s">
        <v>867</v>
      </c>
      <c r="D370" s="36" t="s">
        <v>175</v>
      </c>
      <c r="E370" s="35">
        <v>100912</v>
      </c>
      <c r="F370" s="37">
        <v>115</v>
      </c>
      <c r="G370" s="35">
        <v>6</v>
      </c>
      <c r="H370" s="36" t="s">
        <v>194</v>
      </c>
      <c r="I370" s="35">
        <v>3337426904</v>
      </c>
    </row>
    <row r="371" spans="1:9" ht="30" hidden="1">
      <c r="A371" s="35">
        <v>6552</v>
      </c>
      <c r="B371" s="36" t="s">
        <v>868</v>
      </c>
      <c r="C371" s="36" t="s">
        <v>869</v>
      </c>
      <c r="D371" s="36" t="s">
        <v>316</v>
      </c>
      <c r="E371" s="35">
        <v>126080</v>
      </c>
      <c r="F371" s="37">
        <v>115</v>
      </c>
      <c r="G371" s="35">
        <v>4</v>
      </c>
      <c r="H371" s="36" t="s">
        <v>170</v>
      </c>
      <c r="I371" s="35">
        <v>3337409656</v>
      </c>
    </row>
    <row r="372" spans="1:9" ht="30" hidden="1">
      <c r="A372" s="35">
        <v>6573</v>
      </c>
      <c r="B372" s="36" t="s">
        <v>870</v>
      </c>
      <c r="C372" s="36" t="s">
        <v>871</v>
      </c>
      <c r="D372" s="36" t="s">
        <v>178</v>
      </c>
      <c r="E372" s="35">
        <v>116704</v>
      </c>
      <c r="F372" s="37">
        <v>46</v>
      </c>
      <c r="G372" s="35">
        <v>6</v>
      </c>
      <c r="H372" s="36" t="s">
        <v>186</v>
      </c>
      <c r="I372" s="35">
        <v>3349559838</v>
      </c>
    </row>
    <row r="373" spans="1:9" ht="45" hidden="1">
      <c r="A373" s="35">
        <v>6587</v>
      </c>
      <c r="B373" s="36" t="s">
        <v>872</v>
      </c>
      <c r="C373" s="36" t="s">
        <v>873</v>
      </c>
      <c r="D373" s="36" t="s">
        <v>294</v>
      </c>
      <c r="E373" s="35">
        <v>100716</v>
      </c>
      <c r="F373" s="37">
        <v>57</v>
      </c>
      <c r="G373" s="35">
        <v>2</v>
      </c>
      <c r="H373" s="36" t="s">
        <v>170</v>
      </c>
      <c r="I373" s="35">
        <v>3342617828</v>
      </c>
    </row>
    <row r="374" spans="1:9" ht="30" hidden="1">
      <c r="A374" s="35">
        <v>6589</v>
      </c>
      <c r="B374" s="36" t="s">
        <v>874</v>
      </c>
      <c r="C374" s="36" t="s">
        <v>875</v>
      </c>
      <c r="D374" s="36" t="s">
        <v>178</v>
      </c>
      <c r="E374" s="35">
        <v>116704</v>
      </c>
      <c r="F374" s="37">
        <v>46</v>
      </c>
      <c r="G374" s="35">
        <v>2</v>
      </c>
      <c r="H374" s="36" t="s">
        <v>186</v>
      </c>
      <c r="I374" s="35">
        <v>3349560011</v>
      </c>
    </row>
    <row r="375" spans="1:9" ht="45" hidden="1">
      <c r="A375" s="35">
        <v>6596</v>
      </c>
      <c r="B375" s="36" t="s">
        <v>876</v>
      </c>
      <c r="C375" s="36" t="s">
        <v>877</v>
      </c>
      <c r="D375" s="36" t="s">
        <v>178</v>
      </c>
      <c r="E375" s="35">
        <v>116704</v>
      </c>
      <c r="F375" s="37">
        <v>46</v>
      </c>
      <c r="G375" s="35">
        <v>1</v>
      </c>
      <c r="H375" s="36" t="s">
        <v>179</v>
      </c>
      <c r="I375" s="35">
        <v>3349559914</v>
      </c>
    </row>
    <row r="376" spans="1:9" ht="45" hidden="1">
      <c r="A376" s="35">
        <v>6597</v>
      </c>
      <c r="B376" s="36" t="s">
        <v>878</v>
      </c>
      <c r="C376" s="36" t="s">
        <v>877</v>
      </c>
      <c r="D376" s="36" t="s">
        <v>178</v>
      </c>
      <c r="E376" s="35">
        <v>116704</v>
      </c>
      <c r="F376" s="37">
        <v>46</v>
      </c>
      <c r="G376" s="35">
        <v>1</v>
      </c>
      <c r="H376" s="36" t="s">
        <v>179</v>
      </c>
      <c r="I376" s="35">
        <v>3349559874</v>
      </c>
    </row>
    <row r="377" spans="1:9" ht="30" hidden="1">
      <c r="A377" s="35">
        <v>6602</v>
      </c>
      <c r="B377" s="36" t="s">
        <v>879</v>
      </c>
      <c r="C377" s="36" t="s">
        <v>880</v>
      </c>
      <c r="D377" s="36" t="s">
        <v>178</v>
      </c>
      <c r="E377" s="35">
        <v>116704</v>
      </c>
      <c r="F377" s="37">
        <v>230</v>
      </c>
      <c r="G377" s="35">
        <v>12</v>
      </c>
      <c r="H377" s="36" t="s">
        <v>186</v>
      </c>
      <c r="I377" s="35">
        <v>3341136828</v>
      </c>
    </row>
    <row r="378" spans="1:9" ht="15" hidden="1">
      <c r="A378" s="35">
        <v>6621</v>
      </c>
      <c r="B378" s="36" t="s">
        <v>881</v>
      </c>
      <c r="C378" s="36" t="s">
        <v>882</v>
      </c>
      <c r="D378" s="36" t="s">
        <v>178</v>
      </c>
      <c r="E378" s="35">
        <v>116704</v>
      </c>
      <c r="F378" s="37">
        <v>69</v>
      </c>
      <c r="G378" s="35">
        <v>2</v>
      </c>
      <c r="H378" s="36" t="s">
        <v>170</v>
      </c>
      <c r="I378" s="35">
        <v>3352749925</v>
      </c>
    </row>
    <row r="379" spans="1:9" ht="45" hidden="1">
      <c r="A379" s="35">
        <v>6689</v>
      </c>
      <c r="B379" s="36" t="s">
        <v>883</v>
      </c>
      <c r="C379" s="36" t="s">
        <v>884</v>
      </c>
      <c r="D379" s="36" t="s">
        <v>178</v>
      </c>
      <c r="E379" s="35">
        <v>116704</v>
      </c>
      <c r="F379" s="37">
        <v>46</v>
      </c>
      <c r="G379" s="35">
        <v>1</v>
      </c>
      <c r="H379" s="36" t="s">
        <v>215</v>
      </c>
      <c r="I379" s="35">
        <v>3337409743</v>
      </c>
    </row>
    <row r="380" spans="1:9" ht="60" hidden="1">
      <c r="A380" s="35">
        <v>6698</v>
      </c>
      <c r="B380" s="36" t="s">
        <v>885</v>
      </c>
      <c r="C380" s="36" t="s">
        <v>886</v>
      </c>
      <c r="D380" s="36" t="s">
        <v>191</v>
      </c>
      <c r="E380" s="35">
        <v>100834</v>
      </c>
      <c r="F380" s="37">
        <v>115</v>
      </c>
      <c r="G380" s="35">
        <v>1</v>
      </c>
      <c r="H380" s="36" t="s">
        <v>170</v>
      </c>
      <c r="I380" s="35">
        <v>3337409748</v>
      </c>
    </row>
    <row r="381" spans="1:9" ht="30" hidden="1">
      <c r="A381" s="35">
        <v>6706</v>
      </c>
      <c r="B381" s="36" t="s">
        <v>887</v>
      </c>
      <c r="C381" s="36" t="s">
        <v>888</v>
      </c>
      <c r="D381" s="36" t="s">
        <v>178</v>
      </c>
      <c r="E381" s="35">
        <v>116704</v>
      </c>
      <c r="F381" s="37">
        <v>230</v>
      </c>
      <c r="G381" s="35">
        <v>3</v>
      </c>
      <c r="H381" s="36" t="s">
        <v>186</v>
      </c>
      <c r="I381" s="35">
        <v>3337409756</v>
      </c>
    </row>
    <row r="382" spans="1:9" ht="45" hidden="1">
      <c r="A382" s="35">
        <v>6708</v>
      </c>
      <c r="B382" s="36" t="s">
        <v>889</v>
      </c>
      <c r="C382" s="36" t="s">
        <v>890</v>
      </c>
      <c r="D382" s="36" t="s">
        <v>242</v>
      </c>
      <c r="E382" s="35">
        <v>102912</v>
      </c>
      <c r="F382" s="37">
        <v>115</v>
      </c>
      <c r="G382" s="35">
        <v>2</v>
      </c>
      <c r="H382" s="36" t="s">
        <v>170</v>
      </c>
      <c r="I382" s="35">
        <v>3353097640</v>
      </c>
    </row>
    <row r="383" spans="1:9" ht="30" hidden="1">
      <c r="A383" s="35">
        <v>6741</v>
      </c>
      <c r="B383" s="36" t="s">
        <v>891</v>
      </c>
      <c r="C383" s="36" t="s">
        <v>892</v>
      </c>
      <c r="D383" s="36" t="s">
        <v>282</v>
      </c>
      <c r="E383" s="35">
        <v>103565</v>
      </c>
      <c r="F383" s="37">
        <v>115</v>
      </c>
      <c r="G383" s="35">
        <v>1</v>
      </c>
      <c r="H383" s="36" t="s">
        <v>170</v>
      </c>
      <c r="I383" s="35">
        <v>3353098104</v>
      </c>
    </row>
    <row r="384" spans="1:9" ht="45" hidden="1">
      <c r="A384" s="35">
        <v>6762</v>
      </c>
      <c r="B384" s="36" t="s">
        <v>893</v>
      </c>
      <c r="C384" s="36" t="s">
        <v>894</v>
      </c>
      <c r="D384" s="36" t="s">
        <v>178</v>
      </c>
      <c r="E384" s="35">
        <v>116704</v>
      </c>
      <c r="F384" s="37">
        <v>46</v>
      </c>
      <c r="G384" s="35">
        <v>4</v>
      </c>
      <c r="H384" s="36" t="s">
        <v>179</v>
      </c>
      <c r="I384" s="35">
        <v>3349560217</v>
      </c>
    </row>
    <row r="385" spans="1:9" ht="45" hidden="1">
      <c r="A385" s="35">
        <v>6876</v>
      </c>
      <c r="B385" s="36" t="s">
        <v>895</v>
      </c>
      <c r="C385" s="36" t="s">
        <v>896</v>
      </c>
      <c r="D385" s="36" t="s">
        <v>178</v>
      </c>
      <c r="E385" s="35">
        <v>116704</v>
      </c>
      <c r="F385" s="37">
        <v>46</v>
      </c>
      <c r="G385" s="35">
        <v>1</v>
      </c>
      <c r="H385" s="36" t="s">
        <v>179</v>
      </c>
      <c r="I385" s="35">
        <v>3349559919</v>
      </c>
    </row>
    <row r="386" spans="1:9" ht="30" hidden="1">
      <c r="A386" s="35">
        <v>6888</v>
      </c>
      <c r="B386" s="36" t="s">
        <v>897</v>
      </c>
      <c r="C386" s="36" t="s">
        <v>898</v>
      </c>
      <c r="D386" s="36" t="s">
        <v>178</v>
      </c>
      <c r="E386" s="35">
        <v>116704</v>
      </c>
      <c r="F386" s="37">
        <v>138</v>
      </c>
      <c r="G386" s="35">
        <v>5</v>
      </c>
      <c r="H386" s="36" t="s">
        <v>186</v>
      </c>
      <c r="I386" s="35">
        <v>3349559832</v>
      </c>
    </row>
    <row r="387" spans="1:9" ht="60" hidden="1">
      <c r="A387" s="35">
        <v>6898</v>
      </c>
      <c r="B387" s="36" t="s">
        <v>899</v>
      </c>
      <c r="C387" s="36" t="s">
        <v>900</v>
      </c>
      <c r="D387" s="36" t="s">
        <v>191</v>
      </c>
      <c r="E387" s="35">
        <v>100834</v>
      </c>
      <c r="F387" s="37">
        <v>230</v>
      </c>
      <c r="G387" s="35">
        <v>9</v>
      </c>
      <c r="H387" s="36" t="s">
        <v>186</v>
      </c>
      <c r="I387" s="35">
        <v>3337409874</v>
      </c>
    </row>
    <row r="388" spans="1:9" ht="15" hidden="1">
      <c r="A388" s="35">
        <v>6900</v>
      </c>
      <c r="B388" s="36" t="s">
        <v>901</v>
      </c>
      <c r="C388" s="36" t="s">
        <v>902</v>
      </c>
      <c r="D388" s="36" t="s">
        <v>178</v>
      </c>
      <c r="E388" s="35">
        <v>116704</v>
      </c>
      <c r="F388" s="37">
        <v>230</v>
      </c>
      <c r="G388" s="35">
        <v>1</v>
      </c>
      <c r="H388" s="36" t="s">
        <v>170</v>
      </c>
      <c r="I388" s="35">
        <v>3342617990</v>
      </c>
    </row>
    <row r="389" spans="1:9" ht="45" hidden="1">
      <c r="A389" s="35">
        <v>6963</v>
      </c>
      <c r="B389" s="36" t="s">
        <v>903</v>
      </c>
      <c r="C389" s="36" t="s">
        <v>904</v>
      </c>
      <c r="D389" s="36" t="s">
        <v>178</v>
      </c>
      <c r="E389" s="35">
        <v>116704</v>
      </c>
      <c r="F389" s="37">
        <v>46</v>
      </c>
      <c r="G389" s="35">
        <v>1</v>
      </c>
      <c r="H389" s="36" t="s">
        <v>179</v>
      </c>
      <c r="I389" s="35">
        <v>3349560278</v>
      </c>
    </row>
    <row r="390" spans="1:9" ht="45" hidden="1">
      <c r="A390" s="35">
        <v>6975</v>
      </c>
      <c r="B390" s="36" t="s">
        <v>905</v>
      </c>
      <c r="C390" s="36" t="s">
        <v>906</v>
      </c>
      <c r="D390" s="36" t="s">
        <v>178</v>
      </c>
      <c r="E390" s="35">
        <v>116704</v>
      </c>
      <c r="F390" s="37">
        <v>46</v>
      </c>
      <c r="G390" s="35">
        <v>1</v>
      </c>
      <c r="H390" s="36" t="s">
        <v>179</v>
      </c>
      <c r="I390" s="35">
        <v>3349560387</v>
      </c>
    </row>
    <row r="391" spans="1:9" ht="45" hidden="1">
      <c r="A391" s="35">
        <v>7002</v>
      </c>
      <c r="B391" s="36" t="s">
        <v>907</v>
      </c>
      <c r="C391" s="36" t="s">
        <v>908</v>
      </c>
      <c r="D391" s="36" t="s">
        <v>178</v>
      </c>
      <c r="E391" s="35">
        <v>116704</v>
      </c>
      <c r="F391" s="37">
        <v>69</v>
      </c>
      <c r="G391" s="35">
        <v>2</v>
      </c>
      <c r="H391" s="36" t="s">
        <v>215</v>
      </c>
      <c r="I391" s="35">
        <v>3342617929</v>
      </c>
    </row>
    <row r="392" spans="1:9" ht="60" hidden="1">
      <c r="A392" s="35">
        <v>7023</v>
      </c>
      <c r="B392" s="36" t="s">
        <v>909</v>
      </c>
      <c r="C392" s="36" t="s">
        <v>910</v>
      </c>
      <c r="D392" s="36" t="s">
        <v>191</v>
      </c>
      <c r="E392" s="35">
        <v>100834</v>
      </c>
      <c r="F392" s="37">
        <v>230</v>
      </c>
      <c r="G392" s="35">
        <v>3</v>
      </c>
      <c r="H392" s="36" t="s">
        <v>186</v>
      </c>
      <c r="I392" s="35">
        <v>3337409954</v>
      </c>
    </row>
    <row r="393" spans="1:9" ht="15" hidden="1">
      <c r="A393" s="35">
        <v>7052</v>
      </c>
      <c r="B393" s="36" t="s">
        <v>911</v>
      </c>
      <c r="C393" s="36" t="s">
        <v>912</v>
      </c>
      <c r="D393" s="36" t="s">
        <v>178</v>
      </c>
      <c r="E393" s="35">
        <v>116704</v>
      </c>
      <c r="F393" s="37">
        <v>138</v>
      </c>
      <c r="G393" s="35">
        <v>2</v>
      </c>
      <c r="H393" s="36" t="s">
        <v>170</v>
      </c>
      <c r="I393" s="35">
        <v>3342618113</v>
      </c>
    </row>
    <row r="394" spans="1:9" ht="60" hidden="1">
      <c r="A394" s="35">
        <v>7072</v>
      </c>
      <c r="B394" s="36" t="s">
        <v>913</v>
      </c>
      <c r="C394" s="36" t="s">
        <v>914</v>
      </c>
      <c r="D394" s="36" t="s">
        <v>191</v>
      </c>
      <c r="E394" s="35">
        <v>100834</v>
      </c>
      <c r="F394" s="37">
        <v>115</v>
      </c>
      <c r="G394" s="35">
        <v>1</v>
      </c>
      <c r="H394" s="36" t="s">
        <v>186</v>
      </c>
      <c r="I394" s="35">
        <v>3337409983</v>
      </c>
    </row>
    <row r="395" spans="1:9" ht="45" hidden="1">
      <c r="A395" s="35">
        <v>7096</v>
      </c>
      <c r="B395" s="36" t="s">
        <v>915</v>
      </c>
      <c r="C395" s="36" t="s">
        <v>916</v>
      </c>
      <c r="D395" s="36" t="s">
        <v>178</v>
      </c>
      <c r="E395" s="35">
        <v>116704</v>
      </c>
      <c r="F395" s="37">
        <v>69</v>
      </c>
      <c r="G395" s="35">
        <v>1</v>
      </c>
      <c r="H395" s="36" t="s">
        <v>179</v>
      </c>
      <c r="I395" s="35">
        <v>3349559805</v>
      </c>
    </row>
    <row r="396" spans="1:9" ht="45" hidden="1">
      <c r="A396" s="35">
        <v>7113</v>
      </c>
      <c r="B396" s="36" t="s">
        <v>917</v>
      </c>
      <c r="C396" s="36" t="s">
        <v>918</v>
      </c>
      <c r="D396" s="36" t="s">
        <v>178</v>
      </c>
      <c r="E396" s="35">
        <v>116704</v>
      </c>
      <c r="F396" s="37">
        <v>46</v>
      </c>
      <c r="G396" s="35">
        <v>1</v>
      </c>
      <c r="H396" s="36" t="s">
        <v>179</v>
      </c>
      <c r="I396" s="35">
        <v>3349559825</v>
      </c>
    </row>
    <row r="397" spans="1:9" ht="30" hidden="1">
      <c r="A397" s="35">
        <v>7213</v>
      </c>
      <c r="B397" s="36" t="s">
        <v>919</v>
      </c>
      <c r="C397" s="36" t="s">
        <v>920</v>
      </c>
      <c r="D397" s="36" t="s">
        <v>178</v>
      </c>
      <c r="E397" s="35">
        <v>116704</v>
      </c>
      <c r="F397" s="37">
        <v>115</v>
      </c>
      <c r="G397" s="35">
        <v>2</v>
      </c>
      <c r="H397" s="36" t="s">
        <v>186</v>
      </c>
      <c r="I397" s="35">
        <v>3337410057</v>
      </c>
    </row>
    <row r="398" spans="1:9" ht="30" hidden="1">
      <c r="A398" s="35">
        <v>7223</v>
      </c>
      <c r="B398" s="36" t="s">
        <v>921</v>
      </c>
      <c r="C398" s="36" t="s">
        <v>922</v>
      </c>
      <c r="D398" s="36" t="s">
        <v>178</v>
      </c>
      <c r="E398" s="35">
        <v>116704</v>
      </c>
      <c r="F398" s="37">
        <v>230</v>
      </c>
      <c r="G398" s="35">
        <v>12</v>
      </c>
      <c r="H398" s="36" t="s">
        <v>186</v>
      </c>
      <c r="I398" s="35">
        <v>3337410062</v>
      </c>
    </row>
    <row r="399" spans="1:9" ht="15" hidden="1">
      <c r="A399" s="35">
        <v>7224</v>
      </c>
      <c r="B399" s="36" t="s">
        <v>923</v>
      </c>
      <c r="C399" s="36" t="s">
        <v>924</v>
      </c>
      <c r="D399" s="36" t="s">
        <v>178</v>
      </c>
      <c r="E399" s="35">
        <v>116704</v>
      </c>
      <c r="F399" s="37">
        <v>69</v>
      </c>
      <c r="G399" s="35">
        <v>3</v>
      </c>
      <c r="H399" s="36" t="s">
        <v>194</v>
      </c>
      <c r="I399" s="35">
        <v>3341136831</v>
      </c>
    </row>
    <row r="400" spans="1:9" ht="30" hidden="1">
      <c r="A400" s="35">
        <v>7246</v>
      </c>
      <c r="B400" s="36" t="s">
        <v>925</v>
      </c>
      <c r="C400" s="36" t="s">
        <v>926</v>
      </c>
      <c r="D400" s="36" t="s">
        <v>178</v>
      </c>
      <c r="E400" s="35">
        <v>116704</v>
      </c>
      <c r="F400" s="37">
        <v>115</v>
      </c>
      <c r="G400" s="35">
        <v>3</v>
      </c>
      <c r="H400" s="36" t="s">
        <v>186</v>
      </c>
      <c r="I400" s="35">
        <v>3337428277</v>
      </c>
    </row>
    <row r="401" spans="1:9" ht="45" hidden="1">
      <c r="A401" s="35">
        <v>7268</v>
      </c>
      <c r="B401" s="36" t="s">
        <v>927</v>
      </c>
      <c r="C401" s="36" t="s">
        <v>928</v>
      </c>
      <c r="D401" s="36" t="s">
        <v>178</v>
      </c>
      <c r="E401" s="35">
        <v>116704</v>
      </c>
      <c r="F401" s="37">
        <v>46</v>
      </c>
      <c r="G401" s="35">
        <v>1</v>
      </c>
      <c r="H401" s="36" t="s">
        <v>179</v>
      </c>
      <c r="I401" s="35">
        <v>3349559963</v>
      </c>
    </row>
    <row r="402" spans="1:9" ht="30" hidden="1">
      <c r="A402" s="35">
        <v>7274</v>
      </c>
      <c r="B402" s="36" t="s">
        <v>929</v>
      </c>
      <c r="C402" s="36" t="s">
        <v>930</v>
      </c>
      <c r="D402" s="36" t="s">
        <v>642</v>
      </c>
      <c r="E402" s="35">
        <v>100977</v>
      </c>
      <c r="F402" s="37">
        <v>115</v>
      </c>
      <c r="G402" s="35">
        <v>2</v>
      </c>
      <c r="H402" s="36" t="s">
        <v>170</v>
      </c>
      <c r="I402" s="35">
        <v>3353097790</v>
      </c>
    </row>
    <row r="403" spans="1:9" ht="45" hidden="1">
      <c r="A403" s="35">
        <v>7326</v>
      </c>
      <c r="B403" s="36" t="s">
        <v>931</v>
      </c>
      <c r="C403" s="36" t="s">
        <v>932</v>
      </c>
      <c r="D403" s="36" t="s">
        <v>202</v>
      </c>
      <c r="E403" s="35">
        <v>101222</v>
      </c>
      <c r="F403" s="37">
        <v>138</v>
      </c>
      <c r="G403" s="35">
        <v>1</v>
      </c>
      <c r="H403" s="36" t="s">
        <v>215</v>
      </c>
      <c r="I403" s="35">
        <v>3342618228</v>
      </c>
    </row>
    <row r="404" spans="1:9" ht="15" hidden="1">
      <c r="A404" s="35">
        <v>7369</v>
      </c>
      <c r="B404" s="36" t="s">
        <v>933</v>
      </c>
      <c r="C404" s="36" t="s">
        <v>934</v>
      </c>
      <c r="D404" s="36" t="s">
        <v>178</v>
      </c>
      <c r="E404" s="35">
        <v>116704</v>
      </c>
      <c r="F404" s="37">
        <v>115</v>
      </c>
      <c r="G404" s="35">
        <v>5</v>
      </c>
      <c r="H404" s="36" t="s">
        <v>170</v>
      </c>
      <c r="I404" s="35">
        <v>3337428285</v>
      </c>
    </row>
    <row r="405" spans="1:9" ht="60" hidden="1">
      <c r="A405" s="35">
        <v>7373</v>
      </c>
      <c r="B405" s="36" t="s">
        <v>935</v>
      </c>
      <c r="C405" s="36" t="s">
        <v>936</v>
      </c>
      <c r="D405" s="36" t="s">
        <v>191</v>
      </c>
      <c r="E405" s="35">
        <v>100834</v>
      </c>
      <c r="F405" s="37">
        <v>115</v>
      </c>
      <c r="G405" s="35">
        <v>4</v>
      </c>
      <c r="H405" s="36" t="s">
        <v>194</v>
      </c>
      <c r="I405" s="35">
        <v>3337410138</v>
      </c>
    </row>
    <row r="406" spans="1:9" ht="30" hidden="1">
      <c r="A406" s="35">
        <v>7392</v>
      </c>
      <c r="B406" s="36" t="s">
        <v>937</v>
      </c>
      <c r="C406" s="36" t="s">
        <v>938</v>
      </c>
      <c r="D406" s="36" t="s">
        <v>316</v>
      </c>
      <c r="E406" s="35">
        <v>126080</v>
      </c>
      <c r="F406" s="37">
        <v>115</v>
      </c>
      <c r="G406" s="35">
        <v>4</v>
      </c>
      <c r="H406" s="36" t="s">
        <v>194</v>
      </c>
      <c r="I406" s="35">
        <v>3337410151</v>
      </c>
    </row>
    <row r="407" spans="1:9" ht="15">
      <c r="A407" s="35">
        <v>7412</v>
      </c>
      <c r="B407" s="36" t="s">
        <v>939</v>
      </c>
      <c r="C407" s="36" t="s">
        <v>940</v>
      </c>
      <c r="D407" s="36" t="s">
        <v>169</v>
      </c>
      <c r="E407" s="35">
        <v>100219</v>
      </c>
      <c r="F407" s="37">
        <v>115</v>
      </c>
      <c r="G407" s="35">
        <v>1</v>
      </c>
      <c r="H407" s="36" t="s">
        <v>170</v>
      </c>
      <c r="I407" s="35">
        <v>3337410164</v>
      </c>
    </row>
    <row r="408" spans="1:9" ht="15" hidden="1">
      <c r="A408" s="35">
        <v>7416</v>
      </c>
      <c r="B408" s="36" t="s">
        <v>941</v>
      </c>
      <c r="C408" s="36" t="s">
        <v>940</v>
      </c>
      <c r="D408" s="36" t="s">
        <v>178</v>
      </c>
      <c r="E408" s="35">
        <v>116704</v>
      </c>
      <c r="F408" s="37">
        <v>138</v>
      </c>
      <c r="G408" s="35">
        <v>8</v>
      </c>
      <c r="H408" s="36" t="s">
        <v>194</v>
      </c>
      <c r="I408" s="35">
        <v>3349559508</v>
      </c>
    </row>
    <row r="409" spans="1:9" ht="60" hidden="1">
      <c r="A409" s="35">
        <v>7424</v>
      </c>
      <c r="B409" s="36" t="s">
        <v>942</v>
      </c>
      <c r="C409" s="36" t="s">
        <v>943</v>
      </c>
      <c r="D409" s="36" t="s">
        <v>191</v>
      </c>
      <c r="E409" s="35">
        <v>100834</v>
      </c>
      <c r="F409" s="37">
        <v>115</v>
      </c>
      <c r="G409" s="35">
        <v>1</v>
      </c>
      <c r="H409" s="36" t="s">
        <v>170</v>
      </c>
      <c r="I409" s="35">
        <v>3337410170</v>
      </c>
    </row>
    <row r="410" spans="1:9" ht="30" hidden="1">
      <c r="A410" s="35">
        <v>7430</v>
      </c>
      <c r="B410" s="36" t="s">
        <v>944</v>
      </c>
      <c r="C410" s="36" t="s">
        <v>945</v>
      </c>
      <c r="D410" s="36" t="s">
        <v>202</v>
      </c>
      <c r="E410" s="35">
        <v>101222</v>
      </c>
      <c r="F410" s="37">
        <v>138</v>
      </c>
      <c r="G410" s="35">
        <v>2</v>
      </c>
      <c r="H410" s="36" t="s">
        <v>170</v>
      </c>
      <c r="I410" s="35">
        <v>3342618381</v>
      </c>
    </row>
    <row r="411" spans="1:9" ht="15" hidden="1">
      <c r="A411" s="35">
        <v>7463</v>
      </c>
      <c r="B411" s="36" t="s">
        <v>946</v>
      </c>
      <c r="C411" s="36" t="s">
        <v>947</v>
      </c>
      <c r="D411" s="36" t="s">
        <v>178</v>
      </c>
      <c r="E411" s="35">
        <v>116704</v>
      </c>
      <c r="F411" s="37">
        <v>69</v>
      </c>
      <c r="G411" s="35">
        <v>2</v>
      </c>
      <c r="H411" s="36" t="s">
        <v>170</v>
      </c>
      <c r="I411" s="35">
        <v>3352749867</v>
      </c>
    </row>
    <row r="412" spans="1:9" ht="45" hidden="1">
      <c r="A412" s="35">
        <v>7466</v>
      </c>
      <c r="B412" s="36" t="s">
        <v>948</v>
      </c>
      <c r="C412" s="36" t="s">
        <v>947</v>
      </c>
      <c r="D412" s="36" t="s">
        <v>178</v>
      </c>
      <c r="E412" s="35">
        <v>116704</v>
      </c>
      <c r="F412" s="37">
        <v>46</v>
      </c>
      <c r="G412" s="35">
        <v>1</v>
      </c>
      <c r="H412" s="36" t="s">
        <v>215</v>
      </c>
      <c r="I412" s="35">
        <v>3337410194</v>
      </c>
    </row>
    <row r="413" spans="1:9" ht="45" hidden="1">
      <c r="A413" s="35">
        <v>7467</v>
      </c>
      <c r="B413" s="36" t="s">
        <v>949</v>
      </c>
      <c r="C413" s="36" t="s">
        <v>950</v>
      </c>
      <c r="D413" s="36" t="s">
        <v>178</v>
      </c>
      <c r="E413" s="35">
        <v>116704</v>
      </c>
      <c r="F413" s="37">
        <v>46</v>
      </c>
      <c r="G413" s="35">
        <v>2</v>
      </c>
      <c r="H413" s="36" t="s">
        <v>179</v>
      </c>
      <c r="I413" s="35">
        <v>3349559800</v>
      </c>
    </row>
    <row r="414" spans="1:9" ht="60" hidden="1">
      <c r="A414" s="35">
        <v>7481</v>
      </c>
      <c r="B414" s="36" t="s">
        <v>951</v>
      </c>
      <c r="C414" s="36" t="s">
        <v>952</v>
      </c>
      <c r="D414" s="36" t="s">
        <v>191</v>
      </c>
      <c r="E414" s="35">
        <v>100834</v>
      </c>
      <c r="F414" s="37">
        <v>500</v>
      </c>
      <c r="G414" s="35">
        <v>23</v>
      </c>
      <c r="H414" s="36" t="s">
        <v>194</v>
      </c>
      <c r="I414" s="35">
        <v>3337410205</v>
      </c>
    </row>
    <row r="415" spans="1:9" ht="30" hidden="1">
      <c r="A415" s="35">
        <v>7487</v>
      </c>
      <c r="B415" s="36" t="s">
        <v>953</v>
      </c>
      <c r="C415" s="36" t="s">
        <v>954</v>
      </c>
      <c r="D415" s="36" t="s">
        <v>202</v>
      </c>
      <c r="E415" s="35">
        <v>101222</v>
      </c>
      <c r="F415" s="37">
        <v>69</v>
      </c>
      <c r="G415" s="35">
        <v>2</v>
      </c>
      <c r="H415" s="36" t="s">
        <v>170</v>
      </c>
      <c r="I415" s="35">
        <v>3352750256</v>
      </c>
    </row>
    <row r="416" spans="1:9" ht="60" hidden="1">
      <c r="A416" s="35">
        <v>7500</v>
      </c>
      <c r="B416" s="36" t="s">
        <v>955</v>
      </c>
      <c r="C416" s="36" t="s">
        <v>956</v>
      </c>
      <c r="D416" s="36" t="s">
        <v>191</v>
      </c>
      <c r="E416" s="35">
        <v>100834</v>
      </c>
      <c r="F416" s="37">
        <v>115</v>
      </c>
      <c r="G416" s="35">
        <v>2</v>
      </c>
      <c r="H416" s="36" t="s">
        <v>170</v>
      </c>
      <c r="I416" s="35">
        <v>3337410218</v>
      </c>
    </row>
    <row r="417" spans="1:9" ht="45" hidden="1">
      <c r="A417" s="35">
        <v>7516</v>
      </c>
      <c r="B417" s="36" t="s">
        <v>957</v>
      </c>
      <c r="C417" s="36" t="s">
        <v>958</v>
      </c>
      <c r="D417" s="36" t="s">
        <v>294</v>
      </c>
      <c r="E417" s="35">
        <v>100716</v>
      </c>
      <c r="F417" s="37">
        <v>345</v>
      </c>
      <c r="G417" s="35">
        <v>3</v>
      </c>
      <c r="H417" s="36" t="s">
        <v>179</v>
      </c>
      <c r="I417" s="35">
        <v>3337410227</v>
      </c>
    </row>
    <row r="418" spans="1:9" ht="15" hidden="1">
      <c r="A418" s="35">
        <v>7568</v>
      </c>
      <c r="B418" s="36" t="s">
        <v>959</v>
      </c>
      <c r="C418" s="36" t="s">
        <v>960</v>
      </c>
      <c r="D418" s="36" t="s">
        <v>178</v>
      </c>
      <c r="E418" s="35">
        <v>116704</v>
      </c>
      <c r="F418" s="37">
        <v>115</v>
      </c>
      <c r="G418" s="35">
        <v>5</v>
      </c>
      <c r="H418" s="36" t="s">
        <v>194</v>
      </c>
      <c r="I418" s="35">
        <v>3337410261</v>
      </c>
    </row>
    <row r="419" spans="1:9" ht="15">
      <c r="A419" s="35">
        <v>7570</v>
      </c>
      <c r="B419" s="36" t="s">
        <v>961</v>
      </c>
      <c r="C419" s="36" t="s">
        <v>962</v>
      </c>
      <c r="D419" s="36" t="s">
        <v>169</v>
      </c>
      <c r="E419" s="35">
        <v>100219</v>
      </c>
      <c r="F419" s="37">
        <v>115</v>
      </c>
      <c r="G419" s="35">
        <v>3</v>
      </c>
      <c r="H419" s="36" t="s">
        <v>170</v>
      </c>
      <c r="I419" s="35">
        <v>3337410263</v>
      </c>
    </row>
    <row r="420" spans="1:9" ht="45" hidden="1">
      <c r="A420" s="35">
        <v>7580</v>
      </c>
      <c r="B420" s="36" t="s">
        <v>963</v>
      </c>
      <c r="C420" s="36" t="s">
        <v>964</v>
      </c>
      <c r="D420" s="36" t="s">
        <v>294</v>
      </c>
      <c r="E420" s="35">
        <v>100716</v>
      </c>
      <c r="F420" s="37">
        <v>57</v>
      </c>
      <c r="G420" s="35">
        <v>2</v>
      </c>
      <c r="H420" s="36" t="s">
        <v>170</v>
      </c>
      <c r="I420" s="35">
        <v>3342617812</v>
      </c>
    </row>
    <row r="421" spans="1:9" ht="15" hidden="1">
      <c r="A421" s="35">
        <v>7593</v>
      </c>
      <c r="B421" s="36" t="s">
        <v>965</v>
      </c>
      <c r="C421" s="36" t="s">
        <v>966</v>
      </c>
      <c r="D421" s="36" t="s">
        <v>178</v>
      </c>
      <c r="E421" s="35">
        <v>116704</v>
      </c>
      <c r="F421" s="37">
        <v>69</v>
      </c>
      <c r="G421" s="35">
        <v>1</v>
      </c>
      <c r="H421" s="36" t="s">
        <v>170</v>
      </c>
      <c r="I421" s="35">
        <v>3352749879</v>
      </c>
    </row>
    <row r="422" spans="1:9" ht="30" hidden="1">
      <c r="A422" s="35">
        <v>7616</v>
      </c>
      <c r="B422" s="36" t="s">
        <v>967</v>
      </c>
      <c r="C422" s="36" t="s">
        <v>968</v>
      </c>
      <c r="D422" s="36" t="s">
        <v>202</v>
      </c>
      <c r="E422" s="35">
        <v>101222</v>
      </c>
      <c r="F422" s="37">
        <v>138</v>
      </c>
      <c r="G422" s="35">
        <v>2</v>
      </c>
      <c r="H422" s="36" t="s">
        <v>186</v>
      </c>
      <c r="I422" s="35">
        <v>3342618338</v>
      </c>
    </row>
    <row r="423" spans="1:9" ht="45" hidden="1">
      <c r="A423" s="35">
        <v>7629</v>
      </c>
      <c r="B423" s="36" t="s">
        <v>969</v>
      </c>
      <c r="C423" s="36" t="s">
        <v>970</v>
      </c>
      <c r="D423" s="36" t="s">
        <v>178</v>
      </c>
      <c r="E423" s="35">
        <v>116704</v>
      </c>
      <c r="F423" s="37">
        <v>46</v>
      </c>
      <c r="G423" s="35">
        <v>1</v>
      </c>
      <c r="H423" s="36" t="s">
        <v>179</v>
      </c>
      <c r="I423" s="35">
        <v>3349559719</v>
      </c>
    </row>
    <row r="424" spans="1:9" ht="60" hidden="1">
      <c r="A424" s="35">
        <v>7646</v>
      </c>
      <c r="B424" s="36" t="s">
        <v>971</v>
      </c>
      <c r="C424" s="36" t="s">
        <v>972</v>
      </c>
      <c r="D424" s="36" t="s">
        <v>191</v>
      </c>
      <c r="E424" s="35">
        <v>100834</v>
      </c>
      <c r="F424" s="37">
        <v>230</v>
      </c>
      <c r="G424" s="35">
        <v>6</v>
      </c>
      <c r="H424" s="36" t="s">
        <v>170</v>
      </c>
      <c r="I424" s="35">
        <v>3337410310</v>
      </c>
    </row>
    <row r="425" spans="1:9" ht="30" hidden="1">
      <c r="A425" s="35">
        <v>7648</v>
      </c>
      <c r="B425" s="36" t="s">
        <v>973</v>
      </c>
      <c r="C425" s="36" t="s">
        <v>972</v>
      </c>
      <c r="D425" s="36" t="s">
        <v>548</v>
      </c>
      <c r="E425" s="35">
        <v>100713</v>
      </c>
      <c r="F425" s="37">
        <v>230</v>
      </c>
      <c r="G425" s="35">
        <v>11</v>
      </c>
      <c r="H425" s="36" t="s">
        <v>194</v>
      </c>
      <c r="I425" s="35">
        <v>3337410309</v>
      </c>
    </row>
    <row r="426" spans="1:9" ht="30" hidden="1">
      <c r="A426" s="35">
        <v>7650</v>
      </c>
      <c r="B426" s="36" t="s">
        <v>974</v>
      </c>
      <c r="C426" s="36" t="s">
        <v>972</v>
      </c>
      <c r="D426" s="36" t="s">
        <v>202</v>
      </c>
      <c r="E426" s="35">
        <v>101222</v>
      </c>
      <c r="F426" s="37">
        <v>500</v>
      </c>
      <c r="G426" s="35">
        <v>4</v>
      </c>
      <c r="H426" s="36" t="s">
        <v>170</v>
      </c>
      <c r="I426" s="35">
        <v>3365669817</v>
      </c>
    </row>
    <row r="427" spans="1:9" ht="30" hidden="1">
      <c r="A427" s="35">
        <v>7670</v>
      </c>
      <c r="B427" s="36" t="s">
        <v>975</v>
      </c>
      <c r="C427" s="36" t="s">
        <v>976</v>
      </c>
      <c r="D427" s="36" t="s">
        <v>178</v>
      </c>
      <c r="E427" s="35">
        <v>116704</v>
      </c>
      <c r="F427" s="37">
        <v>46</v>
      </c>
      <c r="G427" s="35">
        <v>2</v>
      </c>
      <c r="H427" s="36" t="s">
        <v>186</v>
      </c>
      <c r="I427" s="35">
        <v>3349559822</v>
      </c>
    </row>
    <row r="428" spans="1:9" ht="15" hidden="1">
      <c r="A428" s="35">
        <v>7716</v>
      </c>
      <c r="B428" s="36" t="s">
        <v>977</v>
      </c>
      <c r="C428" s="36" t="s">
        <v>978</v>
      </c>
      <c r="D428" s="36" t="s">
        <v>178</v>
      </c>
      <c r="E428" s="35">
        <v>116704</v>
      </c>
      <c r="F428" s="37">
        <v>69</v>
      </c>
      <c r="G428" s="35">
        <v>2</v>
      </c>
      <c r="H428" s="36" t="s">
        <v>170</v>
      </c>
      <c r="I428" s="35">
        <v>3352749869</v>
      </c>
    </row>
    <row r="429" spans="1:9" ht="30" hidden="1">
      <c r="A429" s="35">
        <v>7744</v>
      </c>
      <c r="B429" s="36" t="s">
        <v>979</v>
      </c>
      <c r="C429" s="36" t="s">
        <v>980</v>
      </c>
      <c r="D429" s="36" t="s">
        <v>178</v>
      </c>
      <c r="E429" s="35">
        <v>116704</v>
      </c>
      <c r="F429" s="37">
        <v>230</v>
      </c>
      <c r="G429" s="35">
        <v>4</v>
      </c>
      <c r="H429" s="36" t="s">
        <v>186</v>
      </c>
      <c r="I429" s="35">
        <v>3337410366</v>
      </c>
    </row>
    <row r="430" spans="1:9" ht="45" hidden="1">
      <c r="A430" s="35">
        <v>7763</v>
      </c>
      <c r="B430" s="36" t="s">
        <v>981</v>
      </c>
      <c r="C430" s="36" t="s">
        <v>982</v>
      </c>
      <c r="D430" s="36" t="s">
        <v>178</v>
      </c>
      <c r="E430" s="35">
        <v>116704</v>
      </c>
      <c r="F430" s="37">
        <v>69</v>
      </c>
      <c r="G430" s="35">
        <v>1</v>
      </c>
      <c r="H430" s="36" t="s">
        <v>215</v>
      </c>
      <c r="I430" s="35">
        <v>3342617610</v>
      </c>
    </row>
    <row r="431" spans="1:9" ht="15" hidden="1">
      <c r="A431" s="35">
        <v>7772</v>
      </c>
      <c r="B431" s="36" t="s">
        <v>983</v>
      </c>
      <c r="C431" s="36" t="s">
        <v>984</v>
      </c>
      <c r="D431" s="36" t="s">
        <v>178</v>
      </c>
      <c r="E431" s="35">
        <v>116704</v>
      </c>
      <c r="F431" s="37">
        <v>115</v>
      </c>
      <c r="G431" s="35">
        <v>2</v>
      </c>
      <c r="H431" s="36" t="s">
        <v>170</v>
      </c>
      <c r="I431" s="35">
        <v>3352750163</v>
      </c>
    </row>
    <row r="432" spans="1:9" ht="45" hidden="1">
      <c r="A432" s="35">
        <v>7800</v>
      </c>
      <c r="B432" s="36" t="s">
        <v>985</v>
      </c>
      <c r="C432" s="36" t="s">
        <v>986</v>
      </c>
      <c r="D432" s="36" t="s">
        <v>178</v>
      </c>
      <c r="E432" s="35">
        <v>116704</v>
      </c>
      <c r="F432" s="37">
        <v>46</v>
      </c>
      <c r="G432" s="35">
        <v>1</v>
      </c>
      <c r="H432" s="36" t="s">
        <v>179</v>
      </c>
      <c r="I432" s="35">
        <v>3349560300</v>
      </c>
    </row>
    <row r="433" spans="1:9" ht="45" hidden="1">
      <c r="A433" s="35">
        <v>7836</v>
      </c>
      <c r="B433" s="36" t="s">
        <v>987</v>
      </c>
      <c r="C433" s="36" t="s">
        <v>988</v>
      </c>
      <c r="D433" s="36" t="s">
        <v>178</v>
      </c>
      <c r="E433" s="35">
        <v>116704</v>
      </c>
      <c r="F433" s="37">
        <v>46</v>
      </c>
      <c r="G433" s="35">
        <v>1</v>
      </c>
      <c r="H433" s="36" t="s">
        <v>215</v>
      </c>
      <c r="I433" s="35">
        <v>3342618083</v>
      </c>
    </row>
    <row r="434" spans="1:9" ht="45" hidden="1">
      <c r="A434" s="35">
        <v>7846</v>
      </c>
      <c r="B434" s="36" t="s">
        <v>989</v>
      </c>
      <c r="C434" s="36" t="s">
        <v>990</v>
      </c>
      <c r="D434" s="36" t="s">
        <v>178</v>
      </c>
      <c r="E434" s="35">
        <v>116704</v>
      </c>
      <c r="F434" s="37">
        <v>138</v>
      </c>
      <c r="G434" s="35">
        <v>2</v>
      </c>
      <c r="H434" s="36" t="s">
        <v>179</v>
      </c>
      <c r="I434" s="35">
        <v>3349560319</v>
      </c>
    </row>
    <row r="435" spans="1:9" ht="45" hidden="1">
      <c r="A435" s="35">
        <v>7856</v>
      </c>
      <c r="B435" s="36" t="s">
        <v>991</v>
      </c>
      <c r="C435" s="36" t="s">
        <v>992</v>
      </c>
      <c r="D435" s="36" t="s">
        <v>294</v>
      </c>
      <c r="E435" s="35">
        <v>100716</v>
      </c>
      <c r="F435" s="37">
        <v>115</v>
      </c>
      <c r="G435" s="35">
        <v>3</v>
      </c>
      <c r="H435" s="36" t="s">
        <v>170</v>
      </c>
      <c r="I435" s="35">
        <v>3342617815</v>
      </c>
    </row>
    <row r="436" spans="1:9" ht="15" hidden="1">
      <c r="A436" s="35">
        <v>7866</v>
      </c>
      <c r="B436" s="36" t="s">
        <v>993</v>
      </c>
      <c r="C436" s="36" t="s">
        <v>994</v>
      </c>
      <c r="D436" s="36" t="s">
        <v>178</v>
      </c>
      <c r="E436" s="35">
        <v>116704</v>
      </c>
      <c r="F436" s="37">
        <v>115</v>
      </c>
      <c r="G436" s="35">
        <v>3</v>
      </c>
      <c r="H436" s="36" t="s">
        <v>194</v>
      </c>
      <c r="I436" s="35">
        <v>3337427840</v>
      </c>
    </row>
    <row r="437" spans="1:9" ht="15" hidden="1">
      <c r="A437" s="35">
        <v>7876</v>
      </c>
      <c r="B437" s="36" t="s">
        <v>995</v>
      </c>
      <c r="C437" s="36" t="s">
        <v>996</v>
      </c>
      <c r="D437" s="36" t="s">
        <v>178</v>
      </c>
      <c r="E437" s="35">
        <v>116704</v>
      </c>
      <c r="F437" s="37">
        <v>69</v>
      </c>
      <c r="G437" s="35">
        <v>2</v>
      </c>
      <c r="H437" s="36" t="s">
        <v>170</v>
      </c>
      <c r="I437" s="35">
        <v>3352749868</v>
      </c>
    </row>
    <row r="438" spans="1:9" ht="15" hidden="1">
      <c r="A438" s="35">
        <v>7878</v>
      </c>
      <c r="B438" s="36" t="s">
        <v>997</v>
      </c>
      <c r="C438" s="36" t="s">
        <v>998</v>
      </c>
      <c r="D438" s="36" t="s">
        <v>178</v>
      </c>
      <c r="E438" s="35">
        <v>116704</v>
      </c>
      <c r="F438" s="37">
        <v>69</v>
      </c>
      <c r="G438" s="35">
        <v>2</v>
      </c>
      <c r="H438" s="36" t="s">
        <v>170</v>
      </c>
      <c r="I438" s="35">
        <v>3342617926</v>
      </c>
    </row>
    <row r="439" spans="1:9" ht="60" hidden="1">
      <c r="A439" s="35">
        <v>7904</v>
      </c>
      <c r="B439" s="36" t="s">
        <v>999</v>
      </c>
      <c r="C439" s="36" t="s">
        <v>1000</v>
      </c>
      <c r="D439" s="36" t="s">
        <v>191</v>
      </c>
      <c r="E439" s="35">
        <v>100834</v>
      </c>
      <c r="F439" s="37">
        <v>138</v>
      </c>
      <c r="G439" s="35">
        <v>1</v>
      </c>
      <c r="H439" s="36" t="s">
        <v>179</v>
      </c>
      <c r="I439" s="35">
        <v>3337410454</v>
      </c>
    </row>
    <row r="440" spans="1:9" ht="45" hidden="1">
      <c r="A440" s="35">
        <v>7905</v>
      </c>
      <c r="B440" s="36" t="s">
        <v>1001</v>
      </c>
      <c r="C440" s="36" t="s">
        <v>1000</v>
      </c>
      <c r="D440" s="36" t="s">
        <v>1002</v>
      </c>
      <c r="E440" s="35">
        <v>103089</v>
      </c>
      <c r="F440" s="37">
        <v>0</v>
      </c>
      <c r="G440" s="35">
        <v>0</v>
      </c>
      <c r="H440" s="36" t="s">
        <v>215</v>
      </c>
      <c r="I440" s="35">
        <v>3342618404</v>
      </c>
    </row>
    <row r="441" spans="1:9" ht="45" hidden="1">
      <c r="A441" s="35">
        <v>7929</v>
      </c>
      <c r="B441" s="36" t="s">
        <v>1003</v>
      </c>
      <c r="C441" s="36" t="s">
        <v>1004</v>
      </c>
      <c r="D441" s="36" t="s">
        <v>410</v>
      </c>
      <c r="E441" s="35">
        <v>100994</v>
      </c>
      <c r="F441" s="37">
        <v>115</v>
      </c>
      <c r="G441" s="35">
        <v>4</v>
      </c>
      <c r="H441" s="36" t="s">
        <v>194</v>
      </c>
      <c r="I441" s="35">
        <v>3353097802</v>
      </c>
    </row>
    <row r="442" spans="1:9" ht="45" hidden="1">
      <c r="A442" s="35">
        <v>7931</v>
      </c>
      <c r="B442" s="36" t="s">
        <v>1005</v>
      </c>
      <c r="C442" s="36" t="s">
        <v>1004</v>
      </c>
      <c r="D442" s="36" t="s">
        <v>410</v>
      </c>
      <c r="E442" s="35">
        <v>100994</v>
      </c>
      <c r="F442" s="37">
        <v>115</v>
      </c>
      <c r="G442" s="35">
        <v>7</v>
      </c>
      <c r="H442" s="36" t="s">
        <v>170</v>
      </c>
      <c r="I442" s="35">
        <v>3337410466</v>
      </c>
    </row>
    <row r="443" spans="1:9" ht="60" hidden="1">
      <c r="A443" s="35">
        <v>7935</v>
      </c>
      <c r="B443" s="36" t="s">
        <v>1006</v>
      </c>
      <c r="C443" s="36" t="s">
        <v>1007</v>
      </c>
      <c r="D443" s="36" t="s">
        <v>191</v>
      </c>
      <c r="E443" s="35">
        <v>100834</v>
      </c>
      <c r="F443" s="37">
        <v>230</v>
      </c>
      <c r="G443" s="35">
        <v>2</v>
      </c>
      <c r="H443" s="36" t="s">
        <v>170</v>
      </c>
      <c r="I443" s="35">
        <v>3337410469</v>
      </c>
    </row>
    <row r="444" spans="1:9" ht="60" hidden="1">
      <c r="A444" s="35">
        <v>7936</v>
      </c>
      <c r="B444" s="36" t="s">
        <v>1008</v>
      </c>
      <c r="C444" s="36" t="s">
        <v>1009</v>
      </c>
      <c r="D444" s="36" t="s">
        <v>191</v>
      </c>
      <c r="E444" s="35">
        <v>100834</v>
      </c>
      <c r="F444" s="37">
        <v>500</v>
      </c>
      <c r="G444" s="35">
        <v>12</v>
      </c>
      <c r="H444" s="36" t="s">
        <v>186</v>
      </c>
      <c r="I444" s="35">
        <v>3337410472</v>
      </c>
    </row>
    <row r="445" spans="1:9" ht="45" hidden="1">
      <c r="A445" s="35">
        <v>7990</v>
      </c>
      <c r="B445" s="36" t="s">
        <v>1010</v>
      </c>
      <c r="C445" s="36" t="s">
        <v>1011</v>
      </c>
      <c r="D445" s="36" t="s">
        <v>178</v>
      </c>
      <c r="E445" s="35">
        <v>116704</v>
      </c>
      <c r="F445" s="37">
        <v>46</v>
      </c>
      <c r="G445" s="35">
        <v>1</v>
      </c>
      <c r="H445" s="36" t="s">
        <v>179</v>
      </c>
      <c r="I445" s="35">
        <v>3349560209</v>
      </c>
    </row>
    <row r="446" spans="1:9" ht="15" hidden="1">
      <c r="A446" s="35">
        <v>7992</v>
      </c>
      <c r="B446" s="36" t="s">
        <v>1012</v>
      </c>
      <c r="C446" s="36" t="s">
        <v>1013</v>
      </c>
      <c r="D446" s="36" t="s">
        <v>178</v>
      </c>
      <c r="E446" s="35">
        <v>116704</v>
      </c>
      <c r="F446" s="37">
        <v>69</v>
      </c>
      <c r="G446" s="35">
        <v>2</v>
      </c>
      <c r="H446" s="36" t="s">
        <v>170</v>
      </c>
      <c r="I446" s="35">
        <v>3337410499</v>
      </c>
    </row>
    <row r="447" spans="1:9" ht="45" hidden="1">
      <c r="A447" s="35">
        <v>8010</v>
      </c>
      <c r="B447" s="36" t="s">
        <v>1014</v>
      </c>
      <c r="C447" s="36" t="s">
        <v>1015</v>
      </c>
      <c r="D447" s="36" t="s">
        <v>294</v>
      </c>
      <c r="E447" s="35">
        <v>100716</v>
      </c>
      <c r="F447" s="37">
        <v>57</v>
      </c>
      <c r="G447" s="35">
        <v>1</v>
      </c>
      <c r="H447" s="36" t="s">
        <v>170</v>
      </c>
      <c r="I447" s="35">
        <v>3342617830</v>
      </c>
    </row>
    <row r="448" spans="1:9" ht="15" hidden="1">
      <c r="A448" s="35">
        <v>8022</v>
      </c>
      <c r="B448" s="36" t="s">
        <v>1016</v>
      </c>
      <c r="C448" s="36" t="s">
        <v>1017</v>
      </c>
      <c r="D448" s="36" t="s">
        <v>178</v>
      </c>
      <c r="E448" s="35">
        <v>116704</v>
      </c>
      <c r="F448" s="37">
        <v>69</v>
      </c>
      <c r="G448" s="35">
        <v>2</v>
      </c>
      <c r="H448" s="36" t="s">
        <v>170</v>
      </c>
      <c r="I448" s="35">
        <v>3352749882</v>
      </c>
    </row>
    <row r="449" spans="1:9" ht="45" hidden="1">
      <c r="A449" s="35">
        <v>8023</v>
      </c>
      <c r="B449" s="36" t="s">
        <v>1018</v>
      </c>
      <c r="C449" s="36" t="s">
        <v>1019</v>
      </c>
      <c r="D449" s="36" t="s">
        <v>178</v>
      </c>
      <c r="E449" s="35">
        <v>116704</v>
      </c>
      <c r="F449" s="37">
        <v>46</v>
      </c>
      <c r="G449" s="35">
        <v>1</v>
      </c>
      <c r="H449" s="36" t="s">
        <v>179</v>
      </c>
      <c r="I449" s="35">
        <v>3349559921</v>
      </c>
    </row>
    <row r="450" spans="1:9" ht="45" hidden="1">
      <c r="A450" s="35">
        <v>8044</v>
      </c>
      <c r="B450" s="36" t="s">
        <v>1020</v>
      </c>
      <c r="C450" s="36" t="s">
        <v>1021</v>
      </c>
      <c r="D450" s="36" t="s">
        <v>202</v>
      </c>
      <c r="E450" s="35">
        <v>101222</v>
      </c>
      <c r="F450" s="37">
        <v>138</v>
      </c>
      <c r="G450" s="35">
        <v>5</v>
      </c>
      <c r="H450" s="36" t="s">
        <v>215</v>
      </c>
      <c r="I450" s="35">
        <v>3342618330</v>
      </c>
    </row>
    <row r="451" spans="1:9" ht="60" hidden="1">
      <c r="A451" s="35">
        <v>8064</v>
      </c>
      <c r="B451" s="36" t="s">
        <v>1022</v>
      </c>
      <c r="C451" s="36" t="s">
        <v>1023</v>
      </c>
      <c r="D451" s="36" t="s">
        <v>191</v>
      </c>
      <c r="E451" s="35">
        <v>100834</v>
      </c>
      <c r="F451" s="37">
        <v>500</v>
      </c>
      <c r="G451" s="35">
        <v>8</v>
      </c>
      <c r="H451" s="36" t="s">
        <v>194</v>
      </c>
      <c r="I451" s="35">
        <v>3337410535</v>
      </c>
    </row>
    <row r="452" spans="1:9" ht="15">
      <c r="A452" s="35">
        <v>8066</v>
      </c>
      <c r="B452" s="36" t="s">
        <v>1024</v>
      </c>
      <c r="C452" s="36" t="s">
        <v>1025</v>
      </c>
      <c r="D452" s="36" t="s">
        <v>169</v>
      </c>
      <c r="E452" s="35">
        <v>100219</v>
      </c>
      <c r="F452" s="37">
        <v>115</v>
      </c>
      <c r="G452" s="35">
        <v>2</v>
      </c>
      <c r="H452" s="36" t="s">
        <v>170</v>
      </c>
      <c r="I452" s="35">
        <v>3337410539</v>
      </c>
    </row>
    <row r="453" spans="1:9" ht="45" hidden="1">
      <c r="A453" s="35">
        <v>8081</v>
      </c>
      <c r="B453" s="36" t="s">
        <v>1026</v>
      </c>
      <c r="C453" s="36" t="s">
        <v>1027</v>
      </c>
      <c r="D453" s="36" t="s">
        <v>178</v>
      </c>
      <c r="E453" s="35">
        <v>116704</v>
      </c>
      <c r="F453" s="37">
        <v>345</v>
      </c>
      <c r="G453" s="35">
        <v>2</v>
      </c>
      <c r="H453" s="36" t="s">
        <v>179</v>
      </c>
      <c r="I453" s="35">
        <v>3349559748</v>
      </c>
    </row>
    <row r="454" spans="1:9" ht="15">
      <c r="A454" s="35">
        <v>8160</v>
      </c>
      <c r="B454" s="36" t="s">
        <v>1028</v>
      </c>
      <c r="C454" s="36" t="s">
        <v>1029</v>
      </c>
      <c r="D454" s="36" t="s">
        <v>169</v>
      </c>
      <c r="E454" s="35">
        <v>100219</v>
      </c>
      <c r="F454" s="37">
        <v>115</v>
      </c>
      <c r="G454" s="35">
        <v>1</v>
      </c>
      <c r="H454" s="36" t="s">
        <v>170</v>
      </c>
      <c r="I454" s="35">
        <v>3337410598</v>
      </c>
    </row>
    <row r="455" spans="1:9" ht="15" hidden="1">
      <c r="A455" s="35">
        <v>8215</v>
      </c>
      <c r="B455" s="36" t="s">
        <v>1030</v>
      </c>
      <c r="C455" s="36" t="s">
        <v>1031</v>
      </c>
      <c r="D455" s="36" t="s">
        <v>178</v>
      </c>
      <c r="E455" s="35">
        <v>116704</v>
      </c>
      <c r="F455" s="37">
        <v>115</v>
      </c>
      <c r="G455" s="35">
        <v>3</v>
      </c>
      <c r="H455" s="36" t="s">
        <v>170</v>
      </c>
      <c r="I455" s="35">
        <v>3337427581</v>
      </c>
    </row>
    <row r="456" spans="1:9" ht="15" hidden="1">
      <c r="A456" s="35">
        <v>8221</v>
      </c>
      <c r="B456" s="36" t="s">
        <v>1032</v>
      </c>
      <c r="C456" s="36" t="s">
        <v>1033</v>
      </c>
      <c r="D456" s="36" t="s">
        <v>178</v>
      </c>
      <c r="E456" s="35">
        <v>116704</v>
      </c>
      <c r="F456" s="37">
        <v>69</v>
      </c>
      <c r="G456" s="35">
        <v>1</v>
      </c>
      <c r="H456" s="36" t="s">
        <v>170</v>
      </c>
      <c r="I456" s="35">
        <v>3337410635</v>
      </c>
    </row>
    <row r="457" spans="1:9" ht="60" hidden="1">
      <c r="A457" s="35">
        <v>8240</v>
      </c>
      <c r="B457" s="36" t="s">
        <v>1034</v>
      </c>
      <c r="C457" s="36" t="s">
        <v>1035</v>
      </c>
      <c r="D457" s="36" t="s">
        <v>191</v>
      </c>
      <c r="E457" s="35">
        <v>100834</v>
      </c>
      <c r="F457" s="37">
        <v>115</v>
      </c>
      <c r="G457" s="35">
        <v>4</v>
      </c>
      <c r="H457" s="36" t="s">
        <v>186</v>
      </c>
      <c r="I457" s="35">
        <v>3337410647</v>
      </c>
    </row>
    <row r="458" spans="1:9" ht="45" hidden="1">
      <c r="A458" s="35">
        <v>8260</v>
      </c>
      <c r="B458" s="36" t="s">
        <v>1036</v>
      </c>
      <c r="C458" s="36" t="s">
        <v>1037</v>
      </c>
      <c r="D458" s="36" t="s">
        <v>178</v>
      </c>
      <c r="E458" s="35">
        <v>116704</v>
      </c>
      <c r="F458" s="37">
        <v>69</v>
      </c>
      <c r="G458" s="35">
        <v>1</v>
      </c>
      <c r="H458" s="36" t="s">
        <v>179</v>
      </c>
      <c r="I458" s="35">
        <v>3349559767</v>
      </c>
    </row>
    <row r="459" spans="1:9" ht="15">
      <c r="A459" s="35">
        <v>8271</v>
      </c>
      <c r="B459" s="36" t="s">
        <v>1038</v>
      </c>
      <c r="C459" s="36" t="s">
        <v>1039</v>
      </c>
      <c r="D459" s="36" t="s">
        <v>169</v>
      </c>
      <c r="E459" s="35">
        <v>100219</v>
      </c>
      <c r="F459" s="37">
        <v>115</v>
      </c>
      <c r="G459" s="35">
        <v>1</v>
      </c>
      <c r="H459" s="36" t="s">
        <v>170</v>
      </c>
      <c r="I459" s="35">
        <v>3337410672</v>
      </c>
    </row>
    <row r="460" spans="1:9" ht="15" hidden="1">
      <c r="A460" s="35">
        <v>8291</v>
      </c>
      <c r="B460" s="36" t="s">
        <v>1040</v>
      </c>
      <c r="C460" s="36" t="s">
        <v>1041</v>
      </c>
      <c r="D460" s="36" t="s">
        <v>178</v>
      </c>
      <c r="E460" s="35">
        <v>116704</v>
      </c>
      <c r="F460" s="37">
        <v>230</v>
      </c>
      <c r="G460" s="35">
        <v>2</v>
      </c>
      <c r="H460" s="36" t="s">
        <v>170</v>
      </c>
      <c r="I460" s="35">
        <v>3342617609</v>
      </c>
    </row>
    <row r="461" spans="1:9" ht="15" hidden="1">
      <c r="A461" s="35">
        <v>8294</v>
      </c>
      <c r="B461" s="36" t="s">
        <v>1042</v>
      </c>
      <c r="C461" s="36" t="s">
        <v>1043</v>
      </c>
      <c r="D461" s="36" t="s">
        <v>178</v>
      </c>
      <c r="E461" s="35">
        <v>116704</v>
      </c>
      <c r="F461" s="37">
        <v>138</v>
      </c>
      <c r="G461" s="35">
        <v>2</v>
      </c>
      <c r="H461" s="36" t="s">
        <v>194</v>
      </c>
      <c r="I461" s="35">
        <v>3349559632</v>
      </c>
    </row>
    <row r="462" spans="1:9" ht="15" hidden="1">
      <c r="A462" s="35">
        <v>8302</v>
      </c>
      <c r="B462" s="36" t="s">
        <v>1044</v>
      </c>
      <c r="C462" s="36" t="s">
        <v>1045</v>
      </c>
      <c r="D462" s="36" t="s">
        <v>178</v>
      </c>
      <c r="E462" s="35">
        <v>116704</v>
      </c>
      <c r="F462" s="37">
        <v>69</v>
      </c>
      <c r="G462" s="35">
        <v>1</v>
      </c>
      <c r="H462" s="36" t="s">
        <v>170</v>
      </c>
      <c r="I462" s="35">
        <v>3352750020</v>
      </c>
    </row>
    <row r="463" spans="1:9" ht="45" hidden="1">
      <c r="A463" s="35">
        <v>8306</v>
      </c>
      <c r="B463" s="36" t="s">
        <v>1046</v>
      </c>
      <c r="C463" s="36" t="s">
        <v>1047</v>
      </c>
      <c r="D463" s="36" t="s">
        <v>202</v>
      </c>
      <c r="E463" s="35">
        <v>101222</v>
      </c>
      <c r="F463" s="37">
        <v>46</v>
      </c>
      <c r="G463" s="35">
        <v>1</v>
      </c>
      <c r="H463" s="36" t="s">
        <v>215</v>
      </c>
      <c r="I463" s="35">
        <v>3337410691</v>
      </c>
    </row>
    <row r="464" spans="1:9" ht="45" hidden="1">
      <c r="A464" s="35">
        <v>8325</v>
      </c>
      <c r="B464" s="36" t="s">
        <v>1048</v>
      </c>
      <c r="C464" s="36" t="s">
        <v>1049</v>
      </c>
      <c r="D464" s="36" t="s">
        <v>178</v>
      </c>
      <c r="E464" s="35">
        <v>116704</v>
      </c>
      <c r="F464" s="37">
        <v>69</v>
      </c>
      <c r="G464" s="35">
        <v>2</v>
      </c>
      <c r="H464" s="36" t="s">
        <v>215</v>
      </c>
      <c r="I464" s="35">
        <v>3342617891</v>
      </c>
    </row>
    <row r="465" spans="1:9" ht="60" hidden="1">
      <c r="A465" s="35">
        <v>8343</v>
      </c>
      <c r="B465" s="36" t="s">
        <v>1050</v>
      </c>
      <c r="C465" s="36" t="s">
        <v>1051</v>
      </c>
      <c r="D465" s="36" t="s">
        <v>191</v>
      </c>
      <c r="E465" s="35">
        <v>100834</v>
      </c>
      <c r="F465" s="37">
        <v>115</v>
      </c>
      <c r="G465" s="35">
        <v>1</v>
      </c>
      <c r="H465" s="36" t="s">
        <v>170</v>
      </c>
      <c r="I465" s="35">
        <v>3337410713</v>
      </c>
    </row>
    <row r="466" spans="1:9" ht="15" hidden="1">
      <c r="A466" s="35">
        <v>8396</v>
      </c>
      <c r="B466" s="36" t="s">
        <v>1052</v>
      </c>
      <c r="C466" s="36" t="s">
        <v>1053</v>
      </c>
      <c r="D466" s="36" t="s">
        <v>178</v>
      </c>
      <c r="E466" s="35">
        <v>116704</v>
      </c>
      <c r="F466" s="37">
        <v>115</v>
      </c>
      <c r="G466" s="35">
        <v>5</v>
      </c>
      <c r="H466" s="36" t="s">
        <v>194</v>
      </c>
      <c r="I466" s="35">
        <v>3337410744</v>
      </c>
    </row>
    <row r="467" spans="1:9" ht="30" hidden="1">
      <c r="A467" s="35">
        <v>8402</v>
      </c>
      <c r="B467" s="36" t="s">
        <v>1054</v>
      </c>
      <c r="C467" s="36" t="s">
        <v>1055</v>
      </c>
      <c r="D467" s="36" t="s">
        <v>202</v>
      </c>
      <c r="E467" s="35">
        <v>101222</v>
      </c>
      <c r="F467" s="37">
        <v>69</v>
      </c>
      <c r="G467" s="35">
        <v>1</v>
      </c>
      <c r="H467" s="36" t="s">
        <v>170</v>
      </c>
      <c r="I467" s="35">
        <v>3342618304</v>
      </c>
    </row>
    <row r="468" spans="1:9" ht="45" hidden="1">
      <c r="A468" s="35">
        <v>8404</v>
      </c>
      <c r="B468" s="36" t="s">
        <v>1056</v>
      </c>
      <c r="C468" s="36" t="s">
        <v>1057</v>
      </c>
      <c r="D468" s="36" t="s">
        <v>749</v>
      </c>
      <c r="E468" s="35">
        <v>103567</v>
      </c>
      <c r="F468" s="37">
        <v>115</v>
      </c>
      <c r="G468" s="35">
        <v>2</v>
      </c>
      <c r="H468" s="36" t="s">
        <v>186</v>
      </c>
      <c r="I468" s="35">
        <v>3353097786</v>
      </c>
    </row>
    <row r="469" spans="1:9" ht="15" hidden="1">
      <c r="A469" s="35">
        <v>8433</v>
      </c>
      <c r="B469" s="36" t="s">
        <v>1058</v>
      </c>
      <c r="C469" s="36" t="s">
        <v>1059</v>
      </c>
      <c r="D469" s="36" t="s">
        <v>178</v>
      </c>
      <c r="E469" s="35">
        <v>116704</v>
      </c>
      <c r="F469" s="37">
        <v>115</v>
      </c>
      <c r="G469" s="35">
        <v>2</v>
      </c>
      <c r="H469" s="36" t="s">
        <v>170</v>
      </c>
      <c r="I469" s="35">
        <v>3337430102</v>
      </c>
    </row>
    <row r="470" spans="1:9" ht="30" hidden="1">
      <c r="A470" s="35">
        <v>8455</v>
      </c>
      <c r="B470" s="36" t="s">
        <v>1060</v>
      </c>
      <c r="C470" s="36" t="s">
        <v>1061</v>
      </c>
      <c r="D470" s="36" t="s">
        <v>178</v>
      </c>
      <c r="E470" s="35">
        <v>116704</v>
      </c>
      <c r="F470" s="37">
        <v>46</v>
      </c>
      <c r="G470" s="35">
        <v>4</v>
      </c>
      <c r="H470" s="36" t="s">
        <v>186</v>
      </c>
      <c r="I470" s="35">
        <v>3349560046</v>
      </c>
    </row>
    <row r="471" spans="1:9" ht="30" hidden="1">
      <c r="A471" s="35">
        <v>8464</v>
      </c>
      <c r="B471" s="36" t="s">
        <v>1062</v>
      </c>
      <c r="C471" s="36" t="s">
        <v>1063</v>
      </c>
      <c r="D471" s="36" t="s">
        <v>548</v>
      </c>
      <c r="E471" s="35">
        <v>100713</v>
      </c>
      <c r="F471" s="37">
        <v>230</v>
      </c>
      <c r="G471" s="35">
        <v>4</v>
      </c>
      <c r="H471" s="36" t="s">
        <v>194</v>
      </c>
      <c r="I471" s="35">
        <v>3337410784</v>
      </c>
    </row>
    <row r="472" spans="1:9" ht="45" hidden="1">
      <c r="A472" s="35">
        <v>8472</v>
      </c>
      <c r="B472" s="36" t="s">
        <v>1064</v>
      </c>
      <c r="C472" s="36" t="s">
        <v>1065</v>
      </c>
      <c r="D472" s="36" t="s">
        <v>178</v>
      </c>
      <c r="E472" s="35">
        <v>116704</v>
      </c>
      <c r="F472" s="37">
        <v>46</v>
      </c>
      <c r="G472" s="35">
        <v>5</v>
      </c>
      <c r="H472" s="36" t="s">
        <v>179</v>
      </c>
      <c r="I472" s="35">
        <v>3349560357</v>
      </c>
    </row>
    <row r="473" spans="1:9" ht="45" hidden="1">
      <c r="A473" s="35">
        <v>8482</v>
      </c>
      <c r="B473" s="36" t="s">
        <v>1066</v>
      </c>
      <c r="C473" s="36" t="s">
        <v>1067</v>
      </c>
      <c r="D473" s="36" t="s">
        <v>178</v>
      </c>
      <c r="E473" s="35">
        <v>116704</v>
      </c>
      <c r="F473" s="37">
        <v>46</v>
      </c>
      <c r="G473" s="35">
        <v>1</v>
      </c>
      <c r="H473" s="36" t="s">
        <v>179</v>
      </c>
      <c r="I473" s="35">
        <v>3349559847</v>
      </c>
    </row>
    <row r="474" spans="1:9" ht="30" hidden="1">
      <c r="A474" s="35">
        <v>8495</v>
      </c>
      <c r="B474" s="36" t="s">
        <v>1068</v>
      </c>
      <c r="C474" s="36" t="s">
        <v>1069</v>
      </c>
      <c r="D474" s="36" t="s">
        <v>316</v>
      </c>
      <c r="E474" s="35">
        <v>126080</v>
      </c>
      <c r="F474" s="37">
        <v>115</v>
      </c>
      <c r="G474" s="35">
        <v>2</v>
      </c>
      <c r="H474" s="36" t="s">
        <v>170</v>
      </c>
      <c r="I474" s="35">
        <v>3353097532</v>
      </c>
    </row>
    <row r="475" spans="1:9" ht="15" hidden="1">
      <c r="A475" s="35">
        <v>8587</v>
      </c>
      <c r="B475" s="36" t="s">
        <v>1070</v>
      </c>
      <c r="C475" s="36" t="s">
        <v>1071</v>
      </c>
      <c r="D475" s="36" t="s">
        <v>178</v>
      </c>
      <c r="E475" s="35">
        <v>116704</v>
      </c>
      <c r="F475" s="37">
        <v>69</v>
      </c>
      <c r="G475" s="35">
        <v>2</v>
      </c>
      <c r="H475" s="36" t="s">
        <v>170</v>
      </c>
      <c r="I475" s="35">
        <v>3352749877</v>
      </c>
    </row>
    <row r="476" spans="1:9" ht="45" hidden="1">
      <c r="A476" s="35">
        <v>8589</v>
      </c>
      <c r="B476" s="36" t="s">
        <v>1072</v>
      </c>
      <c r="C476" s="36" t="s">
        <v>1073</v>
      </c>
      <c r="D476" s="36" t="s">
        <v>178</v>
      </c>
      <c r="E476" s="35">
        <v>116704</v>
      </c>
      <c r="F476" s="37">
        <v>46</v>
      </c>
      <c r="G476" s="35">
        <v>1</v>
      </c>
      <c r="H476" s="36" t="s">
        <v>179</v>
      </c>
      <c r="I476" s="35">
        <v>3349559949</v>
      </c>
    </row>
    <row r="477" spans="1:9" ht="45" hidden="1">
      <c r="A477" s="35">
        <v>8590</v>
      </c>
      <c r="B477" s="36" t="s">
        <v>1074</v>
      </c>
      <c r="C477" s="36" t="s">
        <v>1073</v>
      </c>
      <c r="D477" s="36" t="s">
        <v>178</v>
      </c>
      <c r="E477" s="35">
        <v>116704</v>
      </c>
      <c r="F477" s="37">
        <v>69</v>
      </c>
      <c r="G477" s="35">
        <v>1</v>
      </c>
      <c r="H477" s="36" t="s">
        <v>179</v>
      </c>
      <c r="I477" s="35">
        <v>3349559926</v>
      </c>
    </row>
    <row r="478" spans="1:9" ht="60" hidden="1">
      <c r="A478" s="35">
        <v>8622</v>
      </c>
      <c r="B478" s="36" t="s">
        <v>1075</v>
      </c>
      <c r="C478" s="36" t="s">
        <v>1076</v>
      </c>
      <c r="D478" s="36" t="s">
        <v>191</v>
      </c>
      <c r="E478" s="35">
        <v>100834</v>
      </c>
      <c r="F478" s="37">
        <v>230</v>
      </c>
      <c r="G478" s="35">
        <v>3</v>
      </c>
      <c r="H478" s="36" t="s">
        <v>170</v>
      </c>
      <c r="I478" s="35">
        <v>3337410875</v>
      </c>
    </row>
    <row r="479" spans="1:9" ht="15">
      <c r="A479" s="35">
        <v>8637</v>
      </c>
      <c r="B479" s="36" t="s">
        <v>1077</v>
      </c>
      <c r="C479" s="36" t="s">
        <v>1078</v>
      </c>
      <c r="D479" s="36" t="s">
        <v>169</v>
      </c>
      <c r="E479" s="35">
        <v>100219</v>
      </c>
      <c r="F479" s="37">
        <v>115</v>
      </c>
      <c r="G479" s="35">
        <v>5</v>
      </c>
      <c r="H479" s="36" t="s">
        <v>170</v>
      </c>
      <c r="I479" s="35">
        <v>3337410884</v>
      </c>
    </row>
    <row r="480" spans="1:9" ht="15" hidden="1">
      <c r="A480" s="35">
        <v>8639</v>
      </c>
      <c r="B480" s="36" t="s">
        <v>1079</v>
      </c>
      <c r="C480" s="36" t="s">
        <v>1080</v>
      </c>
      <c r="D480" s="36" t="s">
        <v>178</v>
      </c>
      <c r="E480" s="35">
        <v>116704</v>
      </c>
      <c r="F480" s="37">
        <v>115</v>
      </c>
      <c r="G480" s="35">
        <v>2</v>
      </c>
      <c r="H480" s="36" t="s">
        <v>170</v>
      </c>
      <c r="I480" s="35">
        <v>3337427325</v>
      </c>
    </row>
    <row r="481" spans="1:9" ht="45" hidden="1">
      <c r="A481" s="35">
        <v>8640</v>
      </c>
      <c r="B481" s="36" t="s">
        <v>1081</v>
      </c>
      <c r="C481" s="36" t="s">
        <v>1082</v>
      </c>
      <c r="D481" s="36" t="s">
        <v>178</v>
      </c>
      <c r="E481" s="35">
        <v>116704</v>
      </c>
      <c r="F481" s="37">
        <v>46</v>
      </c>
      <c r="G481" s="35">
        <v>5</v>
      </c>
      <c r="H481" s="36" t="s">
        <v>179</v>
      </c>
      <c r="I481" s="35">
        <v>3349559940</v>
      </c>
    </row>
    <row r="482" spans="1:9" ht="45" hidden="1">
      <c r="A482" s="35">
        <v>8656</v>
      </c>
      <c r="B482" s="36" t="s">
        <v>1083</v>
      </c>
      <c r="C482" s="36" t="s">
        <v>1084</v>
      </c>
      <c r="D482" s="36" t="s">
        <v>178</v>
      </c>
      <c r="E482" s="35">
        <v>116704</v>
      </c>
      <c r="F482" s="37">
        <v>46</v>
      </c>
      <c r="G482" s="35">
        <v>2</v>
      </c>
      <c r="H482" s="36" t="s">
        <v>179</v>
      </c>
      <c r="I482" s="35">
        <v>3337410893</v>
      </c>
    </row>
    <row r="483" spans="1:9" ht="60" hidden="1">
      <c r="A483" s="35">
        <v>8660</v>
      </c>
      <c r="B483" s="36" t="s">
        <v>1085</v>
      </c>
      <c r="C483" s="36" t="s">
        <v>1086</v>
      </c>
      <c r="D483" s="36" t="s">
        <v>191</v>
      </c>
      <c r="E483" s="35">
        <v>100834</v>
      </c>
      <c r="F483" s="37">
        <v>115</v>
      </c>
      <c r="G483" s="35">
        <v>1</v>
      </c>
      <c r="H483" s="36" t="s">
        <v>170</v>
      </c>
      <c r="I483" s="35">
        <v>3337410898</v>
      </c>
    </row>
    <row r="484" spans="1:9" ht="15">
      <c r="A484" s="35">
        <v>8696</v>
      </c>
      <c r="B484" s="36" t="s">
        <v>1087</v>
      </c>
      <c r="C484" s="36" t="s">
        <v>1088</v>
      </c>
      <c r="D484" s="36" t="s">
        <v>169</v>
      </c>
      <c r="E484" s="35">
        <v>100219</v>
      </c>
      <c r="F484" s="37">
        <v>115</v>
      </c>
      <c r="G484" s="35">
        <v>2</v>
      </c>
      <c r="H484" s="36" t="s">
        <v>170</v>
      </c>
      <c r="I484" s="35">
        <v>3337410924</v>
      </c>
    </row>
    <row r="485" spans="1:9" ht="15" hidden="1">
      <c r="A485" s="35">
        <v>8701</v>
      </c>
      <c r="B485" s="36" t="s">
        <v>1089</v>
      </c>
      <c r="C485" s="36" t="s">
        <v>1090</v>
      </c>
      <c r="D485" s="36" t="s">
        <v>178</v>
      </c>
      <c r="E485" s="35">
        <v>116704</v>
      </c>
      <c r="F485" s="37">
        <v>230</v>
      </c>
      <c r="G485" s="35">
        <v>4</v>
      </c>
      <c r="H485" s="36" t="s">
        <v>170</v>
      </c>
      <c r="I485" s="35">
        <v>3337427366</v>
      </c>
    </row>
    <row r="486" spans="1:9" ht="30" hidden="1">
      <c r="A486" s="35">
        <v>8741</v>
      </c>
      <c r="B486" s="36" t="s">
        <v>1091</v>
      </c>
      <c r="C486" s="36" t="s">
        <v>1092</v>
      </c>
      <c r="D486" s="36" t="s">
        <v>202</v>
      </c>
      <c r="E486" s="35">
        <v>101222</v>
      </c>
      <c r="F486" s="37">
        <v>138</v>
      </c>
      <c r="G486" s="35">
        <v>2</v>
      </c>
      <c r="H486" s="36" t="s">
        <v>170</v>
      </c>
      <c r="I486" s="35">
        <v>3337410952</v>
      </c>
    </row>
    <row r="487" spans="1:9" ht="60" hidden="1">
      <c r="A487" s="35">
        <v>8840</v>
      </c>
      <c r="B487" s="36" t="s">
        <v>1093</v>
      </c>
      <c r="C487" s="36" t="s">
        <v>1094</v>
      </c>
      <c r="D487" s="36" t="s">
        <v>191</v>
      </c>
      <c r="E487" s="35">
        <v>100834</v>
      </c>
      <c r="F487" s="37">
        <v>230</v>
      </c>
      <c r="G487" s="35">
        <v>3</v>
      </c>
      <c r="H487" s="36" t="s">
        <v>186</v>
      </c>
      <c r="I487" s="35">
        <v>3342617491</v>
      </c>
    </row>
    <row r="488" spans="1:9" ht="15" hidden="1">
      <c r="A488" s="35">
        <v>8846</v>
      </c>
      <c r="B488" s="36" t="s">
        <v>1095</v>
      </c>
      <c r="C488" s="36" t="s">
        <v>1096</v>
      </c>
      <c r="D488" s="36" t="s">
        <v>178</v>
      </c>
      <c r="E488" s="35">
        <v>116704</v>
      </c>
      <c r="F488" s="37">
        <v>500</v>
      </c>
      <c r="G488" s="35">
        <v>13</v>
      </c>
      <c r="H488" s="36" t="s">
        <v>170</v>
      </c>
      <c r="I488" s="35">
        <v>3337411001</v>
      </c>
    </row>
    <row r="489" spans="1:9" ht="15" hidden="1">
      <c r="A489" s="35">
        <v>8868</v>
      </c>
      <c r="B489" s="36" t="s">
        <v>1097</v>
      </c>
      <c r="C489" s="36" t="s">
        <v>1098</v>
      </c>
      <c r="D489" s="36" t="s">
        <v>178</v>
      </c>
      <c r="E489" s="35">
        <v>116704</v>
      </c>
      <c r="F489" s="37">
        <v>69</v>
      </c>
      <c r="G489" s="35">
        <v>2</v>
      </c>
      <c r="H489" s="36" t="s">
        <v>170</v>
      </c>
      <c r="I489" s="35">
        <v>3352749885</v>
      </c>
    </row>
    <row r="490" spans="1:9" ht="60" hidden="1">
      <c r="A490" s="35">
        <v>8876</v>
      </c>
      <c r="B490" s="36" t="s">
        <v>1099</v>
      </c>
      <c r="C490" s="36" t="s">
        <v>1100</v>
      </c>
      <c r="D490" s="36" t="s">
        <v>191</v>
      </c>
      <c r="E490" s="35">
        <v>100834</v>
      </c>
      <c r="F490" s="37">
        <v>115</v>
      </c>
      <c r="G490" s="35">
        <v>2</v>
      </c>
      <c r="H490" s="36" t="s">
        <v>186</v>
      </c>
      <c r="I490" s="35">
        <v>3337411020</v>
      </c>
    </row>
    <row r="491" spans="1:9" ht="60" hidden="1">
      <c r="A491" s="35">
        <v>8877</v>
      </c>
      <c r="B491" s="36" t="s">
        <v>1101</v>
      </c>
      <c r="C491" s="36" t="s">
        <v>1102</v>
      </c>
      <c r="D491" s="36" t="s">
        <v>191</v>
      </c>
      <c r="E491" s="35">
        <v>100834</v>
      </c>
      <c r="F491" s="37">
        <v>115</v>
      </c>
      <c r="G491" s="35">
        <v>1</v>
      </c>
      <c r="H491" s="36" t="s">
        <v>170</v>
      </c>
      <c r="I491" s="35">
        <v>3337411021</v>
      </c>
    </row>
    <row r="492" spans="1:9" ht="15" hidden="1">
      <c r="A492" s="35">
        <v>8884</v>
      </c>
      <c r="B492" s="36" t="s">
        <v>1103</v>
      </c>
      <c r="C492" s="36" t="s">
        <v>1104</v>
      </c>
      <c r="D492" s="36" t="s">
        <v>178</v>
      </c>
      <c r="E492" s="35">
        <v>116704</v>
      </c>
      <c r="F492" s="37">
        <v>69</v>
      </c>
      <c r="G492" s="35">
        <v>2</v>
      </c>
      <c r="H492" s="36" t="s">
        <v>194</v>
      </c>
      <c r="I492" s="35">
        <v>3337411027</v>
      </c>
    </row>
    <row r="493" spans="1:9" ht="30" hidden="1">
      <c r="A493" s="35">
        <v>8920</v>
      </c>
      <c r="B493" s="36" t="s">
        <v>1105</v>
      </c>
      <c r="C493" s="36" t="s">
        <v>1106</v>
      </c>
      <c r="D493" s="36" t="s">
        <v>202</v>
      </c>
      <c r="E493" s="35">
        <v>101222</v>
      </c>
      <c r="F493" s="37">
        <v>161</v>
      </c>
      <c r="G493" s="35">
        <v>5</v>
      </c>
      <c r="H493" s="36" t="s">
        <v>170</v>
      </c>
      <c r="I493" s="35">
        <v>3337411049</v>
      </c>
    </row>
    <row r="494" spans="1:9" ht="30" hidden="1">
      <c r="A494" s="35">
        <v>8939</v>
      </c>
      <c r="B494" s="36" t="s">
        <v>1107</v>
      </c>
      <c r="C494" s="36" t="s">
        <v>1108</v>
      </c>
      <c r="D494" s="36" t="s">
        <v>202</v>
      </c>
      <c r="E494" s="35">
        <v>101222</v>
      </c>
      <c r="F494" s="37">
        <v>138</v>
      </c>
      <c r="G494" s="35">
        <v>2</v>
      </c>
      <c r="H494" s="36" t="s">
        <v>170</v>
      </c>
      <c r="I494" s="35">
        <v>3342618370</v>
      </c>
    </row>
    <row r="495" spans="1:9" ht="60" hidden="1">
      <c r="A495" s="35">
        <v>8957</v>
      </c>
      <c r="B495" s="36" t="s">
        <v>1109</v>
      </c>
      <c r="C495" s="36" t="s">
        <v>1110</v>
      </c>
      <c r="D495" s="36" t="s">
        <v>191</v>
      </c>
      <c r="E495" s="35">
        <v>100834</v>
      </c>
      <c r="F495" s="37">
        <v>115</v>
      </c>
      <c r="G495" s="35">
        <v>1</v>
      </c>
      <c r="H495" s="36" t="s">
        <v>170</v>
      </c>
      <c r="I495" s="35">
        <v>3337411078</v>
      </c>
    </row>
    <row r="496" spans="1:9" ht="15" hidden="1">
      <c r="A496" s="35">
        <v>8963</v>
      </c>
      <c r="B496" s="36" t="s">
        <v>1111</v>
      </c>
      <c r="C496" s="36" t="s">
        <v>1112</v>
      </c>
      <c r="D496" s="36" t="s">
        <v>178</v>
      </c>
      <c r="E496" s="35">
        <v>116704</v>
      </c>
      <c r="F496" s="37">
        <v>69</v>
      </c>
      <c r="G496" s="35">
        <v>2</v>
      </c>
      <c r="H496" s="36" t="s">
        <v>170</v>
      </c>
      <c r="I496" s="35">
        <v>3341136760</v>
      </c>
    </row>
    <row r="497" spans="1:9" ht="15" hidden="1">
      <c r="A497" s="35">
        <v>8998</v>
      </c>
      <c r="B497" s="36" t="s">
        <v>1113</v>
      </c>
      <c r="C497" s="36" t="s">
        <v>1114</v>
      </c>
      <c r="D497" s="36" t="s">
        <v>178</v>
      </c>
      <c r="E497" s="35">
        <v>116704</v>
      </c>
      <c r="F497" s="37">
        <v>115</v>
      </c>
      <c r="G497" s="35">
        <v>3</v>
      </c>
      <c r="H497" s="36" t="s">
        <v>170</v>
      </c>
      <c r="I497" s="35">
        <v>3337411105</v>
      </c>
    </row>
    <row r="498" spans="1:9" ht="60" hidden="1">
      <c r="A498" s="35">
        <v>9001</v>
      </c>
      <c r="B498" s="36" t="s">
        <v>1115</v>
      </c>
      <c r="C498" s="36" t="s">
        <v>1114</v>
      </c>
      <c r="D498" s="36" t="s">
        <v>191</v>
      </c>
      <c r="E498" s="35">
        <v>100834</v>
      </c>
      <c r="F498" s="37">
        <v>230</v>
      </c>
      <c r="G498" s="35">
        <v>4</v>
      </c>
      <c r="H498" s="36" t="s">
        <v>170</v>
      </c>
      <c r="I498" s="35">
        <v>3337411112</v>
      </c>
    </row>
    <row r="499" spans="1:9" ht="15" hidden="1">
      <c r="A499" s="35">
        <v>9010</v>
      </c>
      <c r="B499" s="36" t="s">
        <v>1116</v>
      </c>
      <c r="C499" s="36" t="s">
        <v>1117</v>
      </c>
      <c r="D499" s="36" t="s">
        <v>178</v>
      </c>
      <c r="E499" s="35">
        <v>116704</v>
      </c>
      <c r="F499" s="37">
        <v>69</v>
      </c>
      <c r="G499" s="35">
        <v>2</v>
      </c>
      <c r="H499" s="36" t="s">
        <v>170</v>
      </c>
      <c r="I499" s="35">
        <v>3352749835</v>
      </c>
    </row>
    <row r="500" spans="1:9" ht="60" hidden="1">
      <c r="A500" s="35">
        <v>9015</v>
      </c>
      <c r="B500" s="36" t="s">
        <v>1118</v>
      </c>
      <c r="C500" s="36" t="s">
        <v>1119</v>
      </c>
      <c r="D500" s="36" t="s">
        <v>191</v>
      </c>
      <c r="E500" s="35">
        <v>100834</v>
      </c>
      <c r="F500" s="37">
        <v>46</v>
      </c>
      <c r="G500" s="35">
        <v>2</v>
      </c>
      <c r="H500" s="36" t="s">
        <v>179</v>
      </c>
      <c r="I500" s="35">
        <v>3349560032</v>
      </c>
    </row>
    <row r="501" spans="1:9" ht="15" hidden="1">
      <c r="A501" s="35">
        <v>9052</v>
      </c>
      <c r="B501" s="36" t="s">
        <v>1120</v>
      </c>
      <c r="C501" s="36" t="s">
        <v>1121</v>
      </c>
      <c r="D501" s="36" t="s">
        <v>178</v>
      </c>
      <c r="E501" s="35">
        <v>116704</v>
      </c>
      <c r="F501" s="37">
        <v>46</v>
      </c>
      <c r="G501" s="35">
        <v>2</v>
      </c>
      <c r="H501" s="36" t="s">
        <v>170</v>
      </c>
      <c r="I501" s="35">
        <v>3342618088</v>
      </c>
    </row>
    <row r="502" spans="1:9" ht="45" hidden="1">
      <c r="A502" s="35">
        <v>9068</v>
      </c>
      <c r="B502" s="36" t="s">
        <v>1122</v>
      </c>
      <c r="C502" s="36" t="s">
        <v>1123</v>
      </c>
      <c r="D502" s="36" t="s">
        <v>178</v>
      </c>
      <c r="E502" s="35">
        <v>116704</v>
      </c>
      <c r="F502" s="37">
        <v>46</v>
      </c>
      <c r="G502" s="35">
        <v>2</v>
      </c>
      <c r="H502" s="36" t="s">
        <v>179</v>
      </c>
      <c r="I502" s="35">
        <v>3349560343</v>
      </c>
    </row>
    <row r="503" spans="1:9" ht="60" hidden="1">
      <c r="A503" s="35">
        <v>9071</v>
      </c>
      <c r="B503" s="36" t="s">
        <v>1124</v>
      </c>
      <c r="C503" s="36" t="s">
        <v>1125</v>
      </c>
      <c r="D503" s="36" t="s">
        <v>191</v>
      </c>
      <c r="E503" s="35">
        <v>100834</v>
      </c>
      <c r="F503" s="37">
        <v>115</v>
      </c>
      <c r="G503" s="35">
        <v>5</v>
      </c>
      <c r="H503" s="36" t="s">
        <v>170</v>
      </c>
      <c r="I503" s="35">
        <v>3337428174</v>
      </c>
    </row>
    <row r="504" spans="1:9" ht="45" hidden="1">
      <c r="A504" s="35">
        <v>9080</v>
      </c>
      <c r="B504" s="36" t="s">
        <v>1126</v>
      </c>
      <c r="C504" s="36" t="s">
        <v>1127</v>
      </c>
      <c r="D504" s="36" t="s">
        <v>202</v>
      </c>
      <c r="E504" s="35">
        <v>101222</v>
      </c>
      <c r="F504" s="37">
        <v>69</v>
      </c>
      <c r="G504" s="35">
        <v>2</v>
      </c>
      <c r="H504" s="36" t="s">
        <v>215</v>
      </c>
      <c r="I504" s="35">
        <v>3342618256</v>
      </c>
    </row>
    <row r="505" spans="1:9" ht="15" hidden="1">
      <c r="A505" s="35">
        <v>9084</v>
      </c>
      <c r="B505" s="36" t="s">
        <v>1128</v>
      </c>
      <c r="C505" s="36" t="s">
        <v>1129</v>
      </c>
      <c r="D505" s="36" t="s">
        <v>178</v>
      </c>
      <c r="E505" s="35">
        <v>116704</v>
      </c>
      <c r="F505" s="37">
        <v>46</v>
      </c>
      <c r="G505" s="35">
        <v>3</v>
      </c>
      <c r="H505" s="36" t="s">
        <v>194</v>
      </c>
      <c r="I505" s="35">
        <v>3349559585</v>
      </c>
    </row>
    <row r="506" spans="1:9" ht="30" hidden="1">
      <c r="A506" s="35">
        <v>9106</v>
      </c>
      <c r="B506" s="36" t="s">
        <v>1130</v>
      </c>
      <c r="C506" s="36" t="s">
        <v>1131</v>
      </c>
      <c r="D506" s="36" t="s">
        <v>202</v>
      </c>
      <c r="E506" s="35">
        <v>101222</v>
      </c>
      <c r="F506" s="37">
        <v>69</v>
      </c>
      <c r="G506" s="35">
        <v>2</v>
      </c>
      <c r="H506" s="36" t="s">
        <v>170</v>
      </c>
      <c r="I506" s="35">
        <v>3352749822</v>
      </c>
    </row>
    <row r="507" spans="1:9" ht="60" hidden="1">
      <c r="A507" s="35">
        <v>9133</v>
      </c>
      <c r="B507" s="36" t="s">
        <v>1132</v>
      </c>
      <c r="C507" s="36" t="s">
        <v>1133</v>
      </c>
      <c r="D507" s="36" t="s">
        <v>191</v>
      </c>
      <c r="E507" s="35">
        <v>100834</v>
      </c>
      <c r="F507" s="37">
        <v>161</v>
      </c>
      <c r="G507" s="35">
        <v>3</v>
      </c>
      <c r="H507" s="36" t="s">
        <v>170</v>
      </c>
      <c r="I507" s="35">
        <v>3337411174</v>
      </c>
    </row>
    <row r="508" spans="1:9" ht="15" hidden="1">
      <c r="A508" s="35">
        <v>9146</v>
      </c>
      <c r="B508" s="36" t="s">
        <v>1134</v>
      </c>
      <c r="C508" s="36" t="s">
        <v>1135</v>
      </c>
      <c r="D508" s="36" t="s">
        <v>178</v>
      </c>
      <c r="E508" s="35">
        <v>116704</v>
      </c>
      <c r="F508" s="37">
        <v>69</v>
      </c>
      <c r="G508" s="35">
        <v>1</v>
      </c>
      <c r="H508" s="36" t="s">
        <v>170</v>
      </c>
      <c r="I508" s="35">
        <v>3337411183</v>
      </c>
    </row>
    <row r="509" spans="1:9" ht="15">
      <c r="A509" s="35">
        <v>9149</v>
      </c>
      <c r="B509" s="36" t="s">
        <v>1136</v>
      </c>
      <c r="C509" s="36" t="s">
        <v>1137</v>
      </c>
      <c r="D509" s="36" t="s">
        <v>169</v>
      </c>
      <c r="E509" s="35">
        <v>100219</v>
      </c>
      <c r="F509" s="37">
        <v>115</v>
      </c>
      <c r="G509" s="35">
        <v>3</v>
      </c>
      <c r="H509" s="36" t="s">
        <v>170</v>
      </c>
      <c r="I509" s="35">
        <v>3337411184</v>
      </c>
    </row>
    <row r="510" spans="1:9" ht="30" hidden="1">
      <c r="A510" s="35">
        <v>9153</v>
      </c>
      <c r="B510" s="36" t="s">
        <v>1138</v>
      </c>
      <c r="C510" s="36" t="s">
        <v>1139</v>
      </c>
      <c r="D510" s="36" t="s">
        <v>282</v>
      </c>
      <c r="E510" s="35">
        <v>103565</v>
      </c>
      <c r="F510" s="37">
        <v>115</v>
      </c>
      <c r="G510" s="35">
        <v>2</v>
      </c>
      <c r="H510" s="36" t="s">
        <v>186</v>
      </c>
      <c r="I510" s="35">
        <v>3353098109</v>
      </c>
    </row>
    <row r="511" spans="1:9" ht="60" hidden="1">
      <c r="A511" s="35">
        <v>9188</v>
      </c>
      <c r="B511" s="36" t="s">
        <v>1140</v>
      </c>
      <c r="C511" s="36" t="s">
        <v>1141</v>
      </c>
      <c r="D511" s="36" t="s">
        <v>191</v>
      </c>
      <c r="E511" s="35">
        <v>100834</v>
      </c>
      <c r="F511" s="37">
        <v>115</v>
      </c>
      <c r="G511" s="35">
        <v>2</v>
      </c>
      <c r="H511" s="36" t="s">
        <v>186</v>
      </c>
      <c r="I511" s="35">
        <v>3337411208</v>
      </c>
    </row>
    <row r="512" spans="1:9" ht="30" hidden="1">
      <c r="A512" s="35">
        <v>9199</v>
      </c>
      <c r="B512" s="36" t="s">
        <v>1142</v>
      </c>
      <c r="C512" s="36" t="s">
        <v>1143</v>
      </c>
      <c r="D512" s="36" t="s">
        <v>202</v>
      </c>
      <c r="E512" s="35">
        <v>101222</v>
      </c>
      <c r="F512" s="37">
        <v>138</v>
      </c>
      <c r="G512" s="35">
        <v>3</v>
      </c>
      <c r="H512" s="36" t="s">
        <v>186</v>
      </c>
      <c r="I512" s="35">
        <v>3337411215</v>
      </c>
    </row>
    <row r="513" spans="1:9" ht="45" hidden="1">
      <c r="A513" s="35">
        <v>9201</v>
      </c>
      <c r="B513" s="36" t="s">
        <v>1144</v>
      </c>
      <c r="C513" s="36" t="s">
        <v>1145</v>
      </c>
      <c r="D513" s="36" t="s">
        <v>178</v>
      </c>
      <c r="E513" s="35">
        <v>116704</v>
      </c>
      <c r="F513" s="37">
        <v>46</v>
      </c>
      <c r="G513" s="35">
        <v>1</v>
      </c>
      <c r="H513" s="36" t="s">
        <v>179</v>
      </c>
      <c r="I513" s="35">
        <v>3340406646</v>
      </c>
    </row>
    <row r="514" spans="1:9" ht="30" hidden="1">
      <c r="A514" s="35">
        <v>9205</v>
      </c>
      <c r="B514" s="36" t="s">
        <v>1146</v>
      </c>
      <c r="C514" s="36" t="s">
        <v>1147</v>
      </c>
      <c r="D514" s="36" t="s">
        <v>202</v>
      </c>
      <c r="E514" s="35">
        <v>101222</v>
      </c>
      <c r="F514" s="37">
        <v>69</v>
      </c>
      <c r="G514" s="35">
        <v>2</v>
      </c>
      <c r="H514" s="36" t="s">
        <v>170</v>
      </c>
      <c r="I514" s="35">
        <v>3342618392</v>
      </c>
    </row>
    <row r="515" spans="1:9" ht="15" hidden="1">
      <c r="A515" s="35">
        <v>9217</v>
      </c>
      <c r="B515" s="36" t="s">
        <v>1148</v>
      </c>
      <c r="C515" s="36" t="s">
        <v>1149</v>
      </c>
      <c r="D515" s="36" t="s">
        <v>178</v>
      </c>
      <c r="E515" s="35">
        <v>116704</v>
      </c>
      <c r="F515" s="37">
        <v>138</v>
      </c>
      <c r="G515" s="35">
        <v>2</v>
      </c>
      <c r="H515" s="36" t="s">
        <v>194</v>
      </c>
      <c r="I515" s="35">
        <v>3349559584</v>
      </c>
    </row>
    <row r="516" spans="1:9" ht="45" hidden="1">
      <c r="A516" s="35">
        <v>9266</v>
      </c>
      <c r="B516" s="36" t="s">
        <v>1150</v>
      </c>
      <c r="C516" s="36" t="s">
        <v>1151</v>
      </c>
      <c r="D516" s="36" t="s">
        <v>410</v>
      </c>
      <c r="E516" s="35">
        <v>100994</v>
      </c>
      <c r="F516" s="37">
        <v>115</v>
      </c>
      <c r="G516" s="35">
        <v>2</v>
      </c>
      <c r="H516" s="36" t="s">
        <v>194</v>
      </c>
      <c r="I516" s="35">
        <v>3337411256</v>
      </c>
    </row>
    <row r="517" spans="1:9" ht="30" hidden="1">
      <c r="A517" s="35">
        <v>9311</v>
      </c>
      <c r="B517" s="36" t="s">
        <v>1152</v>
      </c>
      <c r="C517" s="36" t="s">
        <v>1153</v>
      </c>
      <c r="D517" s="36" t="s">
        <v>202</v>
      </c>
      <c r="E517" s="35">
        <v>101222</v>
      </c>
      <c r="F517" s="37">
        <v>69</v>
      </c>
      <c r="G517" s="35">
        <v>2</v>
      </c>
      <c r="H517" s="36" t="s">
        <v>170</v>
      </c>
      <c r="I517" s="35">
        <v>3342618385</v>
      </c>
    </row>
    <row r="518" spans="1:9" ht="30" hidden="1">
      <c r="A518" s="35">
        <v>9339</v>
      </c>
      <c r="B518" s="36" t="s">
        <v>1154</v>
      </c>
      <c r="C518" s="36" t="s">
        <v>1155</v>
      </c>
      <c r="D518" s="36" t="s">
        <v>548</v>
      </c>
      <c r="E518" s="35">
        <v>100713</v>
      </c>
      <c r="F518" s="37">
        <v>230</v>
      </c>
      <c r="G518" s="35">
        <v>16</v>
      </c>
      <c r="H518" s="36" t="s">
        <v>194</v>
      </c>
      <c r="I518" s="35">
        <v>3337411301</v>
      </c>
    </row>
    <row r="519" spans="1:9" ht="60" hidden="1">
      <c r="A519" s="35">
        <v>9343</v>
      </c>
      <c r="B519" s="36" t="s">
        <v>1156</v>
      </c>
      <c r="C519" s="36" t="s">
        <v>1157</v>
      </c>
      <c r="D519" s="36" t="s">
        <v>191</v>
      </c>
      <c r="E519" s="35">
        <v>100834</v>
      </c>
      <c r="F519" s="37">
        <v>500</v>
      </c>
      <c r="G519" s="35">
        <v>4</v>
      </c>
      <c r="H519" s="36" t="s">
        <v>186</v>
      </c>
      <c r="I519" s="35">
        <v>3337416727</v>
      </c>
    </row>
    <row r="520" spans="1:9" ht="60" hidden="1">
      <c r="A520" s="35">
        <v>9344</v>
      </c>
      <c r="B520" s="36" t="s">
        <v>1158</v>
      </c>
      <c r="C520" s="36" t="s">
        <v>1157</v>
      </c>
      <c r="D520" s="36" t="s">
        <v>191</v>
      </c>
      <c r="E520" s="35">
        <v>100834</v>
      </c>
      <c r="F520" s="37">
        <v>500</v>
      </c>
      <c r="G520" s="35">
        <v>2</v>
      </c>
      <c r="H520" s="36" t="s">
        <v>215</v>
      </c>
      <c r="I520" s="35">
        <v>3337411305</v>
      </c>
    </row>
    <row r="521" spans="1:9" ht="60" hidden="1">
      <c r="A521" s="35">
        <v>9345</v>
      </c>
      <c r="B521" s="36" t="s">
        <v>1159</v>
      </c>
      <c r="C521" s="36" t="s">
        <v>1157</v>
      </c>
      <c r="D521" s="36" t="s">
        <v>191</v>
      </c>
      <c r="E521" s="35">
        <v>100834</v>
      </c>
      <c r="F521" s="37">
        <v>500</v>
      </c>
      <c r="G521" s="35">
        <v>4</v>
      </c>
      <c r="H521" s="36" t="s">
        <v>194</v>
      </c>
      <c r="I521" s="35">
        <v>3337411304</v>
      </c>
    </row>
    <row r="522" spans="1:9" ht="30" hidden="1">
      <c r="A522" s="35">
        <v>9365</v>
      </c>
      <c r="B522" s="36" t="s">
        <v>1160</v>
      </c>
      <c r="C522" s="36" t="s">
        <v>1161</v>
      </c>
      <c r="D522" s="36" t="s">
        <v>316</v>
      </c>
      <c r="E522" s="35">
        <v>126080</v>
      </c>
      <c r="F522" s="37">
        <v>115</v>
      </c>
      <c r="G522" s="35">
        <v>2</v>
      </c>
      <c r="H522" s="36" t="s">
        <v>170</v>
      </c>
      <c r="I522" s="35">
        <v>3337421125</v>
      </c>
    </row>
    <row r="523" spans="1:9" ht="30" hidden="1">
      <c r="A523" s="35">
        <v>9439</v>
      </c>
      <c r="B523" s="36" t="s">
        <v>1162</v>
      </c>
      <c r="C523" s="36" t="s">
        <v>1163</v>
      </c>
      <c r="D523" s="36" t="s">
        <v>202</v>
      </c>
      <c r="E523" s="35">
        <v>101222</v>
      </c>
      <c r="F523" s="37">
        <v>230</v>
      </c>
      <c r="G523" s="35">
        <v>5</v>
      </c>
      <c r="H523" s="36" t="s">
        <v>194</v>
      </c>
      <c r="I523" s="35">
        <v>3337411355</v>
      </c>
    </row>
    <row r="524" spans="1:9" ht="60" hidden="1">
      <c r="A524" s="35">
        <v>9456</v>
      </c>
      <c r="B524" s="36" t="s">
        <v>1164</v>
      </c>
      <c r="C524" s="36" t="s">
        <v>1165</v>
      </c>
      <c r="D524" s="36" t="s">
        <v>191</v>
      </c>
      <c r="E524" s="35">
        <v>100834</v>
      </c>
      <c r="F524" s="37">
        <v>500</v>
      </c>
      <c r="G524" s="35">
        <v>4</v>
      </c>
      <c r="H524" s="36" t="s">
        <v>170</v>
      </c>
      <c r="I524" s="35">
        <v>3337411365</v>
      </c>
    </row>
    <row r="525" spans="1:9" ht="45" hidden="1">
      <c r="A525" s="35">
        <v>9469</v>
      </c>
      <c r="B525" s="36" t="s">
        <v>1166</v>
      </c>
      <c r="C525" s="36" t="s">
        <v>1167</v>
      </c>
      <c r="D525" s="36" t="s">
        <v>178</v>
      </c>
      <c r="E525" s="35">
        <v>116704</v>
      </c>
      <c r="F525" s="37">
        <v>69</v>
      </c>
      <c r="G525" s="35">
        <v>2</v>
      </c>
      <c r="H525" s="36" t="s">
        <v>215</v>
      </c>
      <c r="I525" s="35">
        <v>3342618340</v>
      </c>
    </row>
    <row r="526" spans="1:9" ht="15" hidden="1">
      <c r="A526" s="35">
        <v>9492</v>
      </c>
      <c r="B526" s="36" t="s">
        <v>1168</v>
      </c>
      <c r="C526" s="36" t="s">
        <v>1169</v>
      </c>
      <c r="D526" s="36" t="s">
        <v>178</v>
      </c>
      <c r="E526" s="35">
        <v>116704</v>
      </c>
      <c r="F526" s="37">
        <v>34.5</v>
      </c>
      <c r="G526" s="35">
        <v>1</v>
      </c>
      <c r="H526" s="36" t="s">
        <v>170</v>
      </c>
      <c r="I526" s="35">
        <v>3342618024</v>
      </c>
    </row>
    <row r="527" spans="1:9" ht="45" hidden="1">
      <c r="A527" s="35">
        <v>9516</v>
      </c>
      <c r="B527" s="36" t="s">
        <v>1170</v>
      </c>
      <c r="C527" s="36" t="s">
        <v>1171</v>
      </c>
      <c r="D527" s="36" t="s">
        <v>178</v>
      </c>
      <c r="E527" s="35">
        <v>116704</v>
      </c>
      <c r="F527" s="37">
        <v>46</v>
      </c>
      <c r="G527" s="35">
        <v>2</v>
      </c>
      <c r="H527" s="36" t="s">
        <v>179</v>
      </c>
      <c r="I527" s="35">
        <v>3349560216</v>
      </c>
    </row>
    <row r="528" spans="1:9" ht="30">
      <c r="A528" s="35">
        <v>9545</v>
      </c>
      <c r="B528" s="36" t="s">
        <v>1172</v>
      </c>
      <c r="C528" s="36" t="s">
        <v>1173</v>
      </c>
      <c r="D528" s="36" t="s">
        <v>169</v>
      </c>
      <c r="E528" s="35">
        <v>100219</v>
      </c>
      <c r="F528" s="37">
        <v>115</v>
      </c>
      <c r="G528" s="35">
        <v>4</v>
      </c>
      <c r="H528" s="36" t="s">
        <v>186</v>
      </c>
      <c r="I528" s="35">
        <v>3337411420</v>
      </c>
    </row>
    <row r="529" spans="1:9" ht="15">
      <c r="A529" s="35">
        <v>9557</v>
      </c>
      <c r="B529" s="36" t="s">
        <v>1174</v>
      </c>
      <c r="C529" s="36" t="s">
        <v>1175</v>
      </c>
      <c r="D529" s="36" t="s">
        <v>169</v>
      </c>
      <c r="E529" s="35">
        <v>100219</v>
      </c>
      <c r="F529" s="37">
        <v>115</v>
      </c>
      <c r="G529" s="35">
        <v>2</v>
      </c>
      <c r="H529" s="36" t="s">
        <v>170</v>
      </c>
      <c r="I529" s="35">
        <v>3342618357</v>
      </c>
    </row>
    <row r="530" spans="1:9" ht="45" hidden="1">
      <c r="A530" s="35">
        <v>9562</v>
      </c>
      <c r="B530" s="36" t="s">
        <v>1176</v>
      </c>
      <c r="C530" s="36" t="s">
        <v>1177</v>
      </c>
      <c r="D530" s="36" t="s">
        <v>202</v>
      </c>
      <c r="E530" s="35">
        <v>101222</v>
      </c>
      <c r="F530" s="37">
        <v>46</v>
      </c>
      <c r="G530" s="35">
        <v>1</v>
      </c>
      <c r="H530" s="36" t="s">
        <v>215</v>
      </c>
      <c r="I530" s="35">
        <v>3342618348</v>
      </c>
    </row>
    <row r="531" spans="1:9" ht="60" hidden="1">
      <c r="A531" s="35">
        <v>9567</v>
      </c>
      <c r="B531" s="36" t="s">
        <v>1178</v>
      </c>
      <c r="C531" s="36" t="s">
        <v>1179</v>
      </c>
      <c r="D531" s="36" t="s">
        <v>191</v>
      </c>
      <c r="E531" s="35">
        <v>100834</v>
      </c>
      <c r="F531" s="37">
        <v>115</v>
      </c>
      <c r="G531" s="35">
        <v>2</v>
      </c>
      <c r="H531" s="36" t="s">
        <v>186</v>
      </c>
      <c r="I531" s="35">
        <v>3337411434</v>
      </c>
    </row>
    <row r="532" spans="1:9" ht="60" hidden="1">
      <c r="A532" s="35">
        <v>9579</v>
      </c>
      <c r="B532" s="36" t="s">
        <v>1180</v>
      </c>
      <c r="C532" s="36" t="s">
        <v>1181</v>
      </c>
      <c r="D532" s="36" t="s">
        <v>191</v>
      </c>
      <c r="E532" s="35">
        <v>100834</v>
      </c>
      <c r="F532" s="37">
        <v>138</v>
      </c>
      <c r="G532" s="35">
        <v>3</v>
      </c>
      <c r="H532" s="36" t="s">
        <v>170</v>
      </c>
      <c r="I532" s="35">
        <v>3337411442</v>
      </c>
    </row>
    <row r="533" spans="1:9" ht="45" hidden="1">
      <c r="A533" s="35">
        <v>9581</v>
      </c>
      <c r="B533" s="36" t="s">
        <v>1182</v>
      </c>
      <c r="C533" s="36" t="s">
        <v>1183</v>
      </c>
      <c r="D533" s="36" t="s">
        <v>178</v>
      </c>
      <c r="E533" s="35">
        <v>116704</v>
      </c>
      <c r="F533" s="37">
        <v>46</v>
      </c>
      <c r="G533" s="35">
        <v>3</v>
      </c>
      <c r="H533" s="36" t="s">
        <v>179</v>
      </c>
      <c r="I533" s="35">
        <v>3349559985</v>
      </c>
    </row>
    <row r="534" spans="1:9" ht="45" hidden="1">
      <c r="A534" s="35">
        <v>9607</v>
      </c>
      <c r="B534" s="36" t="s">
        <v>1184</v>
      </c>
      <c r="C534" s="36" t="s">
        <v>1185</v>
      </c>
      <c r="D534" s="36" t="s">
        <v>242</v>
      </c>
      <c r="E534" s="35">
        <v>102912</v>
      </c>
      <c r="F534" s="37">
        <v>115</v>
      </c>
      <c r="G534" s="35">
        <v>3</v>
      </c>
      <c r="H534" s="36" t="s">
        <v>170</v>
      </c>
      <c r="I534" s="35">
        <v>3353097631</v>
      </c>
    </row>
    <row r="535" spans="1:9" ht="15" hidden="1">
      <c r="A535" s="35">
        <v>9615</v>
      </c>
      <c r="B535" s="36" t="s">
        <v>1186</v>
      </c>
      <c r="C535" s="36" t="s">
        <v>1187</v>
      </c>
      <c r="D535" s="36" t="s">
        <v>178</v>
      </c>
      <c r="E535" s="35">
        <v>116704</v>
      </c>
      <c r="F535" s="37">
        <v>46</v>
      </c>
      <c r="G535" s="35">
        <v>2</v>
      </c>
      <c r="H535" s="36" t="s">
        <v>194</v>
      </c>
      <c r="I535" s="35">
        <v>3349559504</v>
      </c>
    </row>
    <row r="536" spans="1:9" ht="60" hidden="1">
      <c r="A536" s="35">
        <v>9626</v>
      </c>
      <c r="B536" s="36" t="s">
        <v>1188</v>
      </c>
      <c r="C536" s="36" t="s">
        <v>1189</v>
      </c>
      <c r="D536" s="36" t="s">
        <v>191</v>
      </c>
      <c r="E536" s="35">
        <v>100834</v>
      </c>
      <c r="F536" s="37">
        <v>230</v>
      </c>
      <c r="G536" s="35">
        <v>6</v>
      </c>
      <c r="H536" s="36" t="s">
        <v>170</v>
      </c>
      <c r="I536" s="35">
        <v>3337411468</v>
      </c>
    </row>
    <row r="537" spans="1:9" ht="45" hidden="1">
      <c r="A537" s="35">
        <v>9639</v>
      </c>
      <c r="B537" s="36" t="s">
        <v>1190</v>
      </c>
      <c r="C537" s="36" t="s">
        <v>1191</v>
      </c>
      <c r="D537" s="36" t="s">
        <v>178</v>
      </c>
      <c r="E537" s="35">
        <v>116704</v>
      </c>
      <c r="F537" s="37">
        <v>46</v>
      </c>
      <c r="G537" s="35">
        <v>3</v>
      </c>
      <c r="H537" s="36" t="s">
        <v>179</v>
      </c>
      <c r="I537" s="35">
        <v>3349560147</v>
      </c>
    </row>
    <row r="538" spans="1:9" ht="15" hidden="1">
      <c r="A538" s="35">
        <v>9653</v>
      </c>
      <c r="B538" s="36" t="s">
        <v>1192</v>
      </c>
      <c r="C538" s="36" t="s">
        <v>1193</v>
      </c>
      <c r="D538" s="36" t="s">
        <v>178</v>
      </c>
      <c r="E538" s="35">
        <v>116704</v>
      </c>
      <c r="F538" s="37">
        <v>69</v>
      </c>
      <c r="G538" s="35">
        <v>1</v>
      </c>
      <c r="H538" s="36" t="s">
        <v>170</v>
      </c>
      <c r="I538" s="35">
        <v>3337428264</v>
      </c>
    </row>
    <row r="539" spans="1:9" ht="45" hidden="1">
      <c r="A539" s="35">
        <v>9658</v>
      </c>
      <c r="B539" s="36" t="s">
        <v>1194</v>
      </c>
      <c r="C539" s="36" t="s">
        <v>1195</v>
      </c>
      <c r="D539" s="36" t="s">
        <v>294</v>
      </c>
      <c r="E539" s="35">
        <v>100716</v>
      </c>
      <c r="F539" s="37">
        <v>115</v>
      </c>
      <c r="G539" s="35">
        <v>4</v>
      </c>
      <c r="H539" s="36" t="s">
        <v>186</v>
      </c>
      <c r="I539" s="35">
        <v>3337411493</v>
      </c>
    </row>
    <row r="540" spans="1:9" ht="15" hidden="1">
      <c r="A540" s="35">
        <v>9717</v>
      </c>
      <c r="B540" s="36" t="s">
        <v>1196</v>
      </c>
      <c r="C540" s="36" t="s">
        <v>1197</v>
      </c>
      <c r="D540" s="36" t="s">
        <v>178</v>
      </c>
      <c r="E540" s="35">
        <v>116704</v>
      </c>
      <c r="F540" s="37">
        <v>69</v>
      </c>
      <c r="G540" s="35">
        <v>2</v>
      </c>
      <c r="H540" s="36" t="s">
        <v>170</v>
      </c>
      <c r="I540" s="35">
        <v>3342618128</v>
      </c>
    </row>
    <row r="541" spans="1:9" ht="30" hidden="1">
      <c r="A541" s="35">
        <v>9728</v>
      </c>
      <c r="B541" s="36" t="s">
        <v>1198</v>
      </c>
      <c r="C541" s="36" t="s">
        <v>1199</v>
      </c>
      <c r="D541" s="36" t="s">
        <v>548</v>
      </c>
      <c r="E541" s="35">
        <v>100713</v>
      </c>
      <c r="F541" s="37">
        <v>230</v>
      </c>
      <c r="G541" s="35">
        <v>6</v>
      </c>
      <c r="H541" s="36" t="s">
        <v>194</v>
      </c>
      <c r="I541" s="35">
        <v>3337411547</v>
      </c>
    </row>
    <row r="542" spans="1:9" ht="15" hidden="1">
      <c r="A542" s="35">
        <v>9744</v>
      </c>
      <c r="B542" s="36" t="s">
        <v>1200</v>
      </c>
      <c r="C542" s="36" t="s">
        <v>1201</v>
      </c>
      <c r="D542" s="36" t="s">
        <v>178</v>
      </c>
      <c r="E542" s="35">
        <v>116704</v>
      </c>
      <c r="F542" s="37">
        <v>115</v>
      </c>
      <c r="G542" s="35">
        <v>2</v>
      </c>
      <c r="H542" s="36" t="s">
        <v>170</v>
      </c>
      <c r="I542" s="35">
        <v>3337428296</v>
      </c>
    </row>
    <row r="543" spans="1:9" ht="60" hidden="1">
      <c r="A543" s="35">
        <v>9769</v>
      </c>
      <c r="B543" s="36" t="s">
        <v>1202</v>
      </c>
      <c r="C543" s="36" t="s">
        <v>1203</v>
      </c>
      <c r="D543" s="36" t="s">
        <v>191</v>
      </c>
      <c r="E543" s="35">
        <v>100834</v>
      </c>
      <c r="F543" s="37">
        <v>500</v>
      </c>
      <c r="G543" s="35">
        <v>3</v>
      </c>
      <c r="H543" s="36" t="s">
        <v>170</v>
      </c>
      <c r="I543" s="35">
        <v>3337411565</v>
      </c>
    </row>
    <row r="544" spans="1:9" ht="45" hidden="1">
      <c r="A544" s="35">
        <v>9800</v>
      </c>
      <c r="B544" s="36" t="s">
        <v>1204</v>
      </c>
      <c r="C544" s="36" t="s">
        <v>1205</v>
      </c>
      <c r="D544" s="36" t="s">
        <v>178</v>
      </c>
      <c r="E544" s="35">
        <v>116704</v>
      </c>
      <c r="F544" s="37">
        <v>46</v>
      </c>
      <c r="G544" s="35">
        <v>1</v>
      </c>
      <c r="H544" s="36" t="s">
        <v>179</v>
      </c>
      <c r="I544" s="35">
        <v>3349560169</v>
      </c>
    </row>
    <row r="545" spans="1:9" ht="45" hidden="1">
      <c r="A545" s="35">
        <v>9804</v>
      </c>
      <c r="B545" s="36" t="s">
        <v>1206</v>
      </c>
      <c r="C545" s="36" t="s">
        <v>1205</v>
      </c>
      <c r="D545" s="36" t="s">
        <v>202</v>
      </c>
      <c r="E545" s="35">
        <v>101222</v>
      </c>
      <c r="F545" s="37">
        <v>230</v>
      </c>
      <c r="G545" s="35">
        <v>6</v>
      </c>
      <c r="H545" s="36" t="s">
        <v>215</v>
      </c>
      <c r="I545" s="35">
        <v>3342618276</v>
      </c>
    </row>
    <row r="546" spans="1:9" ht="45" hidden="1">
      <c r="A546" s="35">
        <v>9857</v>
      </c>
      <c r="B546" s="36" t="s">
        <v>1207</v>
      </c>
      <c r="C546" s="36" t="s">
        <v>1208</v>
      </c>
      <c r="D546" s="36" t="s">
        <v>242</v>
      </c>
      <c r="E546" s="35">
        <v>102912</v>
      </c>
      <c r="F546" s="37">
        <v>115</v>
      </c>
      <c r="G546" s="35">
        <v>2</v>
      </c>
      <c r="H546" s="36" t="s">
        <v>170</v>
      </c>
      <c r="I546" s="35">
        <v>3353097892</v>
      </c>
    </row>
    <row r="547" spans="1:9" ht="45" hidden="1">
      <c r="A547" s="35">
        <v>9900</v>
      </c>
      <c r="B547" s="36" t="s">
        <v>1209</v>
      </c>
      <c r="C547" s="36" t="s">
        <v>1210</v>
      </c>
      <c r="D547" s="36" t="s">
        <v>178</v>
      </c>
      <c r="E547" s="35">
        <v>116704</v>
      </c>
      <c r="F547" s="37">
        <v>69</v>
      </c>
      <c r="G547" s="35">
        <v>1</v>
      </c>
      <c r="H547" s="36" t="s">
        <v>215</v>
      </c>
      <c r="I547" s="35">
        <v>3342618159</v>
      </c>
    </row>
    <row r="548" spans="1:9" ht="45" hidden="1">
      <c r="A548" s="35">
        <v>9904</v>
      </c>
      <c r="B548" s="36" t="s">
        <v>1211</v>
      </c>
      <c r="C548" s="36" t="s">
        <v>1212</v>
      </c>
      <c r="D548" s="36" t="s">
        <v>178</v>
      </c>
      <c r="E548" s="35">
        <v>116704</v>
      </c>
      <c r="F548" s="37">
        <v>46</v>
      </c>
      <c r="G548" s="35">
        <v>1</v>
      </c>
      <c r="H548" s="36" t="s">
        <v>215</v>
      </c>
      <c r="I548" s="35">
        <v>3342618122</v>
      </c>
    </row>
    <row r="549" spans="1:9" ht="45" hidden="1">
      <c r="A549" s="35">
        <v>9907</v>
      </c>
      <c r="B549" s="36" t="s">
        <v>1213</v>
      </c>
      <c r="C549" s="36" t="s">
        <v>1214</v>
      </c>
      <c r="D549" s="36" t="s">
        <v>178</v>
      </c>
      <c r="E549" s="35">
        <v>116704</v>
      </c>
      <c r="F549" s="37">
        <v>46</v>
      </c>
      <c r="G549" s="35">
        <v>1</v>
      </c>
      <c r="H549" s="36" t="s">
        <v>215</v>
      </c>
      <c r="I549" s="35">
        <v>3342618105</v>
      </c>
    </row>
    <row r="550" spans="1:9" ht="15" hidden="1">
      <c r="A550" s="35">
        <v>9911</v>
      </c>
      <c r="B550" s="36" t="s">
        <v>1215</v>
      </c>
      <c r="C550" s="36" t="s">
        <v>1216</v>
      </c>
      <c r="D550" s="36" t="s">
        <v>178</v>
      </c>
      <c r="E550" s="35">
        <v>116704</v>
      </c>
      <c r="F550" s="37">
        <v>46</v>
      </c>
      <c r="G550" s="35">
        <v>1</v>
      </c>
      <c r="H550" s="36" t="s">
        <v>194</v>
      </c>
      <c r="I550" s="35">
        <v>3349559650</v>
      </c>
    </row>
    <row r="551" spans="1:9" ht="15" hidden="1">
      <c r="A551" s="35">
        <v>9912</v>
      </c>
      <c r="B551" s="36" t="s">
        <v>1217</v>
      </c>
      <c r="C551" s="36" t="s">
        <v>1216</v>
      </c>
      <c r="D551" s="36" t="s">
        <v>178</v>
      </c>
      <c r="E551" s="35">
        <v>116704</v>
      </c>
      <c r="F551" s="37">
        <v>46</v>
      </c>
      <c r="G551" s="35">
        <v>2</v>
      </c>
      <c r="H551" s="36" t="s">
        <v>194</v>
      </c>
      <c r="I551" s="35">
        <v>3349559647</v>
      </c>
    </row>
    <row r="552" spans="1:9" ht="45" hidden="1">
      <c r="A552" s="35">
        <v>9938</v>
      </c>
      <c r="B552" s="36" t="s">
        <v>1218</v>
      </c>
      <c r="C552" s="36" t="s">
        <v>1219</v>
      </c>
      <c r="D552" s="36" t="s">
        <v>178</v>
      </c>
      <c r="E552" s="35">
        <v>116704</v>
      </c>
      <c r="F552" s="37">
        <v>138</v>
      </c>
      <c r="G552" s="35">
        <v>10</v>
      </c>
      <c r="H552" s="36" t="s">
        <v>179</v>
      </c>
      <c r="I552" s="35">
        <v>3349560054</v>
      </c>
    </row>
    <row r="553" spans="1:9" ht="45" hidden="1">
      <c r="A553" s="35">
        <v>9969</v>
      </c>
      <c r="B553" s="36" t="s">
        <v>1220</v>
      </c>
      <c r="C553" s="36" t="s">
        <v>1221</v>
      </c>
      <c r="D553" s="36" t="s">
        <v>178</v>
      </c>
      <c r="E553" s="35">
        <v>116704</v>
      </c>
      <c r="F553" s="37">
        <v>46</v>
      </c>
      <c r="G553" s="35">
        <v>1</v>
      </c>
      <c r="H553" s="36" t="s">
        <v>179</v>
      </c>
      <c r="I553" s="35">
        <v>3349560020</v>
      </c>
    </row>
    <row r="554" spans="1:9" ht="45" hidden="1">
      <c r="A554" s="35">
        <v>10010</v>
      </c>
      <c r="B554" s="36" t="s">
        <v>1222</v>
      </c>
      <c r="C554" s="36" t="s">
        <v>1223</v>
      </c>
      <c r="D554" s="36" t="s">
        <v>294</v>
      </c>
      <c r="E554" s="35">
        <v>100716</v>
      </c>
      <c r="F554" s="37">
        <v>69</v>
      </c>
      <c r="G554" s="35">
        <v>2</v>
      </c>
      <c r="H554" s="36" t="s">
        <v>186</v>
      </c>
      <c r="I554" s="35">
        <v>3337411704</v>
      </c>
    </row>
    <row r="555" spans="1:9" ht="15" hidden="1">
      <c r="A555" s="35">
        <v>10016</v>
      </c>
      <c r="B555" s="36" t="s">
        <v>1224</v>
      </c>
      <c r="C555" s="36" t="s">
        <v>1223</v>
      </c>
      <c r="D555" s="36" t="s">
        <v>178</v>
      </c>
      <c r="E555" s="35">
        <v>116704</v>
      </c>
      <c r="F555" s="37">
        <v>69</v>
      </c>
      <c r="G555" s="35">
        <v>2</v>
      </c>
      <c r="H555" s="36" t="s">
        <v>170</v>
      </c>
      <c r="I555" s="35">
        <v>3337428008</v>
      </c>
    </row>
    <row r="556" spans="1:9" ht="15" hidden="1">
      <c r="A556" s="35">
        <v>10041</v>
      </c>
      <c r="B556" s="36" t="s">
        <v>1225</v>
      </c>
      <c r="C556" s="36" t="s">
        <v>1226</v>
      </c>
      <c r="D556" s="36" t="s">
        <v>178</v>
      </c>
      <c r="E556" s="35">
        <v>116704</v>
      </c>
      <c r="F556" s="37">
        <v>34.5</v>
      </c>
      <c r="G556" s="35">
        <v>3</v>
      </c>
      <c r="H556" s="36" t="s">
        <v>170</v>
      </c>
      <c r="I556" s="35">
        <v>3337411721</v>
      </c>
    </row>
    <row r="557" spans="1:9" ht="30" hidden="1">
      <c r="A557" s="35">
        <v>10074</v>
      </c>
      <c r="B557" s="36" t="s">
        <v>1227</v>
      </c>
      <c r="C557" s="36" t="s">
        <v>1228</v>
      </c>
      <c r="D557" s="36" t="s">
        <v>202</v>
      </c>
      <c r="E557" s="35">
        <v>101222</v>
      </c>
      <c r="F557" s="37">
        <v>138</v>
      </c>
      <c r="G557" s="35">
        <v>2</v>
      </c>
      <c r="H557" s="36" t="s">
        <v>170</v>
      </c>
      <c r="I557" s="35">
        <v>3342618250</v>
      </c>
    </row>
    <row r="558" spans="1:9" ht="30" hidden="1">
      <c r="A558" s="35">
        <v>10083</v>
      </c>
      <c r="B558" s="36" t="s">
        <v>1229</v>
      </c>
      <c r="C558" s="36" t="s">
        <v>1230</v>
      </c>
      <c r="D558" s="36" t="s">
        <v>178</v>
      </c>
      <c r="E558" s="35">
        <v>116704</v>
      </c>
      <c r="F558" s="37">
        <v>69</v>
      </c>
      <c r="G558" s="35">
        <v>2</v>
      </c>
      <c r="H558" s="36" t="s">
        <v>186</v>
      </c>
      <c r="I558" s="35">
        <v>3342617946</v>
      </c>
    </row>
    <row r="559" spans="1:9" ht="60" hidden="1">
      <c r="A559" s="35">
        <v>10157</v>
      </c>
      <c r="B559" s="36" t="s">
        <v>1231</v>
      </c>
      <c r="C559" s="36" t="s">
        <v>1232</v>
      </c>
      <c r="D559" s="36" t="s">
        <v>191</v>
      </c>
      <c r="E559" s="35">
        <v>100834</v>
      </c>
      <c r="F559" s="37">
        <v>500</v>
      </c>
      <c r="G559" s="35">
        <v>3</v>
      </c>
      <c r="H559" s="36" t="s">
        <v>186</v>
      </c>
      <c r="I559" s="35">
        <v>3337411784</v>
      </c>
    </row>
    <row r="560" spans="1:9" ht="30" hidden="1">
      <c r="A560" s="35">
        <v>10170</v>
      </c>
      <c r="B560" s="36" t="s">
        <v>1233</v>
      </c>
      <c r="C560" s="36" t="s">
        <v>1234</v>
      </c>
      <c r="D560" s="36" t="s">
        <v>202</v>
      </c>
      <c r="E560" s="35">
        <v>101222</v>
      </c>
      <c r="F560" s="37">
        <v>138</v>
      </c>
      <c r="G560" s="35">
        <v>5</v>
      </c>
      <c r="H560" s="36" t="s">
        <v>186</v>
      </c>
      <c r="I560" s="35">
        <v>3342618219</v>
      </c>
    </row>
    <row r="561" spans="1:9" ht="45" hidden="1">
      <c r="A561" s="35">
        <v>10190</v>
      </c>
      <c r="B561" s="36" t="s">
        <v>1235</v>
      </c>
      <c r="C561" s="36" t="s">
        <v>1236</v>
      </c>
      <c r="D561" s="36" t="s">
        <v>178</v>
      </c>
      <c r="E561" s="35">
        <v>116704</v>
      </c>
      <c r="F561" s="37">
        <v>46</v>
      </c>
      <c r="G561" s="35">
        <v>2</v>
      </c>
      <c r="H561" s="36" t="s">
        <v>179</v>
      </c>
      <c r="I561" s="35">
        <v>3349559766</v>
      </c>
    </row>
    <row r="562" spans="1:9" ht="60" hidden="1">
      <c r="A562" s="35">
        <v>10196</v>
      </c>
      <c r="B562" s="36" t="s">
        <v>1237</v>
      </c>
      <c r="C562" s="36" t="s">
        <v>1238</v>
      </c>
      <c r="D562" s="36" t="s">
        <v>191</v>
      </c>
      <c r="E562" s="35">
        <v>100834</v>
      </c>
      <c r="F562" s="37">
        <v>115</v>
      </c>
      <c r="G562" s="35">
        <v>1</v>
      </c>
      <c r="H562" s="36" t="s">
        <v>170</v>
      </c>
      <c r="I562" s="35">
        <v>3337411802</v>
      </c>
    </row>
    <row r="563" spans="1:9" ht="15" hidden="1">
      <c r="A563" s="35">
        <v>10234</v>
      </c>
      <c r="B563" s="36" t="s">
        <v>1239</v>
      </c>
      <c r="C563" s="36" t="s">
        <v>1240</v>
      </c>
      <c r="D563" s="36" t="s">
        <v>178</v>
      </c>
      <c r="E563" s="35">
        <v>116704</v>
      </c>
      <c r="F563" s="37">
        <v>46</v>
      </c>
      <c r="G563" s="35">
        <v>2</v>
      </c>
      <c r="H563" s="36" t="s">
        <v>194</v>
      </c>
      <c r="I563" s="35">
        <v>3349559530</v>
      </c>
    </row>
    <row r="564" spans="1:9" ht="30" hidden="1">
      <c r="A564" s="35">
        <v>10247</v>
      </c>
      <c r="B564" s="36" t="s">
        <v>1241</v>
      </c>
      <c r="C564" s="36" t="s">
        <v>1242</v>
      </c>
      <c r="D564" s="36" t="s">
        <v>202</v>
      </c>
      <c r="E564" s="35">
        <v>101222</v>
      </c>
      <c r="F564" s="37">
        <v>138</v>
      </c>
      <c r="G564" s="35">
        <v>7</v>
      </c>
      <c r="H564" s="36" t="s">
        <v>186</v>
      </c>
      <c r="I564" s="35">
        <v>3337411827</v>
      </c>
    </row>
    <row r="565" spans="1:9" ht="30" hidden="1">
      <c r="A565" s="35">
        <v>10255</v>
      </c>
      <c r="B565" s="36" t="s">
        <v>1243</v>
      </c>
      <c r="C565" s="36" t="s">
        <v>1244</v>
      </c>
      <c r="D565" s="36" t="s">
        <v>178</v>
      </c>
      <c r="E565" s="35">
        <v>116704</v>
      </c>
      <c r="F565" s="37">
        <v>115</v>
      </c>
      <c r="G565" s="35">
        <v>2</v>
      </c>
      <c r="H565" s="36" t="s">
        <v>186</v>
      </c>
      <c r="I565" s="35">
        <v>3337428267</v>
      </c>
    </row>
    <row r="566" spans="1:9" ht="30" hidden="1">
      <c r="A566" s="35">
        <v>10341</v>
      </c>
      <c r="B566" s="36" t="s">
        <v>1245</v>
      </c>
      <c r="C566" s="36" t="s">
        <v>1246</v>
      </c>
      <c r="D566" s="36" t="s">
        <v>178</v>
      </c>
      <c r="E566" s="35">
        <v>116704</v>
      </c>
      <c r="F566" s="37">
        <v>138</v>
      </c>
      <c r="G566" s="35">
        <v>2</v>
      </c>
      <c r="H566" s="36" t="s">
        <v>186</v>
      </c>
      <c r="I566" s="35">
        <v>3349559760</v>
      </c>
    </row>
    <row r="567" spans="1:9" ht="15" hidden="1">
      <c r="A567" s="35">
        <v>10355</v>
      </c>
      <c r="B567" s="36" t="s">
        <v>1247</v>
      </c>
      <c r="C567" s="36" t="s">
        <v>1248</v>
      </c>
      <c r="D567" s="36" t="s">
        <v>178</v>
      </c>
      <c r="E567" s="35">
        <v>116704</v>
      </c>
      <c r="F567" s="37">
        <v>345</v>
      </c>
      <c r="G567" s="35">
        <v>0</v>
      </c>
      <c r="H567" s="36" t="s">
        <v>194</v>
      </c>
      <c r="I567" s="35">
        <v>3349559756</v>
      </c>
    </row>
    <row r="568" spans="1:9" ht="45" hidden="1">
      <c r="A568" s="35">
        <v>10372</v>
      </c>
      <c r="B568" s="36" t="s">
        <v>1249</v>
      </c>
      <c r="C568" s="36" t="s">
        <v>1250</v>
      </c>
      <c r="D568" s="36" t="s">
        <v>178</v>
      </c>
      <c r="E568" s="35">
        <v>116704</v>
      </c>
      <c r="F568" s="37">
        <v>46</v>
      </c>
      <c r="G568" s="35">
        <v>1</v>
      </c>
      <c r="H568" s="36" t="s">
        <v>179</v>
      </c>
      <c r="I568" s="35">
        <v>3349559904</v>
      </c>
    </row>
    <row r="569" spans="1:9" ht="30" hidden="1">
      <c r="A569" s="35">
        <v>10435</v>
      </c>
      <c r="B569" s="36" t="s">
        <v>1251</v>
      </c>
      <c r="C569" s="36" t="s">
        <v>1252</v>
      </c>
      <c r="D569" s="36" t="s">
        <v>178</v>
      </c>
      <c r="E569" s="35">
        <v>116704</v>
      </c>
      <c r="F569" s="37">
        <v>138</v>
      </c>
      <c r="G569" s="35">
        <v>1</v>
      </c>
      <c r="H569" s="36" t="s">
        <v>186</v>
      </c>
      <c r="I569" s="35">
        <v>3349560348</v>
      </c>
    </row>
    <row r="570" spans="1:9" ht="45" hidden="1">
      <c r="A570" s="35">
        <v>10454</v>
      </c>
      <c r="B570" s="36" t="s">
        <v>1253</v>
      </c>
      <c r="C570" s="36" t="s">
        <v>1254</v>
      </c>
      <c r="D570" s="36" t="s">
        <v>242</v>
      </c>
      <c r="E570" s="35">
        <v>102912</v>
      </c>
      <c r="F570" s="37">
        <v>115</v>
      </c>
      <c r="G570" s="35">
        <v>3</v>
      </c>
      <c r="H570" s="36" t="s">
        <v>170</v>
      </c>
      <c r="I570" s="35">
        <v>3353097900</v>
      </c>
    </row>
    <row r="571" spans="1:9" ht="60" hidden="1">
      <c r="A571" s="35">
        <v>10511</v>
      </c>
      <c r="B571" s="36" t="s">
        <v>1255</v>
      </c>
      <c r="C571" s="36" t="s">
        <v>1256</v>
      </c>
      <c r="D571" s="36" t="s">
        <v>191</v>
      </c>
      <c r="E571" s="35">
        <v>100834</v>
      </c>
      <c r="F571" s="37">
        <v>115</v>
      </c>
      <c r="G571" s="35">
        <v>8</v>
      </c>
      <c r="H571" s="36" t="s">
        <v>170</v>
      </c>
      <c r="I571" s="35">
        <v>3337411974</v>
      </c>
    </row>
    <row r="572" spans="1:9" ht="60" hidden="1">
      <c r="A572" s="35">
        <v>10512</v>
      </c>
      <c r="B572" s="36" t="s">
        <v>1257</v>
      </c>
      <c r="C572" s="36" t="s">
        <v>1258</v>
      </c>
      <c r="D572" s="36" t="s">
        <v>191</v>
      </c>
      <c r="E572" s="35">
        <v>100834</v>
      </c>
      <c r="F572" s="37">
        <v>1000</v>
      </c>
      <c r="G572" s="35">
        <v>0</v>
      </c>
      <c r="H572" s="36" t="s">
        <v>194</v>
      </c>
      <c r="I572" s="35">
        <v>3337411976</v>
      </c>
    </row>
    <row r="573" spans="1:9" ht="30" hidden="1">
      <c r="A573" s="35">
        <v>10526</v>
      </c>
      <c r="B573" s="36" t="s">
        <v>1259</v>
      </c>
      <c r="C573" s="36" t="s">
        <v>1260</v>
      </c>
      <c r="D573" s="36" t="s">
        <v>178</v>
      </c>
      <c r="E573" s="35">
        <v>116704</v>
      </c>
      <c r="F573" s="37">
        <v>46</v>
      </c>
      <c r="G573" s="35">
        <v>1</v>
      </c>
      <c r="H573" s="36" t="s">
        <v>186</v>
      </c>
      <c r="I573" s="35">
        <v>3349560016</v>
      </c>
    </row>
    <row r="574" spans="1:9" ht="15" hidden="1">
      <c r="A574" s="35">
        <v>10542</v>
      </c>
      <c r="B574" s="36" t="s">
        <v>1261</v>
      </c>
      <c r="C574" s="36" t="s">
        <v>1262</v>
      </c>
      <c r="D574" s="36" t="s">
        <v>178</v>
      </c>
      <c r="E574" s="35">
        <v>116704</v>
      </c>
      <c r="F574" s="37">
        <v>46</v>
      </c>
      <c r="G574" s="35">
        <v>2</v>
      </c>
      <c r="H574" s="36" t="s">
        <v>194</v>
      </c>
      <c r="I574" s="35">
        <v>3349559531</v>
      </c>
    </row>
    <row r="575" spans="1:9" ht="45" hidden="1">
      <c r="A575" s="35">
        <v>10544</v>
      </c>
      <c r="B575" s="36" t="s">
        <v>1263</v>
      </c>
      <c r="C575" s="36" t="s">
        <v>1264</v>
      </c>
      <c r="D575" s="36" t="s">
        <v>178</v>
      </c>
      <c r="E575" s="35">
        <v>116704</v>
      </c>
      <c r="F575" s="37">
        <v>138</v>
      </c>
      <c r="G575" s="35">
        <v>4</v>
      </c>
      <c r="H575" s="36" t="s">
        <v>215</v>
      </c>
      <c r="I575" s="35">
        <v>3337411992</v>
      </c>
    </row>
    <row r="576" spans="1:9" ht="15">
      <c r="A576" s="35">
        <v>10580</v>
      </c>
      <c r="B576" s="36" t="s">
        <v>1265</v>
      </c>
      <c r="C576" s="36" t="s">
        <v>1266</v>
      </c>
      <c r="D576" s="36" t="s">
        <v>169</v>
      </c>
      <c r="E576" s="35">
        <v>100219</v>
      </c>
      <c r="F576" s="37">
        <v>115</v>
      </c>
      <c r="G576" s="35">
        <v>2</v>
      </c>
      <c r="H576" s="36" t="s">
        <v>170</v>
      </c>
      <c r="I576" s="35">
        <v>3337412014</v>
      </c>
    </row>
    <row r="577" spans="1:9" ht="15" hidden="1">
      <c r="A577" s="35">
        <v>10617</v>
      </c>
      <c r="B577" s="36" t="s">
        <v>1267</v>
      </c>
      <c r="C577" s="36" t="s">
        <v>1268</v>
      </c>
      <c r="D577" s="36" t="s">
        <v>178</v>
      </c>
      <c r="E577" s="35">
        <v>116704</v>
      </c>
      <c r="F577" s="37">
        <v>230</v>
      </c>
      <c r="G577" s="35">
        <v>2</v>
      </c>
      <c r="H577" s="36" t="s">
        <v>170</v>
      </c>
      <c r="I577" s="35">
        <v>3337412033</v>
      </c>
    </row>
    <row r="578" spans="1:9" ht="30" hidden="1">
      <c r="A578" s="35">
        <v>10654</v>
      </c>
      <c r="B578" s="36" t="s">
        <v>1269</v>
      </c>
      <c r="C578" s="36" t="s">
        <v>1270</v>
      </c>
      <c r="D578" s="36" t="s">
        <v>316</v>
      </c>
      <c r="E578" s="35">
        <v>126080</v>
      </c>
      <c r="F578" s="37">
        <v>115</v>
      </c>
      <c r="G578" s="35">
        <v>3</v>
      </c>
      <c r="H578" s="36" t="s">
        <v>194</v>
      </c>
      <c r="I578" s="35">
        <v>3353097807</v>
      </c>
    </row>
    <row r="579" spans="1:9" ht="45" hidden="1">
      <c r="A579" s="35">
        <v>10691</v>
      </c>
      <c r="B579" s="36" t="s">
        <v>1271</v>
      </c>
      <c r="C579" s="36" t="s">
        <v>1272</v>
      </c>
      <c r="D579" s="36" t="s">
        <v>178</v>
      </c>
      <c r="E579" s="35">
        <v>116704</v>
      </c>
      <c r="F579" s="37">
        <v>69</v>
      </c>
      <c r="G579" s="35">
        <v>2</v>
      </c>
      <c r="H579" s="36" t="s">
        <v>215</v>
      </c>
      <c r="I579" s="35">
        <v>3342617919</v>
      </c>
    </row>
    <row r="580" spans="1:9" ht="60" hidden="1">
      <c r="A580" s="35">
        <v>10711</v>
      </c>
      <c r="B580" s="36" t="s">
        <v>1273</v>
      </c>
      <c r="C580" s="36" t="s">
        <v>1274</v>
      </c>
      <c r="D580" s="36" t="s">
        <v>191</v>
      </c>
      <c r="E580" s="35">
        <v>100834</v>
      </c>
      <c r="F580" s="37">
        <v>230</v>
      </c>
      <c r="G580" s="35">
        <v>7</v>
      </c>
      <c r="H580" s="36" t="s">
        <v>186</v>
      </c>
      <c r="I580" s="35">
        <v>3337412085</v>
      </c>
    </row>
    <row r="581" spans="1:9" ht="45" hidden="1">
      <c r="A581" s="35">
        <v>10723</v>
      </c>
      <c r="B581" s="36" t="s">
        <v>1275</v>
      </c>
      <c r="C581" s="36" t="s">
        <v>1276</v>
      </c>
      <c r="D581" s="36" t="s">
        <v>178</v>
      </c>
      <c r="E581" s="35">
        <v>116704</v>
      </c>
      <c r="F581" s="37">
        <v>46</v>
      </c>
      <c r="G581" s="35">
        <v>1</v>
      </c>
      <c r="H581" s="36" t="s">
        <v>179</v>
      </c>
      <c r="I581" s="35">
        <v>3349559899</v>
      </c>
    </row>
    <row r="582" spans="1:9" ht="45" hidden="1">
      <c r="A582" s="35">
        <v>10727</v>
      </c>
      <c r="B582" s="36" t="s">
        <v>1277</v>
      </c>
      <c r="C582" s="36" t="s">
        <v>1276</v>
      </c>
      <c r="D582" s="36" t="s">
        <v>294</v>
      </c>
      <c r="E582" s="35">
        <v>100716</v>
      </c>
      <c r="F582" s="37">
        <v>57</v>
      </c>
      <c r="G582" s="35">
        <v>2</v>
      </c>
      <c r="H582" s="36" t="s">
        <v>170</v>
      </c>
      <c r="I582" s="35">
        <v>3342617819</v>
      </c>
    </row>
    <row r="583" spans="1:9" ht="15" hidden="1">
      <c r="A583" s="35">
        <v>10754</v>
      </c>
      <c r="B583" s="36" t="s">
        <v>1278</v>
      </c>
      <c r="C583" s="36" t="s">
        <v>1279</v>
      </c>
      <c r="D583" s="36" t="s">
        <v>178</v>
      </c>
      <c r="E583" s="35">
        <v>116704</v>
      </c>
      <c r="F583" s="37">
        <v>69</v>
      </c>
      <c r="G583" s="35">
        <v>2</v>
      </c>
      <c r="H583" s="36" t="s">
        <v>170</v>
      </c>
      <c r="I583" s="35">
        <v>3341136829</v>
      </c>
    </row>
    <row r="584" spans="1:9" ht="45" hidden="1">
      <c r="A584" s="35">
        <v>10767</v>
      </c>
      <c r="B584" s="36" t="s">
        <v>1280</v>
      </c>
      <c r="C584" s="36" t="s">
        <v>1281</v>
      </c>
      <c r="D584" s="36" t="s">
        <v>294</v>
      </c>
      <c r="E584" s="35">
        <v>100716</v>
      </c>
      <c r="F584" s="37">
        <v>57</v>
      </c>
      <c r="G584" s="35">
        <v>2</v>
      </c>
      <c r="H584" s="36" t="s">
        <v>186</v>
      </c>
      <c r="I584" s="35">
        <v>3342617780</v>
      </c>
    </row>
    <row r="585" spans="1:9" ht="45" hidden="1">
      <c r="A585" s="35">
        <v>10768</v>
      </c>
      <c r="B585" s="36" t="s">
        <v>1282</v>
      </c>
      <c r="C585" s="36" t="s">
        <v>1283</v>
      </c>
      <c r="D585" s="36" t="s">
        <v>294</v>
      </c>
      <c r="E585" s="35">
        <v>100716</v>
      </c>
      <c r="F585" s="37">
        <v>57</v>
      </c>
      <c r="G585" s="35">
        <v>2</v>
      </c>
      <c r="H585" s="36" t="s">
        <v>186</v>
      </c>
      <c r="I585" s="35">
        <v>3342617781</v>
      </c>
    </row>
    <row r="586" spans="1:9" ht="45" hidden="1">
      <c r="A586" s="35">
        <v>10772</v>
      </c>
      <c r="B586" s="36" t="s">
        <v>1284</v>
      </c>
      <c r="C586" s="36" t="s">
        <v>1285</v>
      </c>
      <c r="D586" s="36" t="s">
        <v>202</v>
      </c>
      <c r="E586" s="35">
        <v>101222</v>
      </c>
      <c r="F586" s="37">
        <v>46</v>
      </c>
      <c r="G586" s="35">
        <v>3</v>
      </c>
      <c r="H586" s="36" t="s">
        <v>215</v>
      </c>
      <c r="I586" s="35">
        <v>3342618207</v>
      </c>
    </row>
    <row r="587" spans="1:9" ht="60" hidden="1">
      <c r="A587" s="35">
        <v>10803</v>
      </c>
      <c r="B587" s="36" t="s">
        <v>1286</v>
      </c>
      <c r="C587" s="36" t="s">
        <v>1287</v>
      </c>
      <c r="D587" s="36" t="s">
        <v>191</v>
      </c>
      <c r="E587" s="35">
        <v>100834</v>
      </c>
      <c r="F587" s="37">
        <v>230</v>
      </c>
      <c r="G587" s="35">
        <v>4</v>
      </c>
      <c r="H587" s="36" t="s">
        <v>170</v>
      </c>
      <c r="I587" s="35">
        <v>3337428111</v>
      </c>
    </row>
    <row r="588" spans="1:9" ht="45" hidden="1">
      <c r="A588" s="35">
        <v>10833</v>
      </c>
      <c r="B588" s="36" t="s">
        <v>1288</v>
      </c>
      <c r="C588" s="36" t="s">
        <v>1289</v>
      </c>
      <c r="D588" s="36" t="s">
        <v>178</v>
      </c>
      <c r="E588" s="35">
        <v>116704</v>
      </c>
      <c r="F588" s="37">
        <v>46</v>
      </c>
      <c r="G588" s="35">
        <v>3</v>
      </c>
      <c r="H588" s="36" t="s">
        <v>179</v>
      </c>
      <c r="I588" s="35">
        <v>3349560193</v>
      </c>
    </row>
    <row r="589" spans="1:9" ht="75" hidden="1">
      <c r="A589" s="35">
        <v>10856</v>
      </c>
      <c r="B589" s="36" t="s">
        <v>1290</v>
      </c>
      <c r="C589" s="36" t="s">
        <v>1291</v>
      </c>
      <c r="D589" s="36" t="s">
        <v>193</v>
      </c>
      <c r="E589" s="35">
        <v>101071</v>
      </c>
      <c r="F589" s="37">
        <v>35</v>
      </c>
      <c r="G589" s="35">
        <v>1</v>
      </c>
      <c r="H589" s="36" t="s">
        <v>186</v>
      </c>
      <c r="I589" s="35">
        <v>3338290380</v>
      </c>
    </row>
    <row r="590" spans="1:9" ht="45" hidden="1">
      <c r="A590" s="35">
        <v>10872</v>
      </c>
      <c r="B590" s="36" t="s">
        <v>1292</v>
      </c>
      <c r="C590" s="36" t="s">
        <v>1293</v>
      </c>
      <c r="D590" s="36" t="s">
        <v>178</v>
      </c>
      <c r="E590" s="35">
        <v>116704</v>
      </c>
      <c r="F590" s="37">
        <v>46</v>
      </c>
      <c r="G590" s="35">
        <v>2</v>
      </c>
      <c r="H590" s="36" t="s">
        <v>179</v>
      </c>
      <c r="I590" s="35">
        <v>3349559876</v>
      </c>
    </row>
    <row r="591" spans="1:9" ht="60" hidden="1">
      <c r="A591" s="35">
        <v>10949</v>
      </c>
      <c r="B591" s="36" t="s">
        <v>1294</v>
      </c>
      <c r="C591" s="36" t="s">
        <v>1295</v>
      </c>
      <c r="D591" s="36" t="s">
        <v>191</v>
      </c>
      <c r="E591" s="35">
        <v>100834</v>
      </c>
      <c r="F591" s="37">
        <v>115</v>
      </c>
      <c r="G591" s="35">
        <v>2</v>
      </c>
      <c r="H591" s="36" t="s">
        <v>170</v>
      </c>
      <c r="I591" s="35">
        <v>3352750149</v>
      </c>
    </row>
    <row r="592" spans="1:9" ht="60" hidden="1">
      <c r="A592" s="35">
        <v>10950</v>
      </c>
      <c r="B592" s="36" t="s">
        <v>1296</v>
      </c>
      <c r="C592" s="36" t="s">
        <v>1297</v>
      </c>
      <c r="D592" s="36" t="s">
        <v>191</v>
      </c>
      <c r="E592" s="35">
        <v>100834</v>
      </c>
      <c r="F592" s="37">
        <v>230</v>
      </c>
      <c r="G592" s="35">
        <v>5</v>
      </c>
      <c r="H592" s="36" t="s">
        <v>170</v>
      </c>
      <c r="I592" s="35">
        <v>3337412225</v>
      </c>
    </row>
    <row r="593" spans="1:9" ht="45" hidden="1">
      <c r="A593" s="35">
        <v>10955</v>
      </c>
      <c r="B593" s="36" t="s">
        <v>1298</v>
      </c>
      <c r="C593" s="36" t="s">
        <v>1299</v>
      </c>
      <c r="D593" s="36" t="s">
        <v>1300</v>
      </c>
      <c r="E593" s="35">
        <v>103571</v>
      </c>
      <c r="F593" s="37">
        <v>115</v>
      </c>
      <c r="G593" s="35">
        <v>1</v>
      </c>
      <c r="H593" s="36" t="s">
        <v>170</v>
      </c>
      <c r="I593" s="35">
        <v>3353097524</v>
      </c>
    </row>
    <row r="594" spans="1:9" ht="15">
      <c r="A594" s="35">
        <v>10963</v>
      </c>
      <c r="B594" s="36" t="s">
        <v>1301</v>
      </c>
      <c r="C594" s="36" t="s">
        <v>1302</v>
      </c>
      <c r="D594" s="36" t="s">
        <v>169</v>
      </c>
      <c r="E594" s="35">
        <v>100219</v>
      </c>
      <c r="F594" s="37">
        <v>69</v>
      </c>
      <c r="G594" s="35">
        <v>1</v>
      </c>
      <c r="H594" s="36" t="s">
        <v>170</v>
      </c>
      <c r="I594" s="35">
        <v>3337412231</v>
      </c>
    </row>
    <row r="595" spans="1:9" ht="45" hidden="1">
      <c r="A595" s="35">
        <v>10971</v>
      </c>
      <c r="B595" s="36" t="s">
        <v>1303</v>
      </c>
      <c r="C595" s="36" t="s">
        <v>1304</v>
      </c>
      <c r="D595" s="36" t="s">
        <v>178</v>
      </c>
      <c r="E595" s="35">
        <v>116704</v>
      </c>
      <c r="F595" s="37">
        <v>69</v>
      </c>
      <c r="G595" s="35">
        <v>2</v>
      </c>
      <c r="H595" s="36" t="s">
        <v>179</v>
      </c>
      <c r="I595" s="35">
        <v>3349559802</v>
      </c>
    </row>
    <row r="596" spans="1:9" ht="60" hidden="1">
      <c r="A596" s="35">
        <v>10982</v>
      </c>
      <c r="B596" s="36" t="s">
        <v>1305</v>
      </c>
      <c r="C596" s="36" t="s">
        <v>1306</v>
      </c>
      <c r="D596" s="36" t="s">
        <v>191</v>
      </c>
      <c r="E596" s="35">
        <v>100834</v>
      </c>
      <c r="F596" s="37">
        <v>115</v>
      </c>
      <c r="G596" s="35">
        <v>4</v>
      </c>
      <c r="H596" s="36" t="s">
        <v>170</v>
      </c>
      <c r="I596" s="35">
        <v>3337412239</v>
      </c>
    </row>
    <row r="597" spans="1:9" ht="30" hidden="1">
      <c r="A597" s="35">
        <v>10985</v>
      </c>
      <c r="B597" s="36" t="s">
        <v>1307</v>
      </c>
      <c r="C597" s="36" t="s">
        <v>1308</v>
      </c>
      <c r="D597" s="36" t="s">
        <v>178</v>
      </c>
      <c r="E597" s="35">
        <v>116704</v>
      </c>
      <c r="F597" s="37">
        <v>69</v>
      </c>
      <c r="G597" s="35">
        <v>1</v>
      </c>
      <c r="H597" s="36" t="s">
        <v>186</v>
      </c>
      <c r="I597" s="35">
        <v>3337428452</v>
      </c>
    </row>
    <row r="598" spans="1:9" ht="45" hidden="1">
      <c r="A598" s="35">
        <v>10990</v>
      </c>
      <c r="B598" s="36" t="s">
        <v>1309</v>
      </c>
      <c r="C598" s="36" t="s">
        <v>1310</v>
      </c>
      <c r="D598" s="36" t="s">
        <v>178</v>
      </c>
      <c r="E598" s="35">
        <v>116704</v>
      </c>
      <c r="F598" s="37">
        <v>46</v>
      </c>
      <c r="G598" s="35">
        <v>1</v>
      </c>
      <c r="H598" s="36" t="s">
        <v>179</v>
      </c>
      <c r="I598" s="35">
        <v>3349559964</v>
      </c>
    </row>
    <row r="599" spans="1:9" ht="60" hidden="1">
      <c r="A599" s="35">
        <v>10991</v>
      </c>
      <c r="B599" s="36" t="s">
        <v>1311</v>
      </c>
      <c r="C599" s="36" t="s">
        <v>1312</v>
      </c>
      <c r="D599" s="36" t="s">
        <v>191</v>
      </c>
      <c r="E599" s="35">
        <v>100834</v>
      </c>
      <c r="F599" s="37">
        <v>115</v>
      </c>
      <c r="G599" s="35">
        <v>1</v>
      </c>
      <c r="H599" s="36" t="s">
        <v>186</v>
      </c>
      <c r="I599" s="35">
        <v>3337412244</v>
      </c>
    </row>
    <row r="600" spans="1:9" ht="15" hidden="1">
      <c r="A600" s="35">
        <v>10999</v>
      </c>
      <c r="B600" s="36" t="s">
        <v>1313</v>
      </c>
      <c r="C600" s="36" t="s">
        <v>1314</v>
      </c>
      <c r="D600" s="36" t="s">
        <v>178</v>
      </c>
      <c r="E600" s="35">
        <v>116704</v>
      </c>
      <c r="F600" s="37">
        <v>138</v>
      </c>
      <c r="G600" s="35">
        <v>1</v>
      </c>
      <c r="H600" s="36" t="s">
        <v>194</v>
      </c>
      <c r="I600" s="35">
        <v>3349559651</v>
      </c>
    </row>
    <row r="601" spans="1:9" ht="60" hidden="1">
      <c r="A601" s="35">
        <v>11002</v>
      </c>
      <c r="B601" s="36" t="s">
        <v>1315</v>
      </c>
      <c r="C601" s="36" t="s">
        <v>1316</v>
      </c>
      <c r="D601" s="36" t="s">
        <v>191</v>
      </c>
      <c r="E601" s="35">
        <v>100834</v>
      </c>
      <c r="F601" s="37">
        <v>115</v>
      </c>
      <c r="G601" s="35">
        <v>2</v>
      </c>
      <c r="H601" s="36" t="s">
        <v>194</v>
      </c>
      <c r="I601" s="35">
        <v>3337412250</v>
      </c>
    </row>
    <row r="602" spans="1:9" ht="45" hidden="1">
      <c r="A602" s="35">
        <v>11004</v>
      </c>
      <c r="B602" s="36" t="s">
        <v>1317</v>
      </c>
      <c r="C602" s="36" t="s">
        <v>1318</v>
      </c>
      <c r="D602" s="36" t="s">
        <v>202</v>
      </c>
      <c r="E602" s="35">
        <v>101222</v>
      </c>
      <c r="F602" s="37">
        <v>46</v>
      </c>
      <c r="G602" s="35">
        <v>2</v>
      </c>
      <c r="H602" s="36" t="s">
        <v>215</v>
      </c>
      <c r="I602" s="35">
        <v>3342618335</v>
      </c>
    </row>
    <row r="603" spans="1:9" ht="45" hidden="1">
      <c r="A603" s="35">
        <v>11007</v>
      </c>
      <c r="B603" s="36" t="s">
        <v>1319</v>
      </c>
      <c r="C603" s="36" t="s">
        <v>1320</v>
      </c>
      <c r="D603" s="36" t="s">
        <v>178</v>
      </c>
      <c r="E603" s="35">
        <v>116704</v>
      </c>
      <c r="F603" s="37">
        <v>46</v>
      </c>
      <c r="G603" s="35">
        <v>1</v>
      </c>
      <c r="H603" s="36" t="s">
        <v>179</v>
      </c>
      <c r="I603" s="35">
        <v>3349559817</v>
      </c>
    </row>
    <row r="604" spans="1:9" ht="30" hidden="1">
      <c r="A604" s="35">
        <v>11009</v>
      </c>
      <c r="B604" s="36" t="s">
        <v>1321</v>
      </c>
      <c r="C604" s="36" t="s">
        <v>1322</v>
      </c>
      <c r="D604" s="36" t="s">
        <v>178</v>
      </c>
      <c r="E604" s="35">
        <v>116704</v>
      </c>
      <c r="F604" s="37">
        <v>46</v>
      </c>
      <c r="G604" s="35">
        <v>2</v>
      </c>
      <c r="H604" s="36" t="s">
        <v>186</v>
      </c>
      <c r="I604" s="35">
        <v>3349560356</v>
      </c>
    </row>
    <row r="605" spans="1:9" ht="45" hidden="1">
      <c r="A605" s="35">
        <v>11010</v>
      </c>
      <c r="B605" s="36" t="s">
        <v>1323</v>
      </c>
      <c r="C605" s="36" t="s">
        <v>1324</v>
      </c>
      <c r="D605" s="36" t="s">
        <v>178</v>
      </c>
      <c r="E605" s="35">
        <v>116704</v>
      </c>
      <c r="F605" s="37">
        <v>46</v>
      </c>
      <c r="G605" s="35">
        <v>1</v>
      </c>
      <c r="H605" s="36" t="s">
        <v>179</v>
      </c>
      <c r="I605" s="35">
        <v>3349559816</v>
      </c>
    </row>
    <row r="606" spans="1:9" ht="45" hidden="1">
      <c r="A606" s="35">
        <v>11013</v>
      </c>
      <c r="B606" s="36" t="s">
        <v>1325</v>
      </c>
      <c r="C606" s="36" t="s">
        <v>1326</v>
      </c>
      <c r="D606" s="36" t="s">
        <v>178</v>
      </c>
      <c r="E606" s="35">
        <v>116704</v>
      </c>
      <c r="F606" s="37">
        <v>46</v>
      </c>
      <c r="G606" s="35">
        <v>1</v>
      </c>
      <c r="H606" s="36" t="s">
        <v>179</v>
      </c>
      <c r="I606" s="35">
        <v>3349560388</v>
      </c>
    </row>
    <row r="607" spans="1:9" ht="30" hidden="1">
      <c r="A607" s="35">
        <v>11036</v>
      </c>
      <c r="B607" s="36" t="s">
        <v>1327</v>
      </c>
      <c r="C607" s="36" t="s">
        <v>1328</v>
      </c>
      <c r="D607" s="36" t="s">
        <v>178</v>
      </c>
      <c r="E607" s="35">
        <v>116704</v>
      </c>
      <c r="F607" s="37">
        <v>230</v>
      </c>
      <c r="G607" s="35">
        <v>4</v>
      </c>
      <c r="H607" s="36" t="s">
        <v>186</v>
      </c>
      <c r="I607" s="35">
        <v>3337412261</v>
      </c>
    </row>
    <row r="608" spans="1:9" ht="60" hidden="1">
      <c r="A608" s="35">
        <v>11045</v>
      </c>
      <c r="B608" s="36" t="s">
        <v>1329</v>
      </c>
      <c r="C608" s="36" t="s">
        <v>1330</v>
      </c>
      <c r="D608" s="36" t="s">
        <v>191</v>
      </c>
      <c r="E608" s="35">
        <v>100834</v>
      </c>
      <c r="F608" s="37">
        <v>138</v>
      </c>
      <c r="G608" s="35">
        <v>1</v>
      </c>
      <c r="H608" s="36" t="s">
        <v>215</v>
      </c>
      <c r="I608" s="35">
        <v>3337412265</v>
      </c>
    </row>
    <row r="609" spans="1:9" ht="30" hidden="1">
      <c r="A609" s="35">
        <v>11063</v>
      </c>
      <c r="B609" s="36" t="s">
        <v>1331</v>
      </c>
      <c r="C609" s="36" t="s">
        <v>1332</v>
      </c>
      <c r="D609" s="36" t="s">
        <v>178</v>
      </c>
      <c r="E609" s="35">
        <v>116704</v>
      </c>
      <c r="F609" s="37">
        <v>161</v>
      </c>
      <c r="G609" s="35">
        <v>4</v>
      </c>
      <c r="H609" s="36" t="s">
        <v>186</v>
      </c>
      <c r="I609" s="35">
        <v>3342618092</v>
      </c>
    </row>
    <row r="610" spans="1:9" ht="60" hidden="1">
      <c r="A610" s="35">
        <v>11074</v>
      </c>
      <c r="B610" s="36" t="s">
        <v>1333</v>
      </c>
      <c r="C610" s="36" t="s">
        <v>1334</v>
      </c>
      <c r="D610" s="36" t="s">
        <v>191</v>
      </c>
      <c r="E610" s="35">
        <v>100834</v>
      </c>
      <c r="F610" s="37">
        <v>115</v>
      </c>
      <c r="G610" s="35">
        <v>4</v>
      </c>
      <c r="H610" s="36" t="s">
        <v>194</v>
      </c>
      <c r="I610" s="35">
        <v>3337412281</v>
      </c>
    </row>
    <row r="611" spans="1:9" ht="30" hidden="1">
      <c r="A611" s="35">
        <v>11076</v>
      </c>
      <c r="B611" s="36" t="s">
        <v>1335</v>
      </c>
      <c r="C611" s="36" t="s">
        <v>1336</v>
      </c>
      <c r="D611" s="36" t="s">
        <v>178</v>
      </c>
      <c r="E611" s="35">
        <v>116704</v>
      </c>
      <c r="F611" s="37">
        <v>115</v>
      </c>
      <c r="G611" s="35">
        <v>3</v>
      </c>
      <c r="H611" s="36" t="s">
        <v>186</v>
      </c>
      <c r="I611" s="35">
        <v>3352749853</v>
      </c>
    </row>
    <row r="612" spans="1:9" ht="45" hidden="1">
      <c r="A612" s="35">
        <v>11104</v>
      </c>
      <c r="B612" s="36" t="s">
        <v>1337</v>
      </c>
      <c r="C612" s="36" t="s">
        <v>1338</v>
      </c>
      <c r="D612" s="36" t="s">
        <v>242</v>
      </c>
      <c r="E612" s="35">
        <v>102912</v>
      </c>
      <c r="F612" s="37">
        <v>115</v>
      </c>
      <c r="G612" s="35">
        <v>3</v>
      </c>
      <c r="H612" s="36" t="s">
        <v>194</v>
      </c>
      <c r="I612" s="35">
        <v>3353097890</v>
      </c>
    </row>
    <row r="613" spans="1:9" ht="15" hidden="1">
      <c r="A613" s="35">
        <v>11138</v>
      </c>
      <c r="B613" s="36" t="s">
        <v>1339</v>
      </c>
      <c r="C613" s="36" t="s">
        <v>1340</v>
      </c>
      <c r="D613" s="36" t="s">
        <v>178</v>
      </c>
      <c r="E613" s="35">
        <v>116704</v>
      </c>
      <c r="F613" s="37">
        <v>230</v>
      </c>
      <c r="G613" s="35">
        <v>5</v>
      </c>
      <c r="H613" s="36" t="s">
        <v>194</v>
      </c>
      <c r="I613" s="35">
        <v>3337412320</v>
      </c>
    </row>
    <row r="614" spans="1:9" ht="45" hidden="1">
      <c r="A614" s="35">
        <v>11168</v>
      </c>
      <c r="B614" s="36" t="s">
        <v>1341</v>
      </c>
      <c r="C614" s="36" t="s">
        <v>1342</v>
      </c>
      <c r="D614" s="36" t="s">
        <v>294</v>
      </c>
      <c r="E614" s="35">
        <v>100716</v>
      </c>
      <c r="F614" s="37">
        <v>57</v>
      </c>
      <c r="G614" s="35">
        <v>2</v>
      </c>
      <c r="H614" s="36" t="s">
        <v>170</v>
      </c>
      <c r="I614" s="35">
        <v>3342617839</v>
      </c>
    </row>
    <row r="615" spans="1:9" ht="45" hidden="1">
      <c r="A615" s="35">
        <v>11212</v>
      </c>
      <c r="B615" s="36" t="s">
        <v>1343</v>
      </c>
      <c r="C615" s="36" t="s">
        <v>1344</v>
      </c>
      <c r="D615" s="36" t="s">
        <v>178</v>
      </c>
      <c r="E615" s="35">
        <v>116704</v>
      </c>
      <c r="F615" s="37">
        <v>46</v>
      </c>
      <c r="G615" s="35">
        <v>1</v>
      </c>
      <c r="H615" s="36" t="s">
        <v>179</v>
      </c>
      <c r="I615" s="35">
        <v>3349560044</v>
      </c>
    </row>
    <row r="616" spans="1:9" ht="60" hidden="1">
      <c r="A616" s="35">
        <v>11230</v>
      </c>
      <c r="B616" s="36" t="s">
        <v>1345</v>
      </c>
      <c r="C616" s="36" t="s">
        <v>1346</v>
      </c>
      <c r="D616" s="36" t="s">
        <v>191</v>
      </c>
      <c r="E616" s="35">
        <v>100834</v>
      </c>
      <c r="F616" s="37">
        <v>230</v>
      </c>
      <c r="G616" s="35">
        <v>2</v>
      </c>
      <c r="H616" s="36" t="s">
        <v>170</v>
      </c>
      <c r="I616" s="35">
        <v>3337412369</v>
      </c>
    </row>
    <row r="617" spans="1:9" ht="45" hidden="1">
      <c r="A617" s="35">
        <v>11262</v>
      </c>
      <c r="B617" s="36" t="s">
        <v>1347</v>
      </c>
      <c r="C617" s="36" t="s">
        <v>1348</v>
      </c>
      <c r="D617" s="36" t="s">
        <v>178</v>
      </c>
      <c r="E617" s="35">
        <v>116704</v>
      </c>
      <c r="F617" s="37">
        <v>46</v>
      </c>
      <c r="G617" s="35">
        <v>1</v>
      </c>
      <c r="H617" s="36" t="s">
        <v>179</v>
      </c>
      <c r="I617" s="35">
        <v>3349559819</v>
      </c>
    </row>
    <row r="618" spans="1:9" ht="45" hidden="1">
      <c r="A618" s="35">
        <v>11275</v>
      </c>
      <c r="B618" s="36" t="s">
        <v>1349</v>
      </c>
      <c r="C618" s="36" t="s">
        <v>1350</v>
      </c>
      <c r="D618" s="36" t="s">
        <v>178</v>
      </c>
      <c r="E618" s="35">
        <v>116704</v>
      </c>
      <c r="F618" s="37">
        <v>46</v>
      </c>
      <c r="G618" s="35">
        <v>2</v>
      </c>
      <c r="H618" s="36" t="s">
        <v>179</v>
      </c>
      <c r="I618" s="35">
        <v>3349560042</v>
      </c>
    </row>
    <row r="619" spans="1:9" ht="45" hidden="1">
      <c r="A619" s="35">
        <v>11278</v>
      </c>
      <c r="B619" s="36" t="s">
        <v>1351</v>
      </c>
      <c r="C619" s="36" t="s">
        <v>1352</v>
      </c>
      <c r="D619" s="36" t="s">
        <v>202</v>
      </c>
      <c r="E619" s="35">
        <v>101222</v>
      </c>
      <c r="F619" s="37">
        <v>69</v>
      </c>
      <c r="G619" s="35">
        <v>1</v>
      </c>
      <c r="H619" s="36" t="s">
        <v>215</v>
      </c>
      <c r="I619" s="35">
        <v>3342618191</v>
      </c>
    </row>
    <row r="620" spans="1:9" ht="45" hidden="1">
      <c r="A620" s="35">
        <v>11302</v>
      </c>
      <c r="B620" s="36" t="s">
        <v>1353</v>
      </c>
      <c r="C620" s="36" t="s">
        <v>1354</v>
      </c>
      <c r="D620" s="36" t="s">
        <v>178</v>
      </c>
      <c r="E620" s="35">
        <v>116704</v>
      </c>
      <c r="F620" s="37">
        <v>46</v>
      </c>
      <c r="G620" s="35">
        <v>1</v>
      </c>
      <c r="H620" s="36" t="s">
        <v>179</v>
      </c>
      <c r="I620" s="35">
        <v>3349559852</v>
      </c>
    </row>
    <row r="621" spans="1:9" ht="15" hidden="1">
      <c r="A621" s="35">
        <v>11313</v>
      </c>
      <c r="B621" s="36" t="s">
        <v>1355</v>
      </c>
      <c r="C621" s="36" t="s">
        <v>1356</v>
      </c>
      <c r="D621" s="36" t="s">
        <v>178</v>
      </c>
      <c r="E621" s="35">
        <v>116704</v>
      </c>
      <c r="F621" s="37">
        <v>69</v>
      </c>
      <c r="G621" s="35">
        <v>2</v>
      </c>
      <c r="H621" s="36" t="s">
        <v>170</v>
      </c>
      <c r="I621" s="35">
        <v>3337427548</v>
      </c>
    </row>
    <row r="622" spans="1:9" ht="30">
      <c r="A622" s="35">
        <v>11327</v>
      </c>
      <c r="B622" s="36" t="s">
        <v>1357</v>
      </c>
      <c r="C622" s="36" t="s">
        <v>1358</v>
      </c>
      <c r="D622" s="36" t="s">
        <v>169</v>
      </c>
      <c r="E622" s="35">
        <v>100219</v>
      </c>
      <c r="F622" s="37">
        <v>115</v>
      </c>
      <c r="G622" s="35">
        <v>2</v>
      </c>
      <c r="H622" s="36" t="s">
        <v>186</v>
      </c>
      <c r="I622" s="35">
        <v>3337412421</v>
      </c>
    </row>
    <row r="623" spans="1:9" ht="45" hidden="1">
      <c r="A623" s="35">
        <v>11353</v>
      </c>
      <c r="B623" s="36" t="s">
        <v>1359</v>
      </c>
      <c r="C623" s="36" t="s">
        <v>1360</v>
      </c>
      <c r="D623" s="36" t="s">
        <v>294</v>
      </c>
      <c r="E623" s="35">
        <v>100716</v>
      </c>
      <c r="F623" s="37">
        <v>42</v>
      </c>
      <c r="G623" s="35">
        <v>1</v>
      </c>
      <c r="H623" s="36" t="s">
        <v>186</v>
      </c>
      <c r="I623" s="35">
        <v>3338290473</v>
      </c>
    </row>
    <row r="624" spans="1:9" ht="60" hidden="1">
      <c r="A624" s="35">
        <v>11360</v>
      </c>
      <c r="B624" s="36" t="s">
        <v>1361</v>
      </c>
      <c r="C624" s="36" t="s">
        <v>1362</v>
      </c>
      <c r="D624" s="36" t="s">
        <v>191</v>
      </c>
      <c r="E624" s="35">
        <v>100834</v>
      </c>
      <c r="F624" s="37">
        <v>115</v>
      </c>
      <c r="G624" s="35">
        <v>6</v>
      </c>
      <c r="H624" s="36" t="s">
        <v>194</v>
      </c>
      <c r="I624" s="35">
        <v>3337412437</v>
      </c>
    </row>
    <row r="625" spans="1:9" ht="60" hidden="1">
      <c r="A625" s="35">
        <v>11362</v>
      </c>
      <c r="B625" s="36" t="s">
        <v>1363</v>
      </c>
      <c r="C625" s="36" t="s">
        <v>1364</v>
      </c>
      <c r="D625" s="36" t="s">
        <v>191</v>
      </c>
      <c r="E625" s="35">
        <v>100834</v>
      </c>
      <c r="F625" s="37">
        <v>-99</v>
      </c>
      <c r="G625" s="35">
        <v>1</v>
      </c>
      <c r="H625" s="36" t="s">
        <v>194</v>
      </c>
      <c r="I625" s="35">
        <v>3352750097</v>
      </c>
    </row>
    <row r="626" spans="1:9" ht="45" hidden="1">
      <c r="A626" s="35">
        <v>11423</v>
      </c>
      <c r="B626" s="36" t="s">
        <v>1365</v>
      </c>
      <c r="C626" s="36" t="s">
        <v>1366</v>
      </c>
      <c r="D626" s="36" t="s">
        <v>178</v>
      </c>
      <c r="E626" s="35">
        <v>116704</v>
      </c>
      <c r="F626" s="37">
        <v>69</v>
      </c>
      <c r="G626" s="35">
        <v>3</v>
      </c>
      <c r="H626" s="36" t="s">
        <v>215</v>
      </c>
      <c r="I626" s="35">
        <v>3342617920</v>
      </c>
    </row>
    <row r="627" spans="1:9" ht="45" hidden="1">
      <c r="A627" s="35">
        <v>11440</v>
      </c>
      <c r="B627" s="36" t="s">
        <v>1367</v>
      </c>
      <c r="C627" s="36" t="s">
        <v>1368</v>
      </c>
      <c r="D627" s="36" t="s">
        <v>178</v>
      </c>
      <c r="E627" s="35">
        <v>116704</v>
      </c>
      <c r="F627" s="37">
        <v>46</v>
      </c>
      <c r="G627" s="35">
        <v>1</v>
      </c>
      <c r="H627" s="36" t="s">
        <v>179</v>
      </c>
      <c r="I627" s="35">
        <v>3349560082</v>
      </c>
    </row>
    <row r="628" spans="1:9" ht="45" hidden="1">
      <c r="A628" s="35">
        <v>11456</v>
      </c>
      <c r="B628" s="36" t="s">
        <v>1369</v>
      </c>
      <c r="C628" s="36" t="s">
        <v>1370</v>
      </c>
      <c r="D628" s="36" t="s">
        <v>202</v>
      </c>
      <c r="E628" s="35">
        <v>101222</v>
      </c>
      <c r="F628" s="37">
        <v>46</v>
      </c>
      <c r="G628" s="35">
        <v>2</v>
      </c>
      <c r="H628" s="36" t="s">
        <v>215</v>
      </c>
      <c r="I628" s="35">
        <v>3342618210</v>
      </c>
    </row>
    <row r="629" spans="1:9" ht="15" hidden="1">
      <c r="A629" s="35">
        <v>11459</v>
      </c>
      <c r="B629" s="36" t="s">
        <v>1371</v>
      </c>
      <c r="C629" s="36" t="s">
        <v>1372</v>
      </c>
      <c r="D629" s="36" t="s">
        <v>178</v>
      </c>
      <c r="E629" s="35">
        <v>116704</v>
      </c>
      <c r="F629" s="37">
        <v>69</v>
      </c>
      <c r="G629" s="35">
        <v>3</v>
      </c>
      <c r="H629" s="36" t="s">
        <v>194</v>
      </c>
      <c r="I629" s="35">
        <v>3337413150</v>
      </c>
    </row>
    <row r="630" spans="1:9" ht="15" hidden="1">
      <c r="A630" s="35">
        <v>11460</v>
      </c>
      <c r="B630" s="36" t="s">
        <v>1373</v>
      </c>
      <c r="C630" s="36" t="s">
        <v>1374</v>
      </c>
      <c r="D630" s="36" t="s">
        <v>178</v>
      </c>
      <c r="E630" s="35">
        <v>116704</v>
      </c>
      <c r="F630" s="37">
        <v>69</v>
      </c>
      <c r="G630" s="35">
        <v>2</v>
      </c>
      <c r="H630" s="36" t="s">
        <v>170</v>
      </c>
      <c r="I630" s="35">
        <v>3352749878</v>
      </c>
    </row>
    <row r="631" spans="1:9" ht="60" hidden="1">
      <c r="A631" s="35">
        <v>11487</v>
      </c>
      <c r="B631" s="36" t="s">
        <v>1375</v>
      </c>
      <c r="C631" s="36" t="s">
        <v>1376</v>
      </c>
      <c r="D631" s="36" t="s">
        <v>191</v>
      </c>
      <c r="E631" s="35">
        <v>100834</v>
      </c>
      <c r="F631" s="37">
        <v>500</v>
      </c>
      <c r="G631" s="35">
        <v>9</v>
      </c>
      <c r="H631" s="36" t="s">
        <v>186</v>
      </c>
      <c r="I631" s="35">
        <v>3337412516</v>
      </c>
    </row>
    <row r="632" spans="1:9" ht="15" hidden="1">
      <c r="A632" s="35">
        <v>11490</v>
      </c>
      <c r="B632" s="36" t="s">
        <v>1377</v>
      </c>
      <c r="C632" s="36" t="s">
        <v>1378</v>
      </c>
      <c r="D632" s="36" t="s">
        <v>178</v>
      </c>
      <c r="E632" s="35">
        <v>116704</v>
      </c>
      <c r="F632" s="37">
        <v>115</v>
      </c>
      <c r="G632" s="35">
        <v>1</v>
      </c>
      <c r="H632" s="36" t="s">
        <v>170</v>
      </c>
      <c r="I632" s="35">
        <v>3337412518</v>
      </c>
    </row>
    <row r="633" spans="1:9" ht="45" hidden="1">
      <c r="A633" s="35">
        <v>11503</v>
      </c>
      <c r="B633" s="36" t="s">
        <v>1379</v>
      </c>
      <c r="C633" s="36" t="s">
        <v>1380</v>
      </c>
      <c r="D633" s="36" t="s">
        <v>175</v>
      </c>
      <c r="E633" s="35">
        <v>100912</v>
      </c>
      <c r="F633" s="37">
        <v>69</v>
      </c>
      <c r="G633" s="35">
        <v>2</v>
      </c>
      <c r="H633" s="36" t="s">
        <v>194</v>
      </c>
      <c r="I633" s="35">
        <v>3356867396</v>
      </c>
    </row>
    <row r="634" spans="1:9" ht="30" hidden="1">
      <c r="A634" s="35">
        <v>11522</v>
      </c>
      <c r="B634" s="36" t="s">
        <v>1381</v>
      </c>
      <c r="C634" s="36" t="s">
        <v>1382</v>
      </c>
      <c r="D634" s="36" t="s">
        <v>316</v>
      </c>
      <c r="E634" s="35">
        <v>126080</v>
      </c>
      <c r="F634" s="37">
        <v>115</v>
      </c>
      <c r="G634" s="35">
        <v>4</v>
      </c>
      <c r="H634" s="36" t="s">
        <v>170</v>
      </c>
      <c r="I634" s="35">
        <v>3337412540</v>
      </c>
    </row>
    <row r="635" spans="1:9" ht="60" hidden="1">
      <c r="A635" s="35">
        <v>11523</v>
      </c>
      <c r="B635" s="36" t="s">
        <v>1383</v>
      </c>
      <c r="C635" s="36" t="s">
        <v>1384</v>
      </c>
      <c r="D635" s="36" t="s">
        <v>191</v>
      </c>
      <c r="E635" s="35">
        <v>100834</v>
      </c>
      <c r="F635" s="37">
        <v>69</v>
      </c>
      <c r="G635" s="35">
        <v>3</v>
      </c>
      <c r="H635" s="36" t="s">
        <v>170</v>
      </c>
      <c r="I635" s="35">
        <v>3337412541</v>
      </c>
    </row>
    <row r="636" spans="1:9" ht="45" hidden="1">
      <c r="A636" s="35">
        <v>11524</v>
      </c>
      <c r="B636" s="36" t="s">
        <v>1385</v>
      </c>
      <c r="C636" s="36" t="s">
        <v>1384</v>
      </c>
      <c r="D636" s="36" t="s">
        <v>1386</v>
      </c>
      <c r="E636" s="35">
        <v>101674</v>
      </c>
      <c r="F636" s="37">
        <v>69</v>
      </c>
      <c r="G636" s="35">
        <v>1</v>
      </c>
      <c r="H636" s="36" t="s">
        <v>170</v>
      </c>
      <c r="I636" s="35">
        <v>3352750012</v>
      </c>
    </row>
    <row r="637" spans="1:9" ht="60" hidden="1">
      <c r="A637" s="35">
        <v>11534</v>
      </c>
      <c r="B637" s="36" t="s">
        <v>1387</v>
      </c>
      <c r="C637" s="36" t="s">
        <v>1388</v>
      </c>
      <c r="D637" s="36" t="s">
        <v>191</v>
      </c>
      <c r="E637" s="35">
        <v>100834</v>
      </c>
      <c r="F637" s="37">
        <v>500</v>
      </c>
      <c r="G637" s="35">
        <v>4</v>
      </c>
      <c r="H637" s="36" t="s">
        <v>186</v>
      </c>
      <c r="I637" s="35">
        <v>3337412548</v>
      </c>
    </row>
    <row r="638" spans="1:9" ht="60" hidden="1">
      <c r="A638" s="35">
        <v>11565</v>
      </c>
      <c r="B638" s="36" t="s">
        <v>1389</v>
      </c>
      <c r="C638" s="36" t="s">
        <v>1390</v>
      </c>
      <c r="D638" s="36" t="s">
        <v>191</v>
      </c>
      <c r="E638" s="35">
        <v>100834</v>
      </c>
      <c r="F638" s="37">
        <v>115</v>
      </c>
      <c r="G638" s="35">
        <v>3</v>
      </c>
      <c r="H638" s="36" t="s">
        <v>186</v>
      </c>
      <c r="I638" s="35">
        <v>3337412569</v>
      </c>
    </row>
    <row r="639" spans="1:9" ht="30" hidden="1">
      <c r="A639" s="35">
        <v>11605</v>
      </c>
      <c r="B639" s="36" t="s">
        <v>1391</v>
      </c>
      <c r="C639" s="36" t="s">
        <v>1392</v>
      </c>
      <c r="D639" s="36" t="s">
        <v>316</v>
      </c>
      <c r="E639" s="35">
        <v>126080</v>
      </c>
      <c r="F639" s="37">
        <v>115</v>
      </c>
      <c r="G639" s="35">
        <v>3</v>
      </c>
      <c r="H639" s="36" t="s">
        <v>194</v>
      </c>
      <c r="I639" s="35">
        <v>3337412590</v>
      </c>
    </row>
    <row r="640" spans="1:9" ht="15" hidden="1">
      <c r="A640" s="35">
        <v>11606</v>
      </c>
      <c r="B640" s="36" t="s">
        <v>1393</v>
      </c>
      <c r="C640" s="36" t="s">
        <v>1394</v>
      </c>
      <c r="D640" s="36" t="s">
        <v>178</v>
      </c>
      <c r="E640" s="35">
        <v>116704</v>
      </c>
      <c r="F640" s="37">
        <v>69</v>
      </c>
      <c r="G640" s="35">
        <v>2</v>
      </c>
      <c r="H640" s="36" t="s">
        <v>170</v>
      </c>
      <c r="I640" s="35">
        <v>3352749886</v>
      </c>
    </row>
    <row r="641" spans="1:9" ht="15">
      <c r="A641" s="35">
        <v>11615</v>
      </c>
      <c r="B641" s="36" t="s">
        <v>1395</v>
      </c>
      <c r="C641" s="36" t="s">
        <v>1396</v>
      </c>
      <c r="D641" s="36" t="s">
        <v>169</v>
      </c>
      <c r="E641" s="35">
        <v>100219</v>
      </c>
      <c r="F641" s="37">
        <v>115</v>
      </c>
      <c r="G641" s="35">
        <v>3</v>
      </c>
      <c r="H641" s="36" t="s">
        <v>194</v>
      </c>
      <c r="I641" s="35">
        <v>3337428326</v>
      </c>
    </row>
    <row r="642" spans="1:9" ht="15" hidden="1">
      <c r="A642" s="35">
        <v>11640</v>
      </c>
      <c r="B642" s="36" t="s">
        <v>1397</v>
      </c>
      <c r="C642" s="36" t="s">
        <v>1398</v>
      </c>
      <c r="D642" s="36" t="s">
        <v>178</v>
      </c>
      <c r="E642" s="35">
        <v>116704</v>
      </c>
      <c r="F642" s="37">
        <v>138</v>
      </c>
      <c r="G642" s="35">
        <v>5</v>
      </c>
      <c r="H642" s="36" t="s">
        <v>170</v>
      </c>
      <c r="I642" s="35">
        <v>3342618079</v>
      </c>
    </row>
    <row r="643" spans="1:9" ht="45" hidden="1">
      <c r="A643" s="35">
        <v>11686</v>
      </c>
      <c r="B643" s="36" t="s">
        <v>1399</v>
      </c>
      <c r="C643" s="36" t="s">
        <v>1400</v>
      </c>
      <c r="D643" s="36" t="s">
        <v>178</v>
      </c>
      <c r="E643" s="35">
        <v>116704</v>
      </c>
      <c r="F643" s="37">
        <v>230</v>
      </c>
      <c r="G643" s="35">
        <v>5</v>
      </c>
      <c r="H643" s="36" t="s">
        <v>215</v>
      </c>
      <c r="I643" s="35">
        <v>3337412639</v>
      </c>
    </row>
    <row r="644" spans="1:9" ht="45" hidden="1">
      <c r="A644" s="35">
        <v>11713</v>
      </c>
      <c r="B644" s="36" t="s">
        <v>1401</v>
      </c>
      <c r="C644" s="36" t="s">
        <v>1402</v>
      </c>
      <c r="D644" s="36" t="s">
        <v>294</v>
      </c>
      <c r="E644" s="35">
        <v>100716</v>
      </c>
      <c r="F644" s="37">
        <v>42</v>
      </c>
      <c r="G644" s="35">
        <v>1</v>
      </c>
      <c r="H644" s="36" t="s">
        <v>186</v>
      </c>
      <c r="I644" s="35">
        <v>3338290373</v>
      </c>
    </row>
    <row r="645" spans="1:9" ht="45" hidden="1">
      <c r="A645" s="35">
        <v>11736</v>
      </c>
      <c r="B645" s="36" t="s">
        <v>1403</v>
      </c>
      <c r="C645" s="36" t="s">
        <v>1404</v>
      </c>
      <c r="D645" s="36" t="s">
        <v>178</v>
      </c>
      <c r="E645" s="35">
        <v>116704</v>
      </c>
      <c r="F645" s="37">
        <v>46</v>
      </c>
      <c r="G645" s="35">
        <v>1</v>
      </c>
      <c r="H645" s="36" t="s">
        <v>179</v>
      </c>
      <c r="I645" s="35">
        <v>3349559771</v>
      </c>
    </row>
    <row r="646" spans="1:9" ht="30" hidden="1">
      <c r="A646" s="35">
        <v>11742</v>
      </c>
      <c r="B646" s="36" t="s">
        <v>1405</v>
      </c>
      <c r="C646" s="36" t="s">
        <v>1406</v>
      </c>
      <c r="D646" s="36" t="s">
        <v>316</v>
      </c>
      <c r="E646" s="35">
        <v>126080</v>
      </c>
      <c r="F646" s="37">
        <v>115</v>
      </c>
      <c r="G646" s="35">
        <v>2</v>
      </c>
      <c r="H646" s="36" t="s">
        <v>170</v>
      </c>
      <c r="I646" s="35">
        <v>3353097624</v>
      </c>
    </row>
    <row r="647" spans="1:9" ht="45" hidden="1">
      <c r="A647" s="35">
        <v>11748</v>
      </c>
      <c r="B647" s="36" t="s">
        <v>1407</v>
      </c>
      <c r="C647" s="36" t="s">
        <v>1408</v>
      </c>
      <c r="D647" s="36" t="s">
        <v>202</v>
      </c>
      <c r="E647" s="35">
        <v>101222</v>
      </c>
      <c r="F647" s="37">
        <v>138</v>
      </c>
      <c r="G647" s="35">
        <v>3</v>
      </c>
      <c r="H647" s="36" t="s">
        <v>215</v>
      </c>
      <c r="I647" s="35">
        <v>3342618209</v>
      </c>
    </row>
    <row r="648" spans="1:9" ht="45" hidden="1">
      <c r="A648" s="35">
        <v>11752</v>
      </c>
      <c r="B648" s="36" t="s">
        <v>1409</v>
      </c>
      <c r="C648" s="36" t="s">
        <v>1410</v>
      </c>
      <c r="D648" s="36" t="s">
        <v>178</v>
      </c>
      <c r="E648" s="35">
        <v>116704</v>
      </c>
      <c r="F648" s="37">
        <v>46</v>
      </c>
      <c r="G648" s="35">
        <v>2</v>
      </c>
      <c r="H648" s="36" t="s">
        <v>179</v>
      </c>
      <c r="I648" s="35">
        <v>3349560176</v>
      </c>
    </row>
    <row r="649" spans="1:9" ht="60" hidden="1">
      <c r="A649" s="35">
        <v>11765</v>
      </c>
      <c r="B649" s="36" t="s">
        <v>1411</v>
      </c>
      <c r="C649" s="36" t="s">
        <v>1412</v>
      </c>
      <c r="D649" s="36" t="s">
        <v>191</v>
      </c>
      <c r="E649" s="35">
        <v>100834</v>
      </c>
      <c r="F649" s="37">
        <v>69</v>
      </c>
      <c r="G649" s="35">
        <v>1</v>
      </c>
      <c r="H649" s="36" t="s">
        <v>170</v>
      </c>
      <c r="I649" s="35">
        <v>3352750003</v>
      </c>
    </row>
    <row r="650" spans="1:9" ht="60" hidden="1">
      <c r="A650" s="35">
        <v>11812</v>
      </c>
      <c r="B650" s="36" t="s">
        <v>1413</v>
      </c>
      <c r="C650" s="36" t="s">
        <v>1414</v>
      </c>
      <c r="D650" s="36" t="s">
        <v>191</v>
      </c>
      <c r="E650" s="35">
        <v>100834</v>
      </c>
      <c r="F650" s="37">
        <v>69</v>
      </c>
      <c r="G650" s="35">
        <v>1</v>
      </c>
      <c r="H650" s="36" t="s">
        <v>186</v>
      </c>
      <c r="I650" s="35">
        <v>3337412748</v>
      </c>
    </row>
    <row r="651" spans="1:9" ht="45" hidden="1">
      <c r="A651" s="35">
        <v>11836</v>
      </c>
      <c r="B651" s="36" t="s">
        <v>1415</v>
      </c>
      <c r="C651" s="36" t="s">
        <v>1416</v>
      </c>
      <c r="D651" s="36" t="s">
        <v>294</v>
      </c>
      <c r="E651" s="35">
        <v>100716</v>
      </c>
      <c r="F651" s="37">
        <v>57</v>
      </c>
      <c r="G651" s="35">
        <v>1</v>
      </c>
      <c r="H651" s="36" t="s">
        <v>170</v>
      </c>
      <c r="I651" s="35">
        <v>3342617822</v>
      </c>
    </row>
    <row r="652" spans="1:9" ht="30" hidden="1">
      <c r="A652" s="35">
        <v>11840</v>
      </c>
      <c r="B652" s="36" t="s">
        <v>1417</v>
      </c>
      <c r="C652" s="36" t="s">
        <v>1418</v>
      </c>
      <c r="D652" s="36" t="s">
        <v>178</v>
      </c>
      <c r="E652" s="35">
        <v>116704</v>
      </c>
      <c r="F652" s="37">
        <v>138</v>
      </c>
      <c r="G652" s="35">
        <v>2</v>
      </c>
      <c r="H652" s="36" t="s">
        <v>186</v>
      </c>
      <c r="I652" s="35">
        <v>3349559754</v>
      </c>
    </row>
    <row r="653" spans="1:9" ht="30" hidden="1">
      <c r="A653" s="35">
        <v>11855</v>
      </c>
      <c r="B653" s="36" t="s">
        <v>1419</v>
      </c>
      <c r="C653" s="36" t="s">
        <v>1420</v>
      </c>
      <c r="D653" s="36" t="s">
        <v>178</v>
      </c>
      <c r="E653" s="35">
        <v>116704</v>
      </c>
      <c r="F653" s="37">
        <v>69</v>
      </c>
      <c r="G653" s="35">
        <v>2</v>
      </c>
      <c r="H653" s="36" t="s">
        <v>186</v>
      </c>
      <c r="I653" s="35">
        <v>3337413130</v>
      </c>
    </row>
    <row r="654" spans="1:9" ht="45" hidden="1">
      <c r="A654" s="35">
        <v>11857</v>
      </c>
      <c r="B654" s="36" t="s">
        <v>1421</v>
      </c>
      <c r="C654" s="36" t="s">
        <v>1420</v>
      </c>
      <c r="D654" s="36" t="s">
        <v>242</v>
      </c>
      <c r="E654" s="35">
        <v>102912</v>
      </c>
      <c r="F654" s="37">
        <v>115</v>
      </c>
      <c r="G654" s="35">
        <v>2</v>
      </c>
      <c r="H654" s="36" t="s">
        <v>170</v>
      </c>
      <c r="I654" s="35">
        <v>3353097635</v>
      </c>
    </row>
    <row r="655" spans="1:9" ht="45" hidden="1">
      <c r="A655" s="35">
        <v>11859</v>
      </c>
      <c r="B655" s="36" t="s">
        <v>1422</v>
      </c>
      <c r="C655" s="36" t="s">
        <v>1420</v>
      </c>
      <c r="D655" s="36" t="s">
        <v>178</v>
      </c>
      <c r="E655" s="35">
        <v>116704</v>
      </c>
      <c r="F655" s="37">
        <v>69</v>
      </c>
      <c r="G655" s="35">
        <v>1</v>
      </c>
      <c r="H655" s="36" t="s">
        <v>215</v>
      </c>
      <c r="I655" s="35">
        <v>3342617916</v>
      </c>
    </row>
    <row r="656" spans="1:9" ht="45" hidden="1">
      <c r="A656" s="35">
        <v>11869</v>
      </c>
      <c r="B656" s="36" t="s">
        <v>1423</v>
      </c>
      <c r="C656" s="36" t="s">
        <v>1424</v>
      </c>
      <c r="D656" s="36" t="s">
        <v>178</v>
      </c>
      <c r="E656" s="35">
        <v>116704</v>
      </c>
      <c r="F656" s="37">
        <v>46</v>
      </c>
      <c r="G656" s="35">
        <v>1</v>
      </c>
      <c r="H656" s="36" t="s">
        <v>179</v>
      </c>
      <c r="I656" s="35">
        <v>3349560184</v>
      </c>
    </row>
    <row r="657" spans="1:9" ht="30" hidden="1">
      <c r="A657" s="35">
        <v>11881</v>
      </c>
      <c r="B657" s="36" t="s">
        <v>1425</v>
      </c>
      <c r="C657" s="36" t="s">
        <v>1426</v>
      </c>
      <c r="D657" s="36" t="s">
        <v>178</v>
      </c>
      <c r="E657" s="35">
        <v>116704</v>
      </c>
      <c r="F657" s="37">
        <v>230</v>
      </c>
      <c r="G657" s="35">
        <v>6</v>
      </c>
      <c r="H657" s="36" t="s">
        <v>186</v>
      </c>
      <c r="I657" s="35">
        <v>3337413143</v>
      </c>
    </row>
    <row r="658" spans="1:9" ht="45" hidden="1">
      <c r="A658" s="35">
        <v>11883</v>
      </c>
      <c r="B658" s="36" t="s">
        <v>1427</v>
      </c>
      <c r="C658" s="36" t="s">
        <v>1428</v>
      </c>
      <c r="D658" s="36" t="s">
        <v>178</v>
      </c>
      <c r="E658" s="35">
        <v>116704</v>
      </c>
      <c r="F658" s="37">
        <v>46</v>
      </c>
      <c r="G658" s="35">
        <v>1</v>
      </c>
      <c r="H658" s="36" t="s">
        <v>179</v>
      </c>
      <c r="I658" s="35">
        <v>3349560299</v>
      </c>
    </row>
    <row r="659" spans="1:9" ht="15" hidden="1">
      <c r="A659" s="35">
        <v>11991</v>
      </c>
      <c r="B659" s="36" t="s">
        <v>1429</v>
      </c>
      <c r="C659" s="36" t="s">
        <v>1430</v>
      </c>
      <c r="D659" s="36" t="s">
        <v>178</v>
      </c>
      <c r="E659" s="35">
        <v>116704</v>
      </c>
      <c r="F659" s="37">
        <v>138</v>
      </c>
      <c r="G659" s="35">
        <v>0</v>
      </c>
      <c r="H659" s="36" t="s">
        <v>194</v>
      </c>
      <c r="I659" s="35">
        <v>3349559579</v>
      </c>
    </row>
    <row r="660" spans="1:9" ht="15" hidden="1">
      <c r="A660" s="35">
        <v>12092</v>
      </c>
      <c r="B660" s="36" t="s">
        <v>1431</v>
      </c>
      <c r="C660" s="36" t="s">
        <v>1432</v>
      </c>
      <c r="D660" s="36" t="s">
        <v>178</v>
      </c>
      <c r="E660" s="35">
        <v>116704</v>
      </c>
      <c r="F660" s="37">
        <v>69</v>
      </c>
      <c r="G660" s="35">
        <v>1</v>
      </c>
      <c r="H660" s="36" t="s">
        <v>170</v>
      </c>
      <c r="I660" s="35">
        <v>3342618070</v>
      </c>
    </row>
    <row r="661" spans="1:9" ht="75" hidden="1">
      <c r="A661" s="35">
        <v>12094</v>
      </c>
      <c r="B661" s="36" t="s">
        <v>1433</v>
      </c>
      <c r="C661" s="36" t="s">
        <v>1432</v>
      </c>
      <c r="D661" s="36" t="s">
        <v>193</v>
      </c>
      <c r="E661" s="35">
        <v>101071</v>
      </c>
      <c r="F661" s="37">
        <v>35</v>
      </c>
      <c r="G661" s="35">
        <v>2</v>
      </c>
      <c r="H661" s="36" t="s">
        <v>186</v>
      </c>
      <c r="I661" s="35">
        <v>3338290449</v>
      </c>
    </row>
    <row r="662" spans="1:9" ht="15" hidden="1">
      <c r="A662" s="35">
        <v>12104</v>
      </c>
      <c r="B662" s="36" t="s">
        <v>1434</v>
      </c>
      <c r="C662" s="36" t="s">
        <v>1435</v>
      </c>
      <c r="D662" s="36" t="s">
        <v>178</v>
      </c>
      <c r="E662" s="35">
        <v>116704</v>
      </c>
      <c r="F662" s="37">
        <v>69</v>
      </c>
      <c r="G662" s="35">
        <v>2</v>
      </c>
      <c r="H662" s="36" t="s">
        <v>170</v>
      </c>
      <c r="I662" s="35">
        <v>3352749836</v>
      </c>
    </row>
    <row r="663" spans="1:9" ht="60" hidden="1">
      <c r="A663" s="35">
        <v>12112</v>
      </c>
      <c r="B663" s="36" t="s">
        <v>1436</v>
      </c>
      <c r="C663" s="36" t="s">
        <v>1437</v>
      </c>
      <c r="D663" s="36" t="s">
        <v>191</v>
      </c>
      <c r="E663" s="35">
        <v>100834</v>
      </c>
      <c r="F663" s="37">
        <v>115</v>
      </c>
      <c r="G663" s="35">
        <v>1</v>
      </c>
      <c r="H663" s="36" t="s">
        <v>170</v>
      </c>
      <c r="I663" s="35">
        <v>3337413269</v>
      </c>
    </row>
    <row r="664" spans="1:9" ht="45" hidden="1">
      <c r="A664" s="35">
        <v>12122</v>
      </c>
      <c r="B664" s="36" t="s">
        <v>1438</v>
      </c>
      <c r="C664" s="36" t="s">
        <v>1439</v>
      </c>
      <c r="D664" s="36" t="s">
        <v>749</v>
      </c>
      <c r="E664" s="35">
        <v>103567</v>
      </c>
      <c r="F664" s="37">
        <v>115</v>
      </c>
      <c r="G664" s="35">
        <v>2</v>
      </c>
      <c r="H664" s="36" t="s">
        <v>170</v>
      </c>
      <c r="I664" s="35">
        <v>3353097784</v>
      </c>
    </row>
    <row r="665" spans="1:9" ht="15">
      <c r="A665" s="35">
        <v>12128</v>
      </c>
      <c r="B665" s="36" t="s">
        <v>1440</v>
      </c>
      <c r="C665" s="36" t="s">
        <v>1441</v>
      </c>
      <c r="D665" s="36" t="s">
        <v>169</v>
      </c>
      <c r="E665" s="35">
        <v>100219</v>
      </c>
      <c r="F665" s="37">
        <v>115</v>
      </c>
      <c r="G665" s="35">
        <v>2</v>
      </c>
      <c r="H665" s="36" t="s">
        <v>170</v>
      </c>
      <c r="I665" s="35">
        <v>3337413278</v>
      </c>
    </row>
    <row r="666" spans="1:9" ht="15" hidden="1">
      <c r="A666" s="35">
        <v>12131</v>
      </c>
      <c r="B666" s="36" t="s">
        <v>1442</v>
      </c>
      <c r="C666" s="36" t="s">
        <v>1443</v>
      </c>
      <c r="D666" s="36" t="s">
        <v>178</v>
      </c>
      <c r="E666" s="35">
        <v>116704</v>
      </c>
      <c r="F666" s="37">
        <v>115</v>
      </c>
      <c r="G666" s="35">
        <v>2</v>
      </c>
      <c r="H666" s="36" t="s">
        <v>170</v>
      </c>
      <c r="I666" s="35">
        <v>3337413282</v>
      </c>
    </row>
    <row r="667" spans="1:9" ht="45" hidden="1">
      <c r="A667" s="35">
        <v>12132</v>
      </c>
      <c r="B667" s="36" t="s">
        <v>1444</v>
      </c>
      <c r="C667" s="36" t="s">
        <v>1445</v>
      </c>
      <c r="D667" s="36" t="s">
        <v>178</v>
      </c>
      <c r="E667" s="35">
        <v>116704</v>
      </c>
      <c r="F667" s="37">
        <v>46</v>
      </c>
      <c r="G667" s="35">
        <v>1</v>
      </c>
      <c r="H667" s="36" t="s">
        <v>179</v>
      </c>
      <c r="I667" s="35">
        <v>3349559807</v>
      </c>
    </row>
    <row r="668" spans="1:9" ht="30" hidden="1">
      <c r="A668" s="35">
        <v>12136</v>
      </c>
      <c r="B668" s="36" t="s">
        <v>1446</v>
      </c>
      <c r="C668" s="36" t="s">
        <v>1447</v>
      </c>
      <c r="D668" s="36" t="s">
        <v>178</v>
      </c>
      <c r="E668" s="35">
        <v>116704</v>
      </c>
      <c r="F668" s="37">
        <v>230</v>
      </c>
      <c r="G668" s="35">
        <v>4</v>
      </c>
      <c r="H668" s="36" t="s">
        <v>186</v>
      </c>
      <c r="I668" s="35">
        <v>3337413284</v>
      </c>
    </row>
    <row r="669" spans="1:9" ht="45" hidden="1">
      <c r="A669" s="35">
        <v>12148</v>
      </c>
      <c r="B669" s="36" t="s">
        <v>1448</v>
      </c>
      <c r="C669" s="36" t="s">
        <v>1449</v>
      </c>
      <c r="D669" s="36" t="s">
        <v>202</v>
      </c>
      <c r="E669" s="35">
        <v>101222</v>
      </c>
      <c r="F669" s="37">
        <v>230</v>
      </c>
      <c r="G669" s="35">
        <v>2</v>
      </c>
      <c r="H669" s="36" t="s">
        <v>179</v>
      </c>
      <c r="I669" s="35">
        <v>3337413289</v>
      </c>
    </row>
    <row r="670" spans="1:9" ht="60" hidden="1">
      <c r="A670" s="35">
        <v>12157</v>
      </c>
      <c r="B670" s="36" t="s">
        <v>1450</v>
      </c>
      <c r="C670" s="36" t="s">
        <v>1451</v>
      </c>
      <c r="D670" s="36" t="s">
        <v>191</v>
      </c>
      <c r="E670" s="35">
        <v>100834</v>
      </c>
      <c r="F670" s="37">
        <v>765</v>
      </c>
      <c r="G670" s="35">
        <v>7</v>
      </c>
      <c r="H670" s="36" t="s">
        <v>170</v>
      </c>
      <c r="I670" s="35">
        <v>3337413294</v>
      </c>
    </row>
    <row r="671" spans="1:9" ht="30" hidden="1">
      <c r="A671" s="35">
        <v>12165</v>
      </c>
      <c r="B671" s="36" t="s">
        <v>1452</v>
      </c>
      <c r="C671" s="36" t="s">
        <v>1453</v>
      </c>
      <c r="D671" s="36" t="s">
        <v>202</v>
      </c>
      <c r="E671" s="35">
        <v>101222</v>
      </c>
      <c r="F671" s="37">
        <v>138</v>
      </c>
      <c r="G671" s="35">
        <v>3</v>
      </c>
      <c r="H671" s="36" t="s">
        <v>194</v>
      </c>
      <c r="I671" s="35">
        <v>3342618294</v>
      </c>
    </row>
    <row r="672" spans="1:9" ht="45" hidden="1">
      <c r="A672" s="35">
        <v>12178</v>
      </c>
      <c r="B672" s="36" t="s">
        <v>1454</v>
      </c>
      <c r="C672" s="36" t="s">
        <v>1455</v>
      </c>
      <c r="D672" s="36" t="s">
        <v>294</v>
      </c>
      <c r="E672" s="35">
        <v>100716</v>
      </c>
      <c r="F672" s="37">
        <v>115</v>
      </c>
      <c r="G672" s="35">
        <v>1</v>
      </c>
      <c r="H672" s="36" t="s">
        <v>186</v>
      </c>
      <c r="I672" s="35">
        <v>3337413306</v>
      </c>
    </row>
    <row r="673" spans="1:9" ht="15" hidden="1">
      <c r="A673" s="35">
        <v>12187</v>
      </c>
      <c r="B673" s="36" t="s">
        <v>1456</v>
      </c>
      <c r="C673" s="36" t="s">
        <v>1457</v>
      </c>
      <c r="D673" s="36" t="s">
        <v>178</v>
      </c>
      <c r="E673" s="35">
        <v>116704</v>
      </c>
      <c r="F673" s="37">
        <v>115</v>
      </c>
      <c r="G673" s="35">
        <v>2</v>
      </c>
      <c r="H673" s="36" t="s">
        <v>194</v>
      </c>
      <c r="I673" s="35">
        <v>3337413309</v>
      </c>
    </row>
    <row r="674" spans="1:9" ht="45" hidden="1">
      <c r="A674" s="35">
        <v>12211</v>
      </c>
      <c r="B674" s="36" t="s">
        <v>1458</v>
      </c>
      <c r="C674" s="36" t="s">
        <v>1459</v>
      </c>
      <c r="D674" s="36" t="s">
        <v>178</v>
      </c>
      <c r="E674" s="35">
        <v>116704</v>
      </c>
      <c r="F674" s="37">
        <v>46</v>
      </c>
      <c r="G674" s="35">
        <v>1</v>
      </c>
      <c r="H674" s="36" t="s">
        <v>179</v>
      </c>
      <c r="I674" s="35">
        <v>3349560056</v>
      </c>
    </row>
    <row r="675" spans="1:9" ht="45" hidden="1">
      <c r="A675" s="35">
        <v>12212</v>
      </c>
      <c r="B675" s="36" t="s">
        <v>1460</v>
      </c>
      <c r="C675" s="36" t="s">
        <v>1459</v>
      </c>
      <c r="D675" s="36" t="s">
        <v>178</v>
      </c>
      <c r="E675" s="35">
        <v>116704</v>
      </c>
      <c r="F675" s="37">
        <v>69</v>
      </c>
      <c r="G675" s="35">
        <v>2</v>
      </c>
      <c r="H675" s="36" t="s">
        <v>179</v>
      </c>
      <c r="I675" s="35">
        <v>3349559743</v>
      </c>
    </row>
    <row r="676" spans="1:9" ht="15" hidden="1">
      <c r="A676" s="35">
        <v>12241</v>
      </c>
      <c r="B676" s="36" t="s">
        <v>1461</v>
      </c>
      <c r="C676" s="36" t="s">
        <v>1462</v>
      </c>
      <c r="D676" s="36" t="s">
        <v>178</v>
      </c>
      <c r="E676" s="35">
        <v>116704</v>
      </c>
      <c r="F676" s="37">
        <v>69</v>
      </c>
      <c r="G676" s="35">
        <v>2</v>
      </c>
      <c r="H676" s="36" t="s">
        <v>170</v>
      </c>
      <c r="I676" s="35">
        <v>3352749844</v>
      </c>
    </row>
    <row r="677" spans="1:9" ht="30" hidden="1">
      <c r="A677" s="35">
        <v>12263</v>
      </c>
      <c r="B677" s="36" t="s">
        <v>1463</v>
      </c>
      <c r="C677" s="36" t="s">
        <v>1464</v>
      </c>
      <c r="D677" s="36" t="s">
        <v>202</v>
      </c>
      <c r="E677" s="35">
        <v>101222</v>
      </c>
      <c r="F677" s="37">
        <v>69</v>
      </c>
      <c r="G677" s="35">
        <v>3</v>
      </c>
      <c r="H677" s="36" t="s">
        <v>170</v>
      </c>
      <c r="I677" s="35">
        <v>3342618285</v>
      </c>
    </row>
    <row r="678" spans="1:9" ht="30" hidden="1">
      <c r="A678" s="35">
        <v>12265</v>
      </c>
      <c r="B678" s="36" t="s">
        <v>1465</v>
      </c>
      <c r="C678" s="36" t="s">
        <v>1466</v>
      </c>
      <c r="D678" s="36" t="s">
        <v>202</v>
      </c>
      <c r="E678" s="35">
        <v>101222</v>
      </c>
      <c r="F678" s="37">
        <v>69</v>
      </c>
      <c r="G678" s="35">
        <v>2</v>
      </c>
      <c r="H678" s="36" t="s">
        <v>170</v>
      </c>
      <c r="I678" s="35">
        <v>3342618301</v>
      </c>
    </row>
    <row r="679" spans="1:9" ht="45" hidden="1">
      <c r="A679" s="35">
        <v>12289</v>
      </c>
      <c r="B679" s="36" t="s">
        <v>1467</v>
      </c>
      <c r="C679" s="36" t="s">
        <v>1468</v>
      </c>
      <c r="D679" s="36" t="s">
        <v>178</v>
      </c>
      <c r="E679" s="35">
        <v>116704</v>
      </c>
      <c r="F679" s="37">
        <v>46</v>
      </c>
      <c r="G679" s="35">
        <v>1</v>
      </c>
      <c r="H679" s="36" t="s">
        <v>179</v>
      </c>
      <c r="I679" s="35">
        <v>3349560131</v>
      </c>
    </row>
    <row r="680" spans="1:9" ht="45" hidden="1">
      <c r="A680" s="35">
        <v>12298</v>
      </c>
      <c r="B680" s="36" t="s">
        <v>1469</v>
      </c>
      <c r="C680" s="36" t="s">
        <v>1470</v>
      </c>
      <c r="D680" s="36" t="s">
        <v>178</v>
      </c>
      <c r="E680" s="35">
        <v>116704</v>
      </c>
      <c r="F680" s="37">
        <v>46</v>
      </c>
      <c r="G680" s="35">
        <v>1</v>
      </c>
      <c r="H680" s="36" t="s">
        <v>179</v>
      </c>
      <c r="I680" s="35">
        <v>3349560160</v>
      </c>
    </row>
    <row r="681" spans="1:9" ht="45" hidden="1">
      <c r="A681" s="35">
        <v>12306</v>
      </c>
      <c r="B681" s="36" t="s">
        <v>1471</v>
      </c>
      <c r="C681" s="36" t="s">
        <v>1472</v>
      </c>
      <c r="D681" s="36" t="s">
        <v>178</v>
      </c>
      <c r="E681" s="35">
        <v>116704</v>
      </c>
      <c r="F681" s="37">
        <v>46</v>
      </c>
      <c r="G681" s="35">
        <v>1</v>
      </c>
      <c r="H681" s="36" t="s">
        <v>179</v>
      </c>
      <c r="I681" s="35">
        <v>3349560030</v>
      </c>
    </row>
    <row r="682" spans="1:9" ht="30" hidden="1">
      <c r="A682" s="35">
        <v>12335</v>
      </c>
      <c r="B682" s="36" t="s">
        <v>1473</v>
      </c>
      <c r="C682" s="36" t="s">
        <v>1474</v>
      </c>
      <c r="D682" s="36" t="s">
        <v>178</v>
      </c>
      <c r="E682" s="35">
        <v>116704</v>
      </c>
      <c r="F682" s="37">
        <v>46</v>
      </c>
      <c r="G682" s="35">
        <v>1</v>
      </c>
      <c r="H682" s="36" t="s">
        <v>186</v>
      </c>
      <c r="I682" s="35">
        <v>3349559808</v>
      </c>
    </row>
    <row r="683" spans="1:9" ht="15" hidden="1">
      <c r="A683" s="35">
        <v>12344</v>
      </c>
      <c r="B683" s="36" t="s">
        <v>1475</v>
      </c>
      <c r="C683" s="36" t="s">
        <v>1476</v>
      </c>
      <c r="D683" s="36" t="s">
        <v>178</v>
      </c>
      <c r="E683" s="35">
        <v>116704</v>
      </c>
      <c r="F683" s="37">
        <v>69</v>
      </c>
      <c r="G683" s="35">
        <v>2</v>
      </c>
      <c r="H683" s="36" t="s">
        <v>170</v>
      </c>
      <c r="I683" s="35">
        <v>3342618061</v>
      </c>
    </row>
    <row r="684" spans="1:9" ht="45" hidden="1">
      <c r="A684" s="35">
        <v>12404</v>
      </c>
      <c r="B684" s="36" t="s">
        <v>1477</v>
      </c>
      <c r="C684" s="36" t="s">
        <v>1478</v>
      </c>
      <c r="D684" s="36" t="s">
        <v>178</v>
      </c>
      <c r="E684" s="35">
        <v>116704</v>
      </c>
      <c r="F684" s="37">
        <v>46</v>
      </c>
      <c r="G684" s="35">
        <v>1</v>
      </c>
      <c r="H684" s="36" t="s">
        <v>179</v>
      </c>
      <c r="I684" s="35">
        <v>3349560038</v>
      </c>
    </row>
    <row r="685" spans="1:9" ht="45" hidden="1">
      <c r="A685" s="35">
        <v>12407</v>
      </c>
      <c r="B685" s="36" t="s">
        <v>1479</v>
      </c>
      <c r="C685" s="36" t="s">
        <v>1480</v>
      </c>
      <c r="D685" s="36" t="s">
        <v>294</v>
      </c>
      <c r="E685" s="35">
        <v>100716</v>
      </c>
      <c r="F685" s="37">
        <v>42</v>
      </c>
      <c r="G685" s="35">
        <v>2</v>
      </c>
      <c r="H685" s="36" t="s">
        <v>186</v>
      </c>
      <c r="I685" s="35">
        <v>3338290465</v>
      </c>
    </row>
    <row r="686" spans="1:9" ht="45" hidden="1">
      <c r="A686" s="35">
        <v>12434</v>
      </c>
      <c r="B686" s="36" t="s">
        <v>1481</v>
      </c>
      <c r="C686" s="36" t="s">
        <v>1482</v>
      </c>
      <c r="D686" s="36" t="s">
        <v>178</v>
      </c>
      <c r="E686" s="35">
        <v>116704</v>
      </c>
      <c r="F686" s="37">
        <v>46</v>
      </c>
      <c r="G686" s="35">
        <v>3</v>
      </c>
      <c r="H686" s="36" t="s">
        <v>179</v>
      </c>
      <c r="I686" s="35">
        <v>3349560214</v>
      </c>
    </row>
    <row r="687" spans="1:9" ht="15">
      <c r="A687" s="35">
        <v>12439</v>
      </c>
      <c r="B687" s="36" t="s">
        <v>1483</v>
      </c>
      <c r="C687" s="36" t="s">
        <v>1484</v>
      </c>
      <c r="D687" s="36" t="s">
        <v>169</v>
      </c>
      <c r="E687" s="35">
        <v>100219</v>
      </c>
      <c r="F687" s="37">
        <v>115</v>
      </c>
      <c r="G687" s="35">
        <v>1</v>
      </c>
      <c r="H687" s="36" t="s">
        <v>170</v>
      </c>
      <c r="I687" s="35">
        <v>3337413442</v>
      </c>
    </row>
    <row r="688" spans="1:9" ht="60" hidden="1">
      <c r="A688" s="35">
        <v>12507</v>
      </c>
      <c r="B688" s="36" t="s">
        <v>1485</v>
      </c>
      <c r="C688" s="36" t="s">
        <v>1486</v>
      </c>
      <c r="D688" s="36" t="s">
        <v>191</v>
      </c>
      <c r="E688" s="35">
        <v>100834</v>
      </c>
      <c r="F688" s="37">
        <v>115</v>
      </c>
      <c r="G688" s="35">
        <v>4</v>
      </c>
      <c r="H688" s="36" t="s">
        <v>186</v>
      </c>
      <c r="I688" s="35">
        <v>3337413488</v>
      </c>
    </row>
    <row r="689" spans="1:9" ht="15" hidden="1">
      <c r="A689" s="35">
        <v>12541</v>
      </c>
      <c r="B689" s="36" t="s">
        <v>1487</v>
      </c>
      <c r="C689" s="36" t="s">
        <v>1488</v>
      </c>
      <c r="D689" s="36" t="s">
        <v>178</v>
      </c>
      <c r="E689" s="35">
        <v>-99</v>
      </c>
      <c r="F689" s="37">
        <v>345</v>
      </c>
      <c r="G689" s="35">
        <v>7</v>
      </c>
      <c r="H689" s="36" t="s">
        <v>194</v>
      </c>
      <c r="I689" s="35">
        <v>3337413510</v>
      </c>
    </row>
    <row r="690" spans="1:9" ht="15" hidden="1">
      <c r="A690" s="35">
        <v>12571</v>
      </c>
      <c r="B690" s="36" t="s">
        <v>1489</v>
      </c>
      <c r="C690" s="36" t="s">
        <v>1490</v>
      </c>
      <c r="D690" s="36" t="s">
        <v>178</v>
      </c>
      <c r="E690" s="35">
        <v>116704</v>
      </c>
      <c r="F690" s="37">
        <v>230</v>
      </c>
      <c r="G690" s="35">
        <v>2</v>
      </c>
      <c r="H690" s="36" t="s">
        <v>170</v>
      </c>
      <c r="I690" s="35">
        <v>3352749834</v>
      </c>
    </row>
    <row r="691" spans="1:9" ht="45" hidden="1">
      <c r="A691" s="35">
        <v>12580</v>
      </c>
      <c r="B691" s="36" t="s">
        <v>1491</v>
      </c>
      <c r="C691" s="36" t="s">
        <v>1492</v>
      </c>
      <c r="D691" s="36" t="s">
        <v>294</v>
      </c>
      <c r="E691" s="35">
        <v>100716</v>
      </c>
      <c r="F691" s="37">
        <v>115</v>
      </c>
      <c r="G691" s="35">
        <v>6</v>
      </c>
      <c r="H691" s="36" t="s">
        <v>194</v>
      </c>
      <c r="I691" s="35">
        <v>3337413534</v>
      </c>
    </row>
    <row r="692" spans="1:9" ht="45" hidden="1">
      <c r="A692" s="35">
        <v>12581</v>
      </c>
      <c r="B692" s="36" t="s">
        <v>1493</v>
      </c>
      <c r="C692" s="36" t="s">
        <v>1494</v>
      </c>
      <c r="D692" s="36" t="s">
        <v>294</v>
      </c>
      <c r="E692" s="35">
        <v>100716</v>
      </c>
      <c r="F692" s="37">
        <v>57</v>
      </c>
      <c r="G692" s="35">
        <v>2</v>
      </c>
      <c r="H692" s="36" t="s">
        <v>186</v>
      </c>
      <c r="I692" s="35">
        <v>3342617782</v>
      </c>
    </row>
    <row r="693" spans="1:9" ht="45" hidden="1">
      <c r="A693" s="35">
        <v>12582</v>
      </c>
      <c r="B693" s="36" t="s">
        <v>1495</v>
      </c>
      <c r="C693" s="36" t="s">
        <v>1496</v>
      </c>
      <c r="D693" s="36" t="s">
        <v>294</v>
      </c>
      <c r="E693" s="35">
        <v>100716</v>
      </c>
      <c r="F693" s="37">
        <v>115</v>
      </c>
      <c r="G693" s="35">
        <v>3</v>
      </c>
      <c r="H693" s="36" t="s">
        <v>170</v>
      </c>
      <c r="I693" s="35">
        <v>3342617783</v>
      </c>
    </row>
    <row r="694" spans="1:9" ht="45" hidden="1">
      <c r="A694" s="35">
        <v>12602</v>
      </c>
      <c r="B694" s="36" t="s">
        <v>1497</v>
      </c>
      <c r="C694" s="36" t="s">
        <v>1498</v>
      </c>
      <c r="D694" s="36" t="s">
        <v>202</v>
      </c>
      <c r="E694" s="35">
        <v>101222</v>
      </c>
      <c r="F694" s="37">
        <v>138</v>
      </c>
      <c r="G694" s="35">
        <v>2</v>
      </c>
      <c r="H694" s="36" t="s">
        <v>215</v>
      </c>
      <c r="I694" s="35">
        <v>3337413550</v>
      </c>
    </row>
    <row r="695" spans="1:9" ht="45" hidden="1">
      <c r="A695" s="35">
        <v>12609</v>
      </c>
      <c r="B695" s="36" t="s">
        <v>1499</v>
      </c>
      <c r="C695" s="36" t="s">
        <v>1500</v>
      </c>
      <c r="D695" s="36" t="s">
        <v>202</v>
      </c>
      <c r="E695" s="35">
        <v>101222</v>
      </c>
      <c r="F695" s="37">
        <v>138</v>
      </c>
      <c r="G695" s="35">
        <v>1</v>
      </c>
      <c r="H695" s="36" t="s">
        <v>215</v>
      </c>
      <c r="I695" s="35">
        <v>3342618260</v>
      </c>
    </row>
    <row r="696" spans="1:9" ht="15" hidden="1">
      <c r="A696" s="35">
        <v>12636</v>
      </c>
      <c r="B696" s="36" t="s">
        <v>1501</v>
      </c>
      <c r="C696" s="36" t="s">
        <v>1502</v>
      </c>
      <c r="D696" s="36" t="s">
        <v>178</v>
      </c>
      <c r="E696" s="35">
        <v>116704</v>
      </c>
      <c r="F696" s="37">
        <v>69</v>
      </c>
      <c r="G696" s="35">
        <v>1</v>
      </c>
      <c r="H696" s="36" t="s">
        <v>170</v>
      </c>
      <c r="I696" s="35">
        <v>3337427355</v>
      </c>
    </row>
    <row r="697" spans="1:9" ht="45" hidden="1">
      <c r="A697" s="35">
        <v>12639</v>
      </c>
      <c r="B697" s="36" t="s">
        <v>1503</v>
      </c>
      <c r="C697" s="36" t="s">
        <v>1504</v>
      </c>
      <c r="D697" s="36" t="s">
        <v>178</v>
      </c>
      <c r="E697" s="35">
        <v>116704</v>
      </c>
      <c r="F697" s="37">
        <v>46</v>
      </c>
      <c r="G697" s="35">
        <v>3</v>
      </c>
      <c r="H697" s="36" t="s">
        <v>179</v>
      </c>
      <c r="I697" s="35">
        <v>3349560235</v>
      </c>
    </row>
    <row r="698" spans="1:9" ht="60" hidden="1">
      <c r="A698" s="35">
        <v>12687</v>
      </c>
      <c r="B698" s="36" t="s">
        <v>1505</v>
      </c>
      <c r="C698" s="36" t="s">
        <v>1506</v>
      </c>
      <c r="D698" s="36" t="s">
        <v>191</v>
      </c>
      <c r="E698" s="35">
        <v>100834</v>
      </c>
      <c r="F698" s="37">
        <v>230</v>
      </c>
      <c r="G698" s="35">
        <v>4</v>
      </c>
      <c r="H698" s="36" t="s">
        <v>170</v>
      </c>
      <c r="I698" s="35">
        <v>3337413601</v>
      </c>
    </row>
    <row r="699" spans="1:9" ht="15" hidden="1">
      <c r="A699" s="35">
        <v>12690</v>
      </c>
      <c r="B699" s="36" t="s">
        <v>1507</v>
      </c>
      <c r="C699" s="36" t="s">
        <v>1508</v>
      </c>
      <c r="D699" s="36" t="s">
        <v>178</v>
      </c>
      <c r="E699" s="35">
        <v>116704</v>
      </c>
      <c r="F699" s="37">
        <v>69</v>
      </c>
      <c r="G699" s="35">
        <v>1</v>
      </c>
      <c r="H699" s="36" t="s">
        <v>170</v>
      </c>
      <c r="I699" s="35">
        <v>3337427813</v>
      </c>
    </row>
    <row r="700" spans="1:9" ht="45" hidden="1">
      <c r="A700" s="35">
        <v>12713</v>
      </c>
      <c r="B700" s="36" t="s">
        <v>1509</v>
      </c>
      <c r="C700" s="36" t="s">
        <v>1510</v>
      </c>
      <c r="D700" s="36" t="s">
        <v>202</v>
      </c>
      <c r="E700" s="35">
        <v>101222</v>
      </c>
      <c r="F700" s="37">
        <v>69</v>
      </c>
      <c r="G700" s="35">
        <v>1</v>
      </c>
      <c r="H700" s="36" t="s">
        <v>215</v>
      </c>
      <c r="I700" s="35">
        <v>3342618280</v>
      </c>
    </row>
    <row r="701" spans="1:9" ht="60" hidden="1">
      <c r="A701" s="35">
        <v>12717</v>
      </c>
      <c r="B701" s="36" t="s">
        <v>1511</v>
      </c>
      <c r="C701" s="36" t="s">
        <v>1512</v>
      </c>
      <c r="D701" s="36" t="s">
        <v>191</v>
      </c>
      <c r="E701" s="35">
        <v>100834</v>
      </c>
      <c r="F701" s="37">
        <v>115</v>
      </c>
      <c r="G701" s="35">
        <v>1</v>
      </c>
      <c r="H701" s="36" t="s">
        <v>186</v>
      </c>
      <c r="I701" s="35">
        <v>3337413617</v>
      </c>
    </row>
    <row r="702" spans="1:9" ht="45" hidden="1">
      <c r="A702" s="35">
        <v>12756</v>
      </c>
      <c r="B702" s="36" t="s">
        <v>1513</v>
      </c>
      <c r="C702" s="36" t="s">
        <v>1514</v>
      </c>
      <c r="D702" s="36" t="s">
        <v>202</v>
      </c>
      <c r="E702" s="35">
        <v>101222</v>
      </c>
      <c r="F702" s="37">
        <v>138</v>
      </c>
      <c r="G702" s="35">
        <v>2</v>
      </c>
      <c r="H702" s="36" t="s">
        <v>215</v>
      </c>
      <c r="I702" s="35">
        <v>3342618223</v>
      </c>
    </row>
    <row r="703" spans="1:9" ht="60" hidden="1">
      <c r="A703" s="35">
        <v>12770</v>
      </c>
      <c r="B703" s="36" t="s">
        <v>1515</v>
      </c>
      <c r="C703" s="36" t="s">
        <v>1516</v>
      </c>
      <c r="D703" s="36" t="s">
        <v>191</v>
      </c>
      <c r="E703" s="35">
        <v>100834</v>
      </c>
      <c r="F703" s="37">
        <v>69</v>
      </c>
      <c r="G703" s="35">
        <v>1</v>
      </c>
      <c r="H703" s="36" t="s">
        <v>186</v>
      </c>
      <c r="I703" s="35">
        <v>3337413640</v>
      </c>
    </row>
    <row r="704" spans="1:9" ht="30" hidden="1">
      <c r="A704" s="35">
        <v>12799</v>
      </c>
      <c r="B704" s="36" t="s">
        <v>1517</v>
      </c>
      <c r="C704" s="36" t="s">
        <v>1518</v>
      </c>
      <c r="D704" s="36" t="s">
        <v>178</v>
      </c>
      <c r="E704" s="35">
        <v>116704</v>
      </c>
      <c r="F704" s="37">
        <v>230</v>
      </c>
      <c r="G704" s="35">
        <v>2</v>
      </c>
      <c r="H704" s="36" t="s">
        <v>186</v>
      </c>
      <c r="I704" s="35">
        <v>3337413654</v>
      </c>
    </row>
    <row r="705" spans="1:9" ht="15" hidden="1">
      <c r="A705" s="35">
        <v>12804</v>
      </c>
      <c r="B705" s="36" t="s">
        <v>1519</v>
      </c>
      <c r="C705" s="36" t="s">
        <v>1520</v>
      </c>
      <c r="D705" s="36" t="s">
        <v>178</v>
      </c>
      <c r="E705" s="35">
        <v>116704</v>
      </c>
      <c r="F705" s="37">
        <v>69</v>
      </c>
      <c r="G705" s="35">
        <v>3</v>
      </c>
      <c r="H705" s="36" t="s">
        <v>194</v>
      </c>
      <c r="I705" s="35">
        <v>3337413656</v>
      </c>
    </row>
    <row r="706" spans="1:9" ht="60" hidden="1">
      <c r="A706" s="35">
        <v>12805</v>
      </c>
      <c r="B706" s="36" t="s">
        <v>1521</v>
      </c>
      <c r="C706" s="36" t="s">
        <v>1520</v>
      </c>
      <c r="D706" s="36" t="s">
        <v>191</v>
      </c>
      <c r="E706" s="35">
        <v>100834</v>
      </c>
      <c r="F706" s="37">
        <v>115</v>
      </c>
      <c r="G706" s="35">
        <v>2</v>
      </c>
      <c r="H706" s="36" t="s">
        <v>170</v>
      </c>
      <c r="I706" s="35">
        <v>3337413657</v>
      </c>
    </row>
    <row r="707" spans="1:9" ht="15" hidden="1">
      <c r="A707" s="35">
        <v>12820</v>
      </c>
      <c r="B707" s="36" t="s">
        <v>1522</v>
      </c>
      <c r="C707" s="36" t="s">
        <v>1523</v>
      </c>
      <c r="D707" s="36" t="s">
        <v>178</v>
      </c>
      <c r="E707" s="35">
        <v>116704</v>
      </c>
      <c r="F707" s="37">
        <v>69</v>
      </c>
      <c r="G707" s="35">
        <v>1</v>
      </c>
      <c r="H707" s="36" t="s">
        <v>170</v>
      </c>
      <c r="I707" s="35">
        <v>3352750015</v>
      </c>
    </row>
    <row r="708" spans="1:9" ht="45" hidden="1">
      <c r="A708" s="35">
        <v>12854</v>
      </c>
      <c r="B708" s="36" t="s">
        <v>1524</v>
      </c>
      <c r="C708" s="36" t="s">
        <v>1525</v>
      </c>
      <c r="D708" s="36" t="s">
        <v>178</v>
      </c>
      <c r="E708" s="35">
        <v>116704</v>
      </c>
      <c r="F708" s="37">
        <v>46</v>
      </c>
      <c r="G708" s="35">
        <v>2</v>
      </c>
      <c r="H708" s="36" t="s">
        <v>179</v>
      </c>
      <c r="I708" s="35">
        <v>3349560017</v>
      </c>
    </row>
    <row r="709" spans="1:9" ht="30" hidden="1">
      <c r="A709" s="35">
        <v>12855</v>
      </c>
      <c r="B709" s="36" t="s">
        <v>1526</v>
      </c>
      <c r="C709" s="36" t="s">
        <v>1525</v>
      </c>
      <c r="D709" s="36" t="s">
        <v>178</v>
      </c>
      <c r="E709" s="35">
        <v>116704</v>
      </c>
      <c r="F709" s="37">
        <v>345</v>
      </c>
      <c r="G709" s="35">
        <v>16</v>
      </c>
      <c r="H709" s="36" t="s">
        <v>186</v>
      </c>
      <c r="I709" s="35">
        <v>3337413691</v>
      </c>
    </row>
    <row r="710" spans="1:9" ht="45" hidden="1">
      <c r="A710" s="35">
        <v>12898</v>
      </c>
      <c r="B710" s="36" t="s">
        <v>1527</v>
      </c>
      <c r="C710" s="36" t="s">
        <v>1528</v>
      </c>
      <c r="D710" s="36" t="s">
        <v>178</v>
      </c>
      <c r="E710" s="35">
        <v>116704</v>
      </c>
      <c r="F710" s="37">
        <v>46</v>
      </c>
      <c r="G710" s="35">
        <v>2</v>
      </c>
      <c r="H710" s="36" t="s">
        <v>215</v>
      </c>
      <c r="I710" s="35">
        <v>3337413712</v>
      </c>
    </row>
    <row r="711" spans="1:9" ht="15" hidden="1">
      <c r="A711" s="35">
        <v>12899</v>
      </c>
      <c r="B711" s="36" t="s">
        <v>1529</v>
      </c>
      <c r="C711" s="36" t="s">
        <v>1528</v>
      </c>
      <c r="D711" s="36" t="s">
        <v>178</v>
      </c>
      <c r="E711" s="35">
        <v>116704</v>
      </c>
      <c r="F711" s="37">
        <v>161</v>
      </c>
      <c r="G711" s="35">
        <v>10</v>
      </c>
      <c r="H711" s="36" t="s">
        <v>194</v>
      </c>
      <c r="I711" s="35">
        <v>3337413713</v>
      </c>
    </row>
    <row r="712" spans="1:9" ht="45" hidden="1">
      <c r="A712" s="35">
        <v>12909</v>
      </c>
      <c r="B712" s="36" t="s">
        <v>1530</v>
      </c>
      <c r="C712" s="36" t="s">
        <v>1531</v>
      </c>
      <c r="D712" s="36" t="s">
        <v>175</v>
      </c>
      <c r="E712" s="35">
        <v>100912</v>
      </c>
      <c r="F712" s="37">
        <v>69</v>
      </c>
      <c r="G712" s="35">
        <v>2</v>
      </c>
      <c r="H712" s="36" t="s">
        <v>170</v>
      </c>
      <c r="I712" s="35">
        <v>3352749803</v>
      </c>
    </row>
    <row r="713" spans="1:9" ht="30" hidden="1">
      <c r="A713" s="35">
        <v>12963</v>
      </c>
      <c r="B713" s="36" t="s">
        <v>1532</v>
      </c>
      <c r="C713" s="36" t="s">
        <v>1533</v>
      </c>
      <c r="D713" s="36" t="s">
        <v>1534</v>
      </c>
      <c r="E713" s="35">
        <v>103570</v>
      </c>
      <c r="F713" s="37">
        <v>115</v>
      </c>
      <c r="G713" s="35">
        <v>1</v>
      </c>
      <c r="H713" s="36" t="s">
        <v>170</v>
      </c>
      <c r="I713" s="35">
        <v>3353098006</v>
      </c>
    </row>
    <row r="714" spans="1:9" ht="60" hidden="1">
      <c r="A714" s="35">
        <v>12964</v>
      </c>
      <c r="B714" s="36" t="s">
        <v>1535</v>
      </c>
      <c r="C714" s="36" t="s">
        <v>1536</v>
      </c>
      <c r="D714" s="36" t="s">
        <v>191</v>
      </c>
      <c r="E714" s="35">
        <v>100834</v>
      </c>
      <c r="F714" s="37">
        <v>500</v>
      </c>
      <c r="G714" s="35">
        <v>0</v>
      </c>
      <c r="H714" s="36" t="s">
        <v>186</v>
      </c>
      <c r="I714" s="35">
        <v>3337413747</v>
      </c>
    </row>
    <row r="715" spans="1:9" ht="60" hidden="1">
      <c r="A715" s="35">
        <v>12965</v>
      </c>
      <c r="B715" s="36" t="s">
        <v>1537</v>
      </c>
      <c r="C715" s="36" t="s">
        <v>1538</v>
      </c>
      <c r="D715" s="36" t="s">
        <v>191</v>
      </c>
      <c r="E715" s="35">
        <v>100834</v>
      </c>
      <c r="F715" s="37">
        <v>500</v>
      </c>
      <c r="G715" s="35">
        <v>1</v>
      </c>
      <c r="H715" s="36" t="s">
        <v>186</v>
      </c>
      <c r="I715" s="35">
        <v>3337413748</v>
      </c>
    </row>
    <row r="716" spans="1:9" ht="60" hidden="1">
      <c r="A716" s="35">
        <v>12966</v>
      </c>
      <c r="B716" s="36" t="s">
        <v>1539</v>
      </c>
      <c r="C716" s="36" t="s">
        <v>1540</v>
      </c>
      <c r="D716" s="36" t="s">
        <v>191</v>
      </c>
      <c r="E716" s="35">
        <v>100834</v>
      </c>
      <c r="F716" s="37">
        <v>230</v>
      </c>
      <c r="G716" s="35">
        <v>2</v>
      </c>
      <c r="H716" s="36" t="s">
        <v>186</v>
      </c>
      <c r="I716" s="35">
        <v>3337413749</v>
      </c>
    </row>
    <row r="717" spans="1:9" ht="15" hidden="1">
      <c r="A717" s="35">
        <v>13042</v>
      </c>
      <c r="B717" s="36" t="s">
        <v>1541</v>
      </c>
      <c r="C717" s="36" t="s">
        <v>1542</v>
      </c>
      <c r="D717" s="36" t="s">
        <v>178</v>
      </c>
      <c r="E717" s="35">
        <v>116704</v>
      </c>
      <c r="F717" s="37">
        <v>46</v>
      </c>
      <c r="G717" s="35">
        <v>2</v>
      </c>
      <c r="H717" s="36" t="s">
        <v>194</v>
      </c>
      <c r="I717" s="35">
        <v>3349559628</v>
      </c>
    </row>
    <row r="718" spans="1:9" ht="15">
      <c r="A718" s="35">
        <v>13049</v>
      </c>
      <c r="B718" s="36" t="s">
        <v>1543</v>
      </c>
      <c r="C718" s="36" t="s">
        <v>1544</v>
      </c>
      <c r="D718" s="36" t="s">
        <v>169</v>
      </c>
      <c r="E718" s="35">
        <v>100219</v>
      </c>
      <c r="F718" s="37">
        <v>115</v>
      </c>
      <c r="G718" s="35">
        <v>2</v>
      </c>
      <c r="H718" s="36" t="s">
        <v>170</v>
      </c>
      <c r="I718" s="35">
        <v>3337413804</v>
      </c>
    </row>
    <row r="719" spans="1:9" ht="15" hidden="1">
      <c r="A719" s="35">
        <v>13091</v>
      </c>
      <c r="B719" s="36" t="s">
        <v>1545</v>
      </c>
      <c r="C719" s="36" t="s">
        <v>1546</v>
      </c>
      <c r="D719" s="36" t="s">
        <v>178</v>
      </c>
      <c r="E719" s="35">
        <v>116704</v>
      </c>
      <c r="F719" s="37">
        <v>230</v>
      </c>
      <c r="G719" s="35">
        <v>9</v>
      </c>
      <c r="H719" s="36" t="s">
        <v>170</v>
      </c>
      <c r="I719" s="35">
        <v>3337413829</v>
      </c>
    </row>
    <row r="720" spans="1:9" ht="45" hidden="1">
      <c r="A720" s="35">
        <v>13095</v>
      </c>
      <c r="B720" s="36" t="s">
        <v>1547</v>
      </c>
      <c r="C720" s="36" t="s">
        <v>1548</v>
      </c>
      <c r="D720" s="36" t="s">
        <v>178</v>
      </c>
      <c r="E720" s="35">
        <v>116704</v>
      </c>
      <c r="F720" s="37">
        <v>46</v>
      </c>
      <c r="G720" s="35">
        <v>2</v>
      </c>
      <c r="H720" s="36" t="s">
        <v>179</v>
      </c>
      <c r="I720" s="35">
        <v>3349560323</v>
      </c>
    </row>
    <row r="721" spans="1:9" ht="15" hidden="1">
      <c r="A721" s="35">
        <v>13111</v>
      </c>
      <c r="B721" s="36" t="s">
        <v>1549</v>
      </c>
      <c r="C721" s="36" t="s">
        <v>1550</v>
      </c>
      <c r="D721" s="36" t="s">
        <v>178</v>
      </c>
      <c r="E721" s="35">
        <v>116704</v>
      </c>
      <c r="F721" s="37">
        <v>230</v>
      </c>
      <c r="G721" s="35">
        <v>4</v>
      </c>
      <c r="H721" s="36" t="s">
        <v>170</v>
      </c>
      <c r="I721" s="35">
        <v>3337413841</v>
      </c>
    </row>
    <row r="722" spans="1:9" ht="45" hidden="1">
      <c r="A722" s="35">
        <v>13120</v>
      </c>
      <c r="B722" s="36" t="s">
        <v>1551</v>
      </c>
      <c r="C722" s="36" t="s">
        <v>1552</v>
      </c>
      <c r="D722" s="36" t="s">
        <v>178</v>
      </c>
      <c r="E722" s="35">
        <v>116704</v>
      </c>
      <c r="F722" s="37">
        <v>46</v>
      </c>
      <c r="G722" s="35">
        <v>1</v>
      </c>
      <c r="H722" s="36" t="s">
        <v>179</v>
      </c>
      <c r="I722" s="35">
        <v>3349560077</v>
      </c>
    </row>
    <row r="723" spans="1:9" ht="60" hidden="1">
      <c r="A723" s="35">
        <v>13145</v>
      </c>
      <c r="B723" s="36" t="s">
        <v>1553</v>
      </c>
      <c r="C723" s="36" t="s">
        <v>1554</v>
      </c>
      <c r="D723" s="36" t="s">
        <v>191</v>
      </c>
      <c r="E723" s="35">
        <v>100834</v>
      </c>
      <c r="F723" s="37">
        <v>115</v>
      </c>
      <c r="G723" s="35">
        <v>2</v>
      </c>
      <c r="H723" s="36" t="s">
        <v>170</v>
      </c>
      <c r="I723" s="35">
        <v>3337413855</v>
      </c>
    </row>
    <row r="724" spans="1:9" ht="15" hidden="1">
      <c r="A724" s="35">
        <v>13159</v>
      </c>
      <c r="B724" s="36" t="s">
        <v>1555</v>
      </c>
      <c r="C724" s="36" t="s">
        <v>1556</v>
      </c>
      <c r="D724" s="36" t="s">
        <v>178</v>
      </c>
      <c r="E724" s="35">
        <v>116704</v>
      </c>
      <c r="F724" s="37">
        <v>115</v>
      </c>
      <c r="G724" s="35">
        <v>2</v>
      </c>
      <c r="H724" s="36" t="s">
        <v>170</v>
      </c>
      <c r="I724" s="35">
        <v>3337413861</v>
      </c>
    </row>
    <row r="725" spans="1:9" ht="30" hidden="1">
      <c r="A725" s="35">
        <v>13196</v>
      </c>
      <c r="B725" s="36" t="s">
        <v>1557</v>
      </c>
      <c r="C725" s="36" t="s">
        <v>1558</v>
      </c>
      <c r="D725" s="36" t="s">
        <v>316</v>
      </c>
      <c r="E725" s="35">
        <v>126080</v>
      </c>
      <c r="F725" s="37">
        <v>115</v>
      </c>
      <c r="G725" s="35">
        <v>3</v>
      </c>
      <c r="H725" s="36" t="s">
        <v>170</v>
      </c>
      <c r="I725" s="35">
        <v>3353097622</v>
      </c>
    </row>
    <row r="726" spans="1:9" ht="60" hidden="1">
      <c r="A726" s="35">
        <v>13199</v>
      </c>
      <c r="B726" s="36" t="s">
        <v>1559</v>
      </c>
      <c r="C726" s="36" t="s">
        <v>1560</v>
      </c>
      <c r="D726" s="36" t="s">
        <v>191</v>
      </c>
      <c r="E726" s="35">
        <v>100834</v>
      </c>
      <c r="F726" s="37">
        <v>115</v>
      </c>
      <c r="G726" s="35">
        <v>1</v>
      </c>
      <c r="H726" s="36" t="s">
        <v>170</v>
      </c>
      <c r="I726" s="35">
        <v>3337413890</v>
      </c>
    </row>
    <row r="727" spans="1:9" ht="45" hidden="1">
      <c r="A727" s="35">
        <v>13201</v>
      </c>
      <c r="B727" s="36" t="s">
        <v>1561</v>
      </c>
      <c r="C727" s="36" t="s">
        <v>1562</v>
      </c>
      <c r="D727" s="36" t="s">
        <v>178</v>
      </c>
      <c r="E727" s="35">
        <v>116704</v>
      </c>
      <c r="F727" s="37">
        <v>138</v>
      </c>
      <c r="G727" s="35">
        <v>1</v>
      </c>
      <c r="H727" s="36" t="s">
        <v>179</v>
      </c>
      <c r="I727" s="35">
        <v>3337413892</v>
      </c>
    </row>
    <row r="728" spans="1:9" ht="15" hidden="1">
      <c r="A728" s="35">
        <v>13218</v>
      </c>
      <c r="B728" s="36" t="s">
        <v>1563</v>
      </c>
      <c r="C728" s="36" t="s">
        <v>1564</v>
      </c>
      <c r="D728" s="36" t="s">
        <v>178</v>
      </c>
      <c r="E728" s="35">
        <v>116704</v>
      </c>
      <c r="F728" s="37">
        <v>69</v>
      </c>
      <c r="G728" s="35">
        <v>2</v>
      </c>
      <c r="H728" s="36" t="s">
        <v>194</v>
      </c>
      <c r="I728" s="35">
        <v>3337413901</v>
      </c>
    </row>
    <row r="729" spans="1:9" ht="45" hidden="1">
      <c r="A729" s="35">
        <v>13228</v>
      </c>
      <c r="B729" s="36" t="s">
        <v>1565</v>
      </c>
      <c r="C729" s="36" t="s">
        <v>1566</v>
      </c>
      <c r="D729" s="36" t="s">
        <v>749</v>
      </c>
      <c r="E729" s="35">
        <v>103567</v>
      </c>
      <c r="F729" s="37">
        <v>115</v>
      </c>
      <c r="G729" s="35">
        <v>1</v>
      </c>
      <c r="H729" s="36" t="s">
        <v>170</v>
      </c>
      <c r="I729" s="35">
        <v>3353097783</v>
      </c>
    </row>
    <row r="730" spans="1:9" ht="60" hidden="1">
      <c r="A730" s="35">
        <v>13232</v>
      </c>
      <c r="B730" s="36" t="s">
        <v>1567</v>
      </c>
      <c r="C730" s="36" t="s">
        <v>1568</v>
      </c>
      <c r="D730" s="36" t="s">
        <v>191</v>
      </c>
      <c r="E730" s="35">
        <v>100834</v>
      </c>
      <c r="F730" s="37">
        <v>115</v>
      </c>
      <c r="G730" s="35">
        <v>1</v>
      </c>
      <c r="H730" s="36" t="s">
        <v>170</v>
      </c>
      <c r="I730" s="35">
        <v>3337413909</v>
      </c>
    </row>
    <row r="731" spans="1:9" ht="45" hidden="1">
      <c r="A731" s="35">
        <v>13269</v>
      </c>
      <c r="B731" s="36" t="s">
        <v>1569</v>
      </c>
      <c r="C731" s="36" t="s">
        <v>1570</v>
      </c>
      <c r="D731" s="36" t="s">
        <v>294</v>
      </c>
      <c r="E731" s="35">
        <v>100716</v>
      </c>
      <c r="F731" s="37">
        <v>57</v>
      </c>
      <c r="G731" s="35">
        <v>1</v>
      </c>
      <c r="H731" s="36" t="s">
        <v>186</v>
      </c>
      <c r="I731" s="35">
        <v>3337413935</v>
      </c>
    </row>
    <row r="732" spans="1:9" ht="45" hidden="1">
      <c r="A732" s="35">
        <v>13346</v>
      </c>
      <c r="B732" s="36" t="s">
        <v>1571</v>
      </c>
      <c r="C732" s="36" t="s">
        <v>1572</v>
      </c>
      <c r="D732" s="36" t="s">
        <v>294</v>
      </c>
      <c r="E732" s="35">
        <v>100716</v>
      </c>
      <c r="F732" s="37">
        <v>42</v>
      </c>
      <c r="G732" s="35">
        <v>2</v>
      </c>
      <c r="H732" s="36" t="s">
        <v>186</v>
      </c>
      <c r="I732" s="35">
        <v>3338290487</v>
      </c>
    </row>
    <row r="733" spans="1:9" ht="30">
      <c r="A733" s="35">
        <v>13363</v>
      </c>
      <c r="B733" s="36" t="s">
        <v>1573</v>
      </c>
      <c r="C733" s="36" t="s">
        <v>1574</v>
      </c>
      <c r="D733" s="36" t="s">
        <v>169</v>
      </c>
      <c r="E733" s="35">
        <v>100219</v>
      </c>
      <c r="F733" s="37">
        <v>115</v>
      </c>
      <c r="G733" s="35">
        <v>4</v>
      </c>
      <c r="H733" s="36" t="s">
        <v>186</v>
      </c>
      <c r="I733" s="35">
        <v>3337413994</v>
      </c>
    </row>
    <row r="734" spans="1:9" ht="45" hidden="1">
      <c r="A734" s="35">
        <v>13385</v>
      </c>
      <c r="B734" s="36" t="s">
        <v>1575</v>
      </c>
      <c r="C734" s="36" t="s">
        <v>1576</v>
      </c>
      <c r="D734" s="36" t="s">
        <v>294</v>
      </c>
      <c r="E734" s="35">
        <v>100716</v>
      </c>
      <c r="F734" s="37">
        <v>115</v>
      </c>
      <c r="G734" s="35">
        <v>2</v>
      </c>
      <c r="H734" s="36" t="s">
        <v>170</v>
      </c>
      <c r="I734" s="35">
        <v>3337414010</v>
      </c>
    </row>
    <row r="735" spans="1:9" ht="45" hidden="1">
      <c r="A735" s="35">
        <v>13391</v>
      </c>
      <c r="B735" s="36" t="s">
        <v>1577</v>
      </c>
      <c r="C735" s="36" t="s">
        <v>1578</v>
      </c>
      <c r="D735" s="36" t="s">
        <v>397</v>
      </c>
      <c r="E735" s="35">
        <v>101374</v>
      </c>
      <c r="F735" s="37">
        <v>230</v>
      </c>
      <c r="G735" s="35">
        <v>9</v>
      </c>
      <c r="H735" s="36" t="s">
        <v>194</v>
      </c>
      <c r="I735" s="35">
        <v>3337414013</v>
      </c>
    </row>
    <row r="736" spans="1:9" ht="45" hidden="1">
      <c r="A736" s="35">
        <v>13392</v>
      </c>
      <c r="B736" s="36" t="s">
        <v>1579</v>
      </c>
      <c r="C736" s="36" t="s">
        <v>1580</v>
      </c>
      <c r="D736" s="36" t="s">
        <v>397</v>
      </c>
      <c r="E736" s="35">
        <v>101374</v>
      </c>
      <c r="F736" s="37">
        <v>230</v>
      </c>
      <c r="G736" s="35">
        <v>10</v>
      </c>
      <c r="H736" s="36" t="s">
        <v>194</v>
      </c>
      <c r="I736" s="35">
        <v>3352750105</v>
      </c>
    </row>
    <row r="737" spans="1:9" ht="15" hidden="1">
      <c r="A737" s="35">
        <v>13409</v>
      </c>
      <c r="B737" s="36" t="s">
        <v>1581</v>
      </c>
      <c r="C737" s="36" t="s">
        <v>1582</v>
      </c>
      <c r="D737" s="36" t="s">
        <v>178</v>
      </c>
      <c r="E737" s="35">
        <v>116704</v>
      </c>
      <c r="F737" s="37">
        <v>115</v>
      </c>
      <c r="G737" s="35">
        <v>1</v>
      </c>
      <c r="H737" s="36" t="s">
        <v>170</v>
      </c>
      <c r="I737" s="35">
        <v>3352749883</v>
      </c>
    </row>
    <row r="738" spans="1:9" ht="45" hidden="1">
      <c r="A738" s="35">
        <v>13425</v>
      </c>
      <c r="B738" s="36" t="s">
        <v>1583</v>
      </c>
      <c r="C738" s="36" t="s">
        <v>1584</v>
      </c>
      <c r="D738" s="36" t="s">
        <v>178</v>
      </c>
      <c r="E738" s="35">
        <v>116704</v>
      </c>
      <c r="F738" s="37">
        <v>138</v>
      </c>
      <c r="G738" s="35">
        <v>3</v>
      </c>
      <c r="H738" s="36" t="s">
        <v>179</v>
      </c>
      <c r="I738" s="35">
        <v>3349560090</v>
      </c>
    </row>
    <row r="739" spans="1:9" ht="75" hidden="1">
      <c r="A739" s="35">
        <v>13445</v>
      </c>
      <c r="B739" s="36" t="s">
        <v>1585</v>
      </c>
      <c r="C739" s="36" t="s">
        <v>1586</v>
      </c>
      <c r="D739" s="36" t="s">
        <v>193</v>
      </c>
      <c r="E739" s="35">
        <v>101071</v>
      </c>
      <c r="F739" s="37">
        <v>69</v>
      </c>
      <c r="G739" s="35">
        <v>2</v>
      </c>
      <c r="H739" s="36" t="s">
        <v>186</v>
      </c>
      <c r="I739" s="35">
        <v>3337414046</v>
      </c>
    </row>
    <row r="740" spans="1:9" ht="45" hidden="1">
      <c r="A740" s="35">
        <v>13451</v>
      </c>
      <c r="B740" s="36" t="s">
        <v>1587</v>
      </c>
      <c r="C740" s="36" t="s">
        <v>1588</v>
      </c>
      <c r="D740" s="36" t="s">
        <v>397</v>
      </c>
      <c r="E740" s="35">
        <v>101374</v>
      </c>
      <c r="F740" s="37">
        <v>-99</v>
      </c>
      <c r="G740" s="35">
        <v>1</v>
      </c>
      <c r="H740" s="36" t="s">
        <v>194</v>
      </c>
      <c r="I740" s="35">
        <v>3352750135</v>
      </c>
    </row>
    <row r="741" spans="1:9" ht="45" hidden="1">
      <c r="A741" s="35">
        <v>13452</v>
      </c>
      <c r="B741" s="36" t="s">
        <v>1589</v>
      </c>
      <c r="C741" s="36" t="s">
        <v>1590</v>
      </c>
      <c r="D741" s="36" t="s">
        <v>1002</v>
      </c>
      <c r="E741" s="35">
        <v>103089</v>
      </c>
      <c r="F741" s="37">
        <v>138</v>
      </c>
      <c r="G741" s="35">
        <v>2</v>
      </c>
      <c r="H741" s="36" t="s">
        <v>170</v>
      </c>
      <c r="I741" s="35">
        <v>3342618057</v>
      </c>
    </row>
    <row r="742" spans="1:9" ht="30" hidden="1">
      <c r="A742" s="35">
        <v>13459</v>
      </c>
      <c r="B742" s="36" t="s">
        <v>1591</v>
      </c>
      <c r="C742" s="36" t="s">
        <v>1592</v>
      </c>
      <c r="D742" s="36" t="s">
        <v>202</v>
      </c>
      <c r="E742" s="35">
        <v>101222</v>
      </c>
      <c r="F742" s="37">
        <v>138</v>
      </c>
      <c r="G742" s="35">
        <v>2</v>
      </c>
      <c r="H742" s="36" t="s">
        <v>194</v>
      </c>
      <c r="I742" s="35">
        <v>3342618290</v>
      </c>
    </row>
    <row r="743" spans="1:9" ht="15" hidden="1">
      <c r="A743" s="35">
        <v>13476</v>
      </c>
      <c r="B743" s="36" t="s">
        <v>1593</v>
      </c>
      <c r="C743" s="36" t="s">
        <v>1594</v>
      </c>
      <c r="D743" s="36" t="s">
        <v>178</v>
      </c>
      <c r="E743" s="35">
        <v>116704</v>
      </c>
      <c r="F743" s="37">
        <v>138</v>
      </c>
      <c r="G743" s="35">
        <v>3</v>
      </c>
      <c r="H743" s="36" t="s">
        <v>194</v>
      </c>
      <c r="I743" s="35">
        <v>3349560318</v>
      </c>
    </row>
    <row r="744" spans="1:9" ht="30" hidden="1">
      <c r="A744" s="35">
        <v>13482</v>
      </c>
      <c r="B744" s="36" t="s">
        <v>1595</v>
      </c>
      <c r="C744" s="36" t="s">
        <v>1596</v>
      </c>
      <c r="D744" s="36" t="s">
        <v>178</v>
      </c>
      <c r="E744" s="35">
        <v>116704</v>
      </c>
      <c r="F744" s="37">
        <v>46</v>
      </c>
      <c r="G744" s="35">
        <v>2</v>
      </c>
      <c r="H744" s="36" t="s">
        <v>186</v>
      </c>
      <c r="I744" s="35">
        <v>3349559723</v>
      </c>
    </row>
    <row r="745" spans="1:9" ht="45" hidden="1">
      <c r="A745" s="35">
        <v>13551</v>
      </c>
      <c r="B745" s="36" t="s">
        <v>1597</v>
      </c>
      <c r="C745" s="36" t="s">
        <v>1598</v>
      </c>
      <c r="D745" s="36" t="s">
        <v>178</v>
      </c>
      <c r="E745" s="35">
        <v>116704</v>
      </c>
      <c r="F745" s="37">
        <v>46</v>
      </c>
      <c r="G745" s="35">
        <v>5</v>
      </c>
      <c r="H745" s="36" t="s">
        <v>179</v>
      </c>
      <c r="I745" s="35">
        <v>3349559865</v>
      </c>
    </row>
    <row r="746" spans="1:9" ht="15" hidden="1">
      <c r="A746" s="35">
        <v>13564</v>
      </c>
      <c r="B746" s="36" t="s">
        <v>1599</v>
      </c>
      <c r="C746" s="36" t="s">
        <v>1600</v>
      </c>
      <c r="D746" s="36" t="s">
        <v>178</v>
      </c>
      <c r="E746" s="35">
        <v>116704</v>
      </c>
      <c r="F746" s="37">
        <v>69</v>
      </c>
      <c r="G746" s="35">
        <v>1</v>
      </c>
      <c r="H746" s="36" t="s">
        <v>170</v>
      </c>
      <c r="I746" s="35">
        <v>3337414106</v>
      </c>
    </row>
    <row r="747" spans="1:9" ht="30" hidden="1">
      <c r="A747" s="35">
        <v>13640</v>
      </c>
      <c r="B747" s="36" t="s">
        <v>1601</v>
      </c>
      <c r="C747" s="36" t="s">
        <v>1602</v>
      </c>
      <c r="D747" s="36" t="s">
        <v>202</v>
      </c>
      <c r="E747" s="35">
        <v>101222</v>
      </c>
      <c r="F747" s="37">
        <v>138</v>
      </c>
      <c r="G747" s="35">
        <v>2</v>
      </c>
      <c r="H747" s="36" t="s">
        <v>170</v>
      </c>
      <c r="I747" s="35">
        <v>3342618224</v>
      </c>
    </row>
    <row r="748" spans="1:9" ht="45" hidden="1">
      <c r="A748" s="35">
        <v>13652</v>
      </c>
      <c r="B748" s="36" t="s">
        <v>1603</v>
      </c>
      <c r="C748" s="36" t="s">
        <v>1604</v>
      </c>
      <c r="D748" s="36" t="s">
        <v>178</v>
      </c>
      <c r="E748" s="35">
        <v>116704</v>
      </c>
      <c r="F748" s="37">
        <v>138</v>
      </c>
      <c r="G748" s="35">
        <v>7</v>
      </c>
      <c r="H748" s="36" t="s">
        <v>179</v>
      </c>
      <c r="I748" s="35">
        <v>3337414158</v>
      </c>
    </row>
    <row r="749" spans="1:9" ht="60" hidden="1">
      <c r="A749" s="35">
        <v>13662</v>
      </c>
      <c r="B749" s="36" t="s">
        <v>1605</v>
      </c>
      <c r="C749" s="36" t="s">
        <v>1606</v>
      </c>
      <c r="D749" s="36" t="s">
        <v>191</v>
      </c>
      <c r="E749" s="35">
        <v>100834</v>
      </c>
      <c r="F749" s="37">
        <v>115</v>
      </c>
      <c r="G749" s="35">
        <v>1</v>
      </c>
      <c r="H749" s="36" t="s">
        <v>170</v>
      </c>
      <c r="I749" s="35">
        <v>3337414162</v>
      </c>
    </row>
    <row r="750" spans="1:9" ht="30" hidden="1">
      <c r="A750" s="35">
        <v>13667</v>
      </c>
      <c r="B750" s="36" t="s">
        <v>1607</v>
      </c>
      <c r="C750" s="36" t="s">
        <v>1608</v>
      </c>
      <c r="D750" s="36" t="s">
        <v>202</v>
      </c>
      <c r="E750" s="35">
        <v>101222</v>
      </c>
      <c r="F750" s="37">
        <v>69</v>
      </c>
      <c r="G750" s="35">
        <v>1</v>
      </c>
      <c r="H750" s="36" t="s">
        <v>170</v>
      </c>
      <c r="I750" s="35">
        <v>3342618391</v>
      </c>
    </row>
    <row r="751" spans="1:9" ht="15" hidden="1">
      <c r="A751" s="35">
        <v>13708</v>
      </c>
      <c r="B751" s="36" t="s">
        <v>1609</v>
      </c>
      <c r="C751" s="36" t="s">
        <v>1610</v>
      </c>
      <c r="D751" s="36" t="s">
        <v>178</v>
      </c>
      <c r="E751" s="35">
        <v>116704</v>
      </c>
      <c r="F751" s="37">
        <v>69</v>
      </c>
      <c r="G751" s="35">
        <v>3</v>
      </c>
      <c r="H751" s="36" t="s">
        <v>170</v>
      </c>
      <c r="I751" s="35">
        <v>3341136827</v>
      </c>
    </row>
    <row r="752" spans="1:9" ht="15" hidden="1">
      <c r="A752" s="35">
        <v>13711</v>
      </c>
      <c r="B752" s="36" t="s">
        <v>1611</v>
      </c>
      <c r="C752" s="36" t="s">
        <v>1612</v>
      </c>
      <c r="D752" s="36" t="s">
        <v>178</v>
      </c>
      <c r="E752" s="35">
        <v>116704</v>
      </c>
      <c r="F752" s="37">
        <v>69</v>
      </c>
      <c r="G752" s="35">
        <v>2</v>
      </c>
      <c r="H752" s="36" t="s">
        <v>194</v>
      </c>
      <c r="I752" s="35">
        <v>3337414188</v>
      </c>
    </row>
    <row r="753" spans="1:9" ht="45" hidden="1">
      <c r="A753" s="35">
        <v>13712</v>
      </c>
      <c r="B753" s="36" t="s">
        <v>1613</v>
      </c>
      <c r="C753" s="36" t="s">
        <v>1614</v>
      </c>
      <c r="D753" s="36" t="s">
        <v>178</v>
      </c>
      <c r="E753" s="35">
        <v>116704</v>
      </c>
      <c r="F753" s="37">
        <v>69</v>
      </c>
      <c r="G753" s="35">
        <v>1</v>
      </c>
      <c r="H753" s="36" t="s">
        <v>215</v>
      </c>
      <c r="I753" s="35">
        <v>3342618147</v>
      </c>
    </row>
    <row r="754" spans="1:9" ht="15" hidden="1">
      <c r="A754" s="35">
        <v>13751</v>
      </c>
      <c r="B754" s="36" t="s">
        <v>1615</v>
      </c>
      <c r="C754" s="36" t="s">
        <v>1616</v>
      </c>
      <c r="D754" s="36" t="s">
        <v>178</v>
      </c>
      <c r="E754" s="35">
        <v>116704</v>
      </c>
      <c r="F754" s="37">
        <v>138</v>
      </c>
      <c r="G754" s="35">
        <v>4</v>
      </c>
      <c r="H754" s="36" t="s">
        <v>194</v>
      </c>
      <c r="I754" s="35">
        <v>3349559526</v>
      </c>
    </row>
    <row r="755" spans="1:9" ht="60" hidden="1">
      <c r="A755" s="35">
        <v>13777</v>
      </c>
      <c r="B755" s="36" t="s">
        <v>1617</v>
      </c>
      <c r="C755" s="36" t="s">
        <v>1618</v>
      </c>
      <c r="D755" s="36" t="s">
        <v>191</v>
      </c>
      <c r="E755" s="35">
        <v>100834</v>
      </c>
      <c r="F755" s="37">
        <v>115</v>
      </c>
      <c r="G755" s="35">
        <v>2</v>
      </c>
      <c r="H755" s="36" t="s">
        <v>186</v>
      </c>
      <c r="I755" s="35">
        <v>3337414222</v>
      </c>
    </row>
    <row r="756" spans="1:9" ht="60" hidden="1">
      <c r="A756" s="35">
        <v>13813</v>
      </c>
      <c r="B756" s="36" t="s">
        <v>1619</v>
      </c>
      <c r="C756" s="36" t="s">
        <v>1620</v>
      </c>
      <c r="D756" s="36" t="s">
        <v>191</v>
      </c>
      <c r="E756" s="35">
        <v>100834</v>
      </c>
      <c r="F756" s="37">
        <v>115</v>
      </c>
      <c r="G756" s="35">
        <v>1</v>
      </c>
      <c r="H756" s="36" t="s">
        <v>186</v>
      </c>
      <c r="I756" s="35">
        <v>3337414244</v>
      </c>
    </row>
    <row r="757" spans="1:9" ht="15" hidden="1">
      <c r="A757" s="35">
        <v>13826</v>
      </c>
      <c r="B757" s="36" t="s">
        <v>1621</v>
      </c>
      <c r="C757" s="36" t="s">
        <v>1622</v>
      </c>
      <c r="D757" s="36" t="s">
        <v>178</v>
      </c>
      <c r="E757" s="35">
        <v>116704</v>
      </c>
      <c r="F757" s="37">
        <v>230</v>
      </c>
      <c r="G757" s="35">
        <v>1</v>
      </c>
      <c r="H757" s="36" t="s">
        <v>170</v>
      </c>
      <c r="I757" s="35">
        <v>3337414255</v>
      </c>
    </row>
    <row r="758" spans="1:9" ht="15" hidden="1">
      <c r="A758" s="35">
        <v>13831</v>
      </c>
      <c r="B758" s="36" t="s">
        <v>1623</v>
      </c>
      <c r="C758" s="36" t="s">
        <v>1624</v>
      </c>
      <c r="D758" s="36" t="s">
        <v>178</v>
      </c>
      <c r="E758" s="35">
        <v>116704</v>
      </c>
      <c r="F758" s="37">
        <v>230</v>
      </c>
      <c r="G758" s="35">
        <v>3</v>
      </c>
      <c r="H758" s="36" t="s">
        <v>170</v>
      </c>
      <c r="I758" s="35">
        <v>3337427746</v>
      </c>
    </row>
    <row r="759" spans="1:9" ht="45" hidden="1">
      <c r="A759" s="35">
        <v>13850</v>
      </c>
      <c r="B759" s="36" t="s">
        <v>1625</v>
      </c>
      <c r="C759" s="36" t="s">
        <v>1626</v>
      </c>
      <c r="D759" s="36" t="s">
        <v>749</v>
      </c>
      <c r="E759" s="35">
        <v>103567</v>
      </c>
      <c r="F759" s="37">
        <v>115</v>
      </c>
      <c r="G759" s="35">
        <v>2</v>
      </c>
      <c r="H759" s="36" t="s">
        <v>186</v>
      </c>
      <c r="I759" s="35">
        <v>3353097785</v>
      </c>
    </row>
    <row r="760" spans="1:9" ht="15" hidden="1">
      <c r="A760" s="35">
        <v>13859</v>
      </c>
      <c r="B760" s="36" t="s">
        <v>1627</v>
      </c>
      <c r="C760" s="36" t="s">
        <v>1628</v>
      </c>
      <c r="D760" s="36" t="s">
        <v>178</v>
      </c>
      <c r="E760" s="35">
        <v>116704</v>
      </c>
      <c r="F760" s="37">
        <v>69</v>
      </c>
      <c r="G760" s="35">
        <v>1</v>
      </c>
      <c r="H760" s="36" t="s">
        <v>194</v>
      </c>
      <c r="I760" s="35">
        <v>3337414271</v>
      </c>
    </row>
    <row r="761" spans="1:9" ht="45" hidden="1">
      <c r="A761" s="35">
        <v>13867</v>
      </c>
      <c r="B761" s="36" t="s">
        <v>1629</v>
      </c>
      <c r="C761" s="36" t="s">
        <v>1630</v>
      </c>
      <c r="D761" s="36" t="s">
        <v>202</v>
      </c>
      <c r="E761" s="35">
        <v>101222</v>
      </c>
      <c r="F761" s="37">
        <v>230</v>
      </c>
      <c r="G761" s="35">
        <v>2</v>
      </c>
      <c r="H761" s="36" t="s">
        <v>179</v>
      </c>
      <c r="I761" s="35">
        <v>3337414273</v>
      </c>
    </row>
    <row r="762" spans="1:9" ht="60" hidden="1">
      <c r="A762" s="35">
        <v>13868</v>
      </c>
      <c r="B762" s="36" t="s">
        <v>1631</v>
      </c>
      <c r="C762" s="36" t="s">
        <v>1630</v>
      </c>
      <c r="D762" s="36" t="s">
        <v>191</v>
      </c>
      <c r="E762" s="35">
        <v>100834</v>
      </c>
      <c r="F762" s="37">
        <v>69</v>
      </c>
      <c r="G762" s="35">
        <v>2</v>
      </c>
      <c r="H762" s="36" t="s">
        <v>170</v>
      </c>
      <c r="I762" s="35">
        <v>3337414274</v>
      </c>
    </row>
    <row r="763" spans="1:9" ht="45" hidden="1">
      <c r="A763" s="35">
        <v>13896</v>
      </c>
      <c r="B763" s="36" t="s">
        <v>1632</v>
      </c>
      <c r="C763" s="36" t="s">
        <v>1633</v>
      </c>
      <c r="D763" s="36" t="s">
        <v>178</v>
      </c>
      <c r="E763" s="35">
        <v>116704</v>
      </c>
      <c r="F763" s="37">
        <v>69</v>
      </c>
      <c r="G763" s="35">
        <v>2</v>
      </c>
      <c r="H763" s="36" t="s">
        <v>215</v>
      </c>
      <c r="I763" s="35">
        <v>3342617613</v>
      </c>
    </row>
    <row r="764" spans="1:9" ht="30" hidden="1">
      <c r="A764" s="35">
        <v>13966</v>
      </c>
      <c r="B764" s="36" t="s">
        <v>1634</v>
      </c>
      <c r="C764" s="36" t="s">
        <v>1635</v>
      </c>
      <c r="D764" s="36" t="s">
        <v>202</v>
      </c>
      <c r="E764" s="35">
        <v>101222</v>
      </c>
      <c r="F764" s="37">
        <v>69</v>
      </c>
      <c r="G764" s="35">
        <v>2</v>
      </c>
      <c r="H764" s="36" t="s">
        <v>170</v>
      </c>
      <c r="I764" s="35">
        <v>3352749824</v>
      </c>
    </row>
    <row r="765" spans="1:9" ht="15">
      <c r="A765" s="35">
        <v>13982</v>
      </c>
      <c r="B765" s="36" t="s">
        <v>1636</v>
      </c>
      <c r="C765" s="36" t="s">
        <v>1637</v>
      </c>
      <c r="D765" s="36" t="s">
        <v>169</v>
      </c>
      <c r="E765" s="35">
        <v>100219</v>
      </c>
      <c r="F765" s="37">
        <v>115</v>
      </c>
      <c r="G765" s="35">
        <v>1</v>
      </c>
      <c r="H765" s="36" t="s">
        <v>170</v>
      </c>
      <c r="I765" s="35">
        <v>3337414334</v>
      </c>
    </row>
    <row r="766" spans="1:9" ht="15" hidden="1">
      <c r="A766" s="35">
        <v>14013</v>
      </c>
      <c r="B766" s="36" t="s">
        <v>1638</v>
      </c>
      <c r="C766" s="36" t="s">
        <v>1639</v>
      </c>
      <c r="D766" s="36" t="s">
        <v>178</v>
      </c>
      <c r="E766" s="35">
        <v>116704</v>
      </c>
      <c r="F766" s="37">
        <v>115</v>
      </c>
      <c r="G766" s="35">
        <v>4</v>
      </c>
      <c r="H766" s="36" t="s">
        <v>194</v>
      </c>
      <c r="I766" s="35">
        <v>3337428294</v>
      </c>
    </row>
    <row r="767" spans="1:9" ht="15" hidden="1">
      <c r="A767" s="35">
        <v>14038</v>
      </c>
      <c r="B767" s="36" t="s">
        <v>1640</v>
      </c>
      <c r="C767" s="36" t="s">
        <v>1641</v>
      </c>
      <c r="D767" s="36" t="s">
        <v>178</v>
      </c>
      <c r="E767" s="35">
        <v>116704</v>
      </c>
      <c r="F767" s="37">
        <v>115</v>
      </c>
      <c r="G767" s="35">
        <v>3</v>
      </c>
      <c r="H767" s="36" t="s">
        <v>194</v>
      </c>
      <c r="I767" s="35">
        <v>3337414367</v>
      </c>
    </row>
    <row r="768" spans="1:9" ht="60" hidden="1">
      <c r="A768" s="35">
        <v>14078</v>
      </c>
      <c r="B768" s="36" t="s">
        <v>1642</v>
      </c>
      <c r="C768" s="36" t="s">
        <v>1643</v>
      </c>
      <c r="D768" s="36" t="s">
        <v>191</v>
      </c>
      <c r="E768" s="35">
        <v>100834</v>
      </c>
      <c r="F768" s="37">
        <v>230</v>
      </c>
      <c r="G768" s="35">
        <v>2</v>
      </c>
      <c r="H768" s="36" t="s">
        <v>186</v>
      </c>
      <c r="I768" s="35">
        <v>3337414395</v>
      </c>
    </row>
    <row r="769" spans="1:9" ht="30" hidden="1">
      <c r="A769" s="35">
        <v>14122</v>
      </c>
      <c r="B769" s="36" t="s">
        <v>1644</v>
      </c>
      <c r="C769" s="36" t="s">
        <v>1645</v>
      </c>
      <c r="D769" s="36" t="s">
        <v>178</v>
      </c>
      <c r="E769" s="35">
        <v>116704</v>
      </c>
      <c r="F769" s="37">
        <v>230</v>
      </c>
      <c r="G769" s="35">
        <v>2</v>
      </c>
      <c r="H769" s="36" t="s">
        <v>186</v>
      </c>
      <c r="I769" s="35">
        <v>3337414421</v>
      </c>
    </row>
    <row r="770" spans="1:9" ht="60" hidden="1">
      <c r="A770" s="35">
        <v>14141</v>
      </c>
      <c r="B770" s="36" t="s">
        <v>1646</v>
      </c>
      <c r="C770" s="36" t="s">
        <v>1647</v>
      </c>
      <c r="D770" s="36" t="s">
        <v>191</v>
      </c>
      <c r="E770" s="35">
        <v>100834</v>
      </c>
      <c r="F770" s="37">
        <v>115</v>
      </c>
      <c r="G770" s="35">
        <v>1</v>
      </c>
      <c r="H770" s="36" t="s">
        <v>170</v>
      </c>
      <c r="I770" s="35">
        <v>3337414432</v>
      </c>
    </row>
    <row r="771" spans="1:9" ht="30">
      <c r="A771" s="35">
        <v>14142</v>
      </c>
      <c r="B771" s="36" t="s">
        <v>1648</v>
      </c>
      <c r="C771" s="36" t="s">
        <v>1649</v>
      </c>
      <c r="D771" s="36" t="s">
        <v>169</v>
      </c>
      <c r="E771" s="35">
        <v>100219</v>
      </c>
      <c r="F771" s="37">
        <v>500</v>
      </c>
      <c r="G771" s="35">
        <v>6</v>
      </c>
      <c r="H771" s="36" t="s">
        <v>186</v>
      </c>
      <c r="I771" s="35">
        <v>3337414433</v>
      </c>
    </row>
    <row r="772" spans="1:9" ht="45" hidden="1">
      <c r="A772" s="35">
        <v>14143</v>
      </c>
      <c r="B772" s="36" t="s">
        <v>1650</v>
      </c>
      <c r="C772" s="36" t="s">
        <v>1651</v>
      </c>
      <c r="D772" s="36" t="s">
        <v>294</v>
      </c>
      <c r="E772" s="35">
        <v>100716</v>
      </c>
      <c r="F772" s="37">
        <v>42</v>
      </c>
      <c r="G772" s="35">
        <v>2</v>
      </c>
      <c r="H772" s="36" t="s">
        <v>186</v>
      </c>
      <c r="I772" s="35">
        <v>3338290483</v>
      </c>
    </row>
    <row r="773" spans="1:9" ht="60" hidden="1">
      <c r="A773" s="35">
        <v>14145</v>
      </c>
      <c r="B773" s="36" t="s">
        <v>1652</v>
      </c>
      <c r="C773" s="36" t="s">
        <v>1653</v>
      </c>
      <c r="D773" s="36" t="s">
        <v>191</v>
      </c>
      <c r="E773" s="35">
        <v>100834</v>
      </c>
      <c r="F773" s="37">
        <v>115</v>
      </c>
      <c r="G773" s="35">
        <v>2</v>
      </c>
      <c r="H773" s="36" t="s">
        <v>170</v>
      </c>
      <c r="I773" s="35">
        <v>3337414435</v>
      </c>
    </row>
    <row r="774" spans="1:9" ht="45" hidden="1">
      <c r="A774" s="35">
        <v>14151</v>
      </c>
      <c r="B774" s="36" t="s">
        <v>1654</v>
      </c>
      <c r="C774" s="36" t="s">
        <v>1655</v>
      </c>
      <c r="D774" s="36" t="s">
        <v>178</v>
      </c>
      <c r="E774" s="35">
        <v>116704</v>
      </c>
      <c r="F774" s="37">
        <v>69</v>
      </c>
      <c r="G774" s="35">
        <v>1</v>
      </c>
      <c r="H774" s="36" t="s">
        <v>179</v>
      </c>
      <c r="I774" s="35">
        <v>3349559683</v>
      </c>
    </row>
    <row r="775" spans="1:9" ht="45" hidden="1">
      <c r="A775" s="35">
        <v>14157</v>
      </c>
      <c r="B775" s="36" t="s">
        <v>1656</v>
      </c>
      <c r="C775" s="36" t="s">
        <v>1657</v>
      </c>
      <c r="D775" s="36" t="s">
        <v>202</v>
      </c>
      <c r="E775" s="35">
        <v>101222</v>
      </c>
      <c r="F775" s="37">
        <v>46</v>
      </c>
      <c r="G775" s="35">
        <v>1</v>
      </c>
      <c r="H775" s="36" t="s">
        <v>215</v>
      </c>
      <c r="I775" s="35">
        <v>3342618244</v>
      </c>
    </row>
    <row r="776" spans="1:9" ht="60" hidden="1">
      <c r="A776" s="35">
        <v>14206</v>
      </c>
      <c r="B776" s="36" t="s">
        <v>1658</v>
      </c>
      <c r="C776" s="36" t="s">
        <v>1659</v>
      </c>
      <c r="D776" s="36" t="s">
        <v>191</v>
      </c>
      <c r="E776" s="35">
        <v>100834</v>
      </c>
      <c r="F776" s="37">
        <v>138</v>
      </c>
      <c r="G776" s="35">
        <v>3</v>
      </c>
      <c r="H776" s="36" t="s">
        <v>215</v>
      </c>
      <c r="I776" s="35">
        <v>3337414468</v>
      </c>
    </row>
    <row r="777" spans="1:9" ht="45" hidden="1">
      <c r="A777" s="35">
        <v>14217</v>
      </c>
      <c r="B777" s="36" t="s">
        <v>1660</v>
      </c>
      <c r="C777" s="36" t="s">
        <v>1661</v>
      </c>
      <c r="D777" s="36" t="s">
        <v>178</v>
      </c>
      <c r="E777" s="35">
        <v>116704</v>
      </c>
      <c r="F777" s="37">
        <v>69</v>
      </c>
      <c r="G777" s="35">
        <v>2</v>
      </c>
      <c r="H777" s="36" t="s">
        <v>215</v>
      </c>
      <c r="I777" s="35">
        <v>3342618186</v>
      </c>
    </row>
    <row r="778" spans="1:9" ht="45" hidden="1">
      <c r="A778" s="35">
        <v>14305</v>
      </c>
      <c r="B778" s="36" t="s">
        <v>1662</v>
      </c>
      <c r="C778" s="36" t="s">
        <v>1663</v>
      </c>
      <c r="D778" s="36" t="s">
        <v>178</v>
      </c>
      <c r="E778" s="35">
        <v>116704</v>
      </c>
      <c r="F778" s="37">
        <v>46</v>
      </c>
      <c r="G778" s="35">
        <v>1</v>
      </c>
      <c r="H778" s="36" t="s">
        <v>179</v>
      </c>
      <c r="I778" s="35">
        <v>3349560280</v>
      </c>
    </row>
    <row r="779" spans="1:9" ht="45" hidden="1">
      <c r="A779" s="35">
        <v>14318</v>
      </c>
      <c r="B779" s="36" t="s">
        <v>1664</v>
      </c>
      <c r="C779" s="36" t="s">
        <v>1665</v>
      </c>
      <c r="D779" s="36" t="s">
        <v>178</v>
      </c>
      <c r="E779" s="35">
        <v>116704</v>
      </c>
      <c r="F779" s="37">
        <v>46</v>
      </c>
      <c r="G779" s="35">
        <v>1</v>
      </c>
      <c r="H779" s="36" t="s">
        <v>179</v>
      </c>
      <c r="I779" s="35">
        <v>3349560380</v>
      </c>
    </row>
    <row r="780" spans="1:9" ht="60" hidden="1">
      <c r="A780" s="35">
        <v>14325</v>
      </c>
      <c r="B780" s="36" t="s">
        <v>1666</v>
      </c>
      <c r="C780" s="36" t="s">
        <v>1667</v>
      </c>
      <c r="D780" s="36" t="s">
        <v>191</v>
      </c>
      <c r="E780" s="35">
        <v>100834</v>
      </c>
      <c r="F780" s="37">
        <v>115</v>
      </c>
      <c r="G780" s="35">
        <v>1</v>
      </c>
      <c r="H780" s="36" t="s">
        <v>186</v>
      </c>
      <c r="I780" s="35">
        <v>3337414527</v>
      </c>
    </row>
    <row r="781" spans="1:9" ht="30">
      <c r="A781" s="35">
        <v>14327</v>
      </c>
      <c r="B781" s="36" t="s">
        <v>1668</v>
      </c>
      <c r="C781" s="36" t="s">
        <v>1669</v>
      </c>
      <c r="D781" s="36" t="s">
        <v>169</v>
      </c>
      <c r="E781" s="35">
        <v>100219</v>
      </c>
      <c r="F781" s="37">
        <v>115</v>
      </c>
      <c r="G781" s="35">
        <v>2</v>
      </c>
      <c r="H781" s="36" t="s">
        <v>186</v>
      </c>
      <c r="I781" s="35">
        <v>3342618361</v>
      </c>
    </row>
    <row r="782" spans="1:9" ht="60" hidden="1">
      <c r="A782" s="35">
        <v>14332</v>
      </c>
      <c r="B782" s="36" t="s">
        <v>1670</v>
      </c>
      <c r="C782" s="36" t="s">
        <v>1671</v>
      </c>
      <c r="D782" s="36" t="s">
        <v>191</v>
      </c>
      <c r="E782" s="35">
        <v>100834</v>
      </c>
      <c r="F782" s="37">
        <v>138</v>
      </c>
      <c r="G782" s="35">
        <v>1</v>
      </c>
      <c r="H782" s="36" t="s">
        <v>215</v>
      </c>
      <c r="I782" s="35">
        <v>3342618249</v>
      </c>
    </row>
    <row r="783" spans="1:9" ht="30" hidden="1">
      <c r="A783" s="35">
        <v>14361</v>
      </c>
      <c r="B783" s="36" t="s">
        <v>1672</v>
      </c>
      <c r="C783" s="36" t="s">
        <v>1673</v>
      </c>
      <c r="D783" s="36" t="s">
        <v>202</v>
      </c>
      <c r="E783" s="35">
        <v>101222</v>
      </c>
      <c r="F783" s="37">
        <v>230</v>
      </c>
      <c r="G783" s="35">
        <v>2</v>
      </c>
      <c r="H783" s="36" t="s">
        <v>186</v>
      </c>
      <c r="I783" s="35">
        <v>3337414545</v>
      </c>
    </row>
    <row r="784" spans="1:9" ht="30" hidden="1">
      <c r="A784" s="35">
        <v>14363</v>
      </c>
      <c r="B784" s="36" t="s">
        <v>1674</v>
      </c>
      <c r="C784" s="36" t="s">
        <v>1675</v>
      </c>
      <c r="D784" s="36" t="s">
        <v>202</v>
      </c>
      <c r="E784" s="35">
        <v>101222</v>
      </c>
      <c r="F784" s="37">
        <v>69</v>
      </c>
      <c r="G784" s="35">
        <v>1</v>
      </c>
      <c r="H784" s="36" t="s">
        <v>170</v>
      </c>
      <c r="I784" s="35">
        <v>3342618389</v>
      </c>
    </row>
    <row r="785" spans="1:9" ht="30" hidden="1">
      <c r="A785" s="35">
        <v>14369</v>
      </c>
      <c r="B785" s="36" t="s">
        <v>1676</v>
      </c>
      <c r="C785" s="36" t="s">
        <v>1677</v>
      </c>
      <c r="D785" s="36" t="s">
        <v>178</v>
      </c>
      <c r="E785" s="35">
        <v>116704</v>
      </c>
      <c r="F785" s="37">
        <v>138</v>
      </c>
      <c r="G785" s="35">
        <v>8</v>
      </c>
      <c r="H785" s="36" t="s">
        <v>186</v>
      </c>
      <c r="I785" s="35">
        <v>3349559827</v>
      </c>
    </row>
    <row r="786" spans="1:9" ht="45" hidden="1">
      <c r="A786" s="35">
        <v>14370</v>
      </c>
      <c r="B786" s="36" t="s">
        <v>1678</v>
      </c>
      <c r="C786" s="36" t="s">
        <v>1679</v>
      </c>
      <c r="D786" s="36" t="s">
        <v>178</v>
      </c>
      <c r="E786" s="35">
        <v>116704</v>
      </c>
      <c r="F786" s="37">
        <v>46</v>
      </c>
      <c r="G786" s="35">
        <v>1</v>
      </c>
      <c r="H786" s="36" t="s">
        <v>179</v>
      </c>
      <c r="I786" s="35">
        <v>3349559845</v>
      </c>
    </row>
    <row r="787" spans="1:9" ht="30" hidden="1">
      <c r="A787" s="35">
        <v>14372</v>
      </c>
      <c r="B787" s="36" t="s">
        <v>1680</v>
      </c>
      <c r="C787" s="36" t="s">
        <v>1681</v>
      </c>
      <c r="D787" s="36" t="s">
        <v>202</v>
      </c>
      <c r="E787" s="35">
        <v>101222</v>
      </c>
      <c r="F787" s="37">
        <v>500</v>
      </c>
      <c r="G787" s="35">
        <v>3</v>
      </c>
      <c r="H787" s="36" t="s">
        <v>170</v>
      </c>
      <c r="I787" s="35">
        <v>3365669811</v>
      </c>
    </row>
    <row r="788" spans="1:9" ht="45" hidden="1">
      <c r="A788" s="35">
        <v>14404</v>
      </c>
      <c r="B788" s="36" t="s">
        <v>1682</v>
      </c>
      <c r="C788" s="36" t="s">
        <v>1683</v>
      </c>
      <c r="D788" s="36" t="s">
        <v>178</v>
      </c>
      <c r="E788" s="35">
        <v>116704</v>
      </c>
      <c r="F788" s="37">
        <v>46</v>
      </c>
      <c r="G788" s="35">
        <v>1</v>
      </c>
      <c r="H788" s="36" t="s">
        <v>179</v>
      </c>
      <c r="I788" s="35">
        <v>3349560010</v>
      </c>
    </row>
    <row r="789" spans="1:9" ht="15" hidden="1">
      <c r="A789" s="35">
        <v>14407</v>
      </c>
      <c r="B789" s="36" t="s">
        <v>1684</v>
      </c>
      <c r="C789" s="36" t="s">
        <v>1685</v>
      </c>
      <c r="D789" s="36" t="s">
        <v>178</v>
      </c>
      <c r="E789" s="35">
        <v>116704</v>
      </c>
      <c r="F789" s="37">
        <v>69</v>
      </c>
      <c r="G789" s="35">
        <v>3</v>
      </c>
      <c r="H789" s="36" t="s">
        <v>170</v>
      </c>
      <c r="I789" s="35">
        <v>3337428478</v>
      </c>
    </row>
    <row r="790" spans="1:9" ht="30" hidden="1">
      <c r="A790" s="35">
        <v>14424</v>
      </c>
      <c r="B790" s="36" t="s">
        <v>1686</v>
      </c>
      <c r="C790" s="36" t="s">
        <v>1687</v>
      </c>
      <c r="D790" s="36" t="s">
        <v>178</v>
      </c>
      <c r="E790" s="35">
        <v>116704</v>
      </c>
      <c r="F790" s="37">
        <v>69</v>
      </c>
      <c r="G790" s="35">
        <v>2</v>
      </c>
      <c r="H790" s="36" t="s">
        <v>186</v>
      </c>
      <c r="I790" s="35">
        <v>3349560063</v>
      </c>
    </row>
    <row r="791" spans="1:9" ht="45" hidden="1">
      <c r="A791" s="35">
        <v>14428</v>
      </c>
      <c r="B791" s="36" t="s">
        <v>1688</v>
      </c>
      <c r="C791" s="36" t="s">
        <v>1689</v>
      </c>
      <c r="D791" s="36" t="s">
        <v>178</v>
      </c>
      <c r="E791" s="35">
        <v>116704</v>
      </c>
      <c r="F791" s="37">
        <v>46</v>
      </c>
      <c r="G791" s="35">
        <v>1</v>
      </c>
      <c r="H791" s="36" t="s">
        <v>215</v>
      </c>
      <c r="I791" s="35">
        <v>3342618121</v>
      </c>
    </row>
    <row r="792" spans="1:9" ht="45" hidden="1">
      <c r="A792" s="35">
        <v>14442</v>
      </c>
      <c r="B792" s="36" t="s">
        <v>1690</v>
      </c>
      <c r="C792" s="36" t="s">
        <v>1691</v>
      </c>
      <c r="D792" s="36" t="s">
        <v>1692</v>
      </c>
      <c r="E792" s="35">
        <v>103436</v>
      </c>
      <c r="F792" s="37">
        <v>69</v>
      </c>
      <c r="G792" s="35">
        <v>1</v>
      </c>
      <c r="H792" s="36" t="s">
        <v>170</v>
      </c>
      <c r="I792" s="35">
        <v>3352749995</v>
      </c>
    </row>
    <row r="793" spans="1:9" ht="45" hidden="1">
      <c r="A793" s="35">
        <v>14443</v>
      </c>
      <c r="B793" s="36" t="s">
        <v>1693</v>
      </c>
      <c r="C793" s="36" t="s">
        <v>1694</v>
      </c>
      <c r="D793" s="36" t="s">
        <v>1692</v>
      </c>
      <c r="E793" s="35">
        <v>103436</v>
      </c>
      <c r="F793" s="37">
        <v>69</v>
      </c>
      <c r="G793" s="35">
        <v>1</v>
      </c>
      <c r="H793" s="36" t="s">
        <v>170</v>
      </c>
      <c r="I793" s="35">
        <v>3352749998</v>
      </c>
    </row>
    <row r="794" spans="1:9" ht="45" hidden="1">
      <c r="A794" s="35">
        <v>14451</v>
      </c>
      <c r="B794" s="36" t="s">
        <v>1695</v>
      </c>
      <c r="C794" s="36" t="s">
        <v>1696</v>
      </c>
      <c r="D794" s="36" t="s">
        <v>178</v>
      </c>
      <c r="E794" s="35">
        <v>116704</v>
      </c>
      <c r="F794" s="37">
        <v>46</v>
      </c>
      <c r="G794" s="35">
        <v>1</v>
      </c>
      <c r="H794" s="36" t="s">
        <v>179</v>
      </c>
      <c r="I794" s="35">
        <v>3349560079</v>
      </c>
    </row>
    <row r="795" spans="1:9" ht="15" hidden="1">
      <c r="A795" s="35">
        <v>14454</v>
      </c>
      <c r="B795" s="36" t="s">
        <v>1697</v>
      </c>
      <c r="C795" s="36" t="s">
        <v>1698</v>
      </c>
      <c r="D795" s="36" t="s">
        <v>178</v>
      </c>
      <c r="E795" s="35">
        <v>116704</v>
      </c>
      <c r="F795" s="37">
        <v>46</v>
      </c>
      <c r="G795" s="35">
        <v>4</v>
      </c>
      <c r="H795" s="36" t="s">
        <v>194</v>
      </c>
      <c r="I795" s="35">
        <v>3349559597</v>
      </c>
    </row>
    <row r="796" spans="1:9" ht="30" hidden="1">
      <c r="A796" s="35">
        <v>14468</v>
      </c>
      <c r="B796" s="36" t="s">
        <v>1699</v>
      </c>
      <c r="C796" s="36" t="s">
        <v>1700</v>
      </c>
      <c r="D796" s="36" t="s">
        <v>178</v>
      </c>
      <c r="E796" s="35">
        <v>116704</v>
      </c>
      <c r="F796" s="37">
        <v>69</v>
      </c>
      <c r="G796" s="35">
        <v>5</v>
      </c>
      <c r="H796" s="36" t="s">
        <v>186</v>
      </c>
      <c r="I796" s="35">
        <v>3337414606</v>
      </c>
    </row>
    <row r="797" spans="1:9" ht="30">
      <c r="A797" s="35">
        <v>14476</v>
      </c>
      <c r="B797" s="36" t="s">
        <v>1701</v>
      </c>
      <c r="C797" s="36" t="s">
        <v>1702</v>
      </c>
      <c r="D797" s="36" t="s">
        <v>169</v>
      </c>
      <c r="E797" s="35">
        <v>100219</v>
      </c>
      <c r="F797" s="37">
        <v>115</v>
      </c>
      <c r="G797" s="35">
        <v>3</v>
      </c>
      <c r="H797" s="36" t="s">
        <v>186</v>
      </c>
      <c r="I797" s="35">
        <v>3337414612</v>
      </c>
    </row>
    <row r="798" spans="1:9" ht="45" hidden="1">
      <c r="A798" s="35">
        <v>14481</v>
      </c>
      <c r="B798" s="36" t="s">
        <v>1703</v>
      </c>
      <c r="C798" s="36" t="s">
        <v>1704</v>
      </c>
      <c r="D798" s="36" t="s">
        <v>294</v>
      </c>
      <c r="E798" s="35">
        <v>100716</v>
      </c>
      <c r="F798" s="37">
        <v>42</v>
      </c>
      <c r="G798" s="35">
        <v>2</v>
      </c>
      <c r="H798" s="36" t="s">
        <v>186</v>
      </c>
      <c r="I798" s="35">
        <v>3338290479</v>
      </c>
    </row>
    <row r="799" spans="1:9" ht="60" hidden="1">
      <c r="A799" s="35">
        <v>14504</v>
      </c>
      <c r="B799" s="36" t="s">
        <v>1705</v>
      </c>
      <c r="C799" s="36" t="s">
        <v>1706</v>
      </c>
      <c r="D799" s="36" t="s">
        <v>191</v>
      </c>
      <c r="E799" s="35">
        <v>100834</v>
      </c>
      <c r="F799" s="37">
        <v>138</v>
      </c>
      <c r="G799" s="35">
        <v>4</v>
      </c>
      <c r="H799" s="36" t="s">
        <v>170</v>
      </c>
      <c r="I799" s="35">
        <v>3337414629</v>
      </c>
    </row>
    <row r="800" spans="1:9" ht="45" hidden="1">
      <c r="A800" s="35">
        <v>14510</v>
      </c>
      <c r="B800" s="36" t="s">
        <v>1707</v>
      </c>
      <c r="C800" s="36" t="s">
        <v>1708</v>
      </c>
      <c r="D800" s="36" t="s">
        <v>178</v>
      </c>
      <c r="E800" s="35">
        <v>116704</v>
      </c>
      <c r="F800" s="37">
        <v>69</v>
      </c>
      <c r="G800" s="35">
        <v>1</v>
      </c>
      <c r="H800" s="36" t="s">
        <v>179</v>
      </c>
      <c r="I800" s="35">
        <v>3349559932</v>
      </c>
    </row>
    <row r="801" spans="1:9" ht="45" hidden="1">
      <c r="A801" s="35">
        <v>14606</v>
      </c>
      <c r="B801" s="36" t="s">
        <v>1709</v>
      </c>
      <c r="C801" s="36" t="s">
        <v>1710</v>
      </c>
      <c r="D801" s="36" t="s">
        <v>178</v>
      </c>
      <c r="E801" s="35">
        <v>116704</v>
      </c>
      <c r="F801" s="37">
        <v>46</v>
      </c>
      <c r="G801" s="35">
        <v>3</v>
      </c>
      <c r="H801" s="36" t="s">
        <v>179</v>
      </c>
      <c r="I801" s="35">
        <v>3349560118</v>
      </c>
    </row>
    <row r="802" spans="1:9" ht="60" hidden="1">
      <c r="A802" s="35">
        <v>14629</v>
      </c>
      <c r="B802" s="36" t="s">
        <v>1711</v>
      </c>
      <c r="C802" s="36" t="s">
        <v>1712</v>
      </c>
      <c r="D802" s="36" t="s">
        <v>191</v>
      </c>
      <c r="E802" s="35">
        <v>100834</v>
      </c>
      <c r="F802" s="37">
        <v>115</v>
      </c>
      <c r="G802" s="35">
        <v>3</v>
      </c>
      <c r="H802" s="36" t="s">
        <v>170</v>
      </c>
      <c r="I802" s="35">
        <v>3337414697</v>
      </c>
    </row>
    <row r="803" spans="1:9" ht="45" hidden="1">
      <c r="A803" s="35">
        <v>14641</v>
      </c>
      <c r="B803" s="36" t="s">
        <v>1713</v>
      </c>
      <c r="C803" s="36" t="s">
        <v>1714</v>
      </c>
      <c r="D803" s="36" t="s">
        <v>242</v>
      </c>
      <c r="E803" s="35">
        <v>102912</v>
      </c>
      <c r="F803" s="37">
        <v>55</v>
      </c>
      <c r="G803" s="35">
        <v>2</v>
      </c>
      <c r="H803" s="36" t="s">
        <v>194</v>
      </c>
      <c r="I803" s="35">
        <v>3353097650</v>
      </c>
    </row>
    <row r="804" spans="1:9" ht="30" hidden="1">
      <c r="A804" s="35">
        <v>14654</v>
      </c>
      <c r="B804" s="36" t="s">
        <v>1715</v>
      </c>
      <c r="C804" s="36" t="s">
        <v>1716</v>
      </c>
      <c r="D804" s="36" t="s">
        <v>202</v>
      </c>
      <c r="E804" s="35">
        <v>101222</v>
      </c>
      <c r="F804" s="37">
        <v>138</v>
      </c>
      <c r="G804" s="35">
        <v>3</v>
      </c>
      <c r="H804" s="36" t="s">
        <v>170</v>
      </c>
      <c r="I804" s="35">
        <v>3342618288</v>
      </c>
    </row>
    <row r="805" spans="1:9" ht="45" hidden="1">
      <c r="A805" s="35">
        <v>14656</v>
      </c>
      <c r="B805" s="36" t="s">
        <v>1717</v>
      </c>
      <c r="C805" s="36" t="s">
        <v>1718</v>
      </c>
      <c r="D805" s="36" t="s">
        <v>178</v>
      </c>
      <c r="E805" s="35">
        <v>116704</v>
      </c>
      <c r="F805" s="37">
        <v>46</v>
      </c>
      <c r="G805" s="35">
        <v>1</v>
      </c>
      <c r="H805" s="36" t="s">
        <v>179</v>
      </c>
      <c r="I805" s="35">
        <v>3349560174</v>
      </c>
    </row>
    <row r="806" spans="1:9" ht="45" hidden="1">
      <c r="A806" s="35">
        <v>14657</v>
      </c>
      <c r="B806" s="36" t="s">
        <v>1719</v>
      </c>
      <c r="C806" s="36" t="s">
        <v>1718</v>
      </c>
      <c r="D806" s="36" t="s">
        <v>178</v>
      </c>
      <c r="E806" s="35">
        <v>116704</v>
      </c>
      <c r="F806" s="37">
        <v>46</v>
      </c>
      <c r="G806" s="35">
        <v>2</v>
      </c>
      <c r="H806" s="36" t="s">
        <v>179</v>
      </c>
      <c r="I806" s="35">
        <v>3349560058</v>
      </c>
    </row>
    <row r="807" spans="1:9" ht="45" hidden="1">
      <c r="A807" s="35">
        <v>14666</v>
      </c>
      <c r="B807" s="36" t="s">
        <v>1720</v>
      </c>
      <c r="C807" s="36" t="s">
        <v>1721</v>
      </c>
      <c r="D807" s="36" t="s">
        <v>178</v>
      </c>
      <c r="E807" s="35">
        <v>116704</v>
      </c>
      <c r="F807" s="37">
        <v>115</v>
      </c>
      <c r="G807" s="35">
        <v>1</v>
      </c>
      <c r="H807" s="36" t="s">
        <v>179</v>
      </c>
      <c r="I807" s="35">
        <v>3337414743</v>
      </c>
    </row>
    <row r="808" spans="1:9" ht="45" hidden="1">
      <c r="A808" s="35">
        <v>14712</v>
      </c>
      <c r="B808" s="36" t="s">
        <v>1722</v>
      </c>
      <c r="C808" s="36" t="s">
        <v>1723</v>
      </c>
      <c r="D808" s="36" t="s">
        <v>294</v>
      </c>
      <c r="E808" s="35">
        <v>100716</v>
      </c>
      <c r="F808" s="37">
        <v>42</v>
      </c>
      <c r="G808" s="35">
        <v>2</v>
      </c>
      <c r="H808" s="36" t="s">
        <v>186</v>
      </c>
      <c r="I808" s="35">
        <v>3338290491</v>
      </c>
    </row>
    <row r="809" spans="1:9" ht="45" hidden="1">
      <c r="A809" s="35">
        <v>14715</v>
      </c>
      <c r="B809" s="36" t="s">
        <v>1724</v>
      </c>
      <c r="C809" s="36" t="s">
        <v>1725</v>
      </c>
      <c r="D809" s="36" t="s">
        <v>410</v>
      </c>
      <c r="E809" s="35">
        <v>100994</v>
      </c>
      <c r="F809" s="37">
        <v>115</v>
      </c>
      <c r="G809" s="35">
        <v>3</v>
      </c>
      <c r="H809" s="36" t="s">
        <v>194</v>
      </c>
      <c r="I809" s="35">
        <v>3337414745</v>
      </c>
    </row>
    <row r="810" spans="1:9" ht="15" hidden="1">
      <c r="A810" s="35">
        <v>14728</v>
      </c>
      <c r="B810" s="36" t="s">
        <v>1726</v>
      </c>
      <c r="C810" s="36" t="s">
        <v>1727</v>
      </c>
      <c r="D810" s="36" t="s">
        <v>178</v>
      </c>
      <c r="E810" s="35">
        <v>116704</v>
      </c>
      <c r="F810" s="37">
        <v>115</v>
      </c>
      <c r="G810" s="35">
        <v>2</v>
      </c>
      <c r="H810" s="36" t="s">
        <v>170</v>
      </c>
      <c r="I810" s="35">
        <v>3352750200</v>
      </c>
    </row>
    <row r="811" spans="1:9" ht="30" hidden="1">
      <c r="A811" s="35">
        <v>14746</v>
      </c>
      <c r="B811" s="36" t="s">
        <v>1728</v>
      </c>
      <c r="C811" s="36" t="s">
        <v>1729</v>
      </c>
      <c r="D811" s="36" t="s">
        <v>202</v>
      </c>
      <c r="E811" s="35">
        <v>101222</v>
      </c>
      <c r="F811" s="37">
        <v>138</v>
      </c>
      <c r="G811" s="35">
        <v>3</v>
      </c>
      <c r="H811" s="36" t="s">
        <v>170</v>
      </c>
      <c r="I811" s="35">
        <v>3337414757</v>
      </c>
    </row>
    <row r="812" spans="1:9" ht="15" hidden="1">
      <c r="A812" s="35">
        <v>14753</v>
      </c>
      <c r="B812" s="36" t="s">
        <v>1730</v>
      </c>
      <c r="C812" s="36" t="s">
        <v>1731</v>
      </c>
      <c r="D812" s="36" t="s">
        <v>178</v>
      </c>
      <c r="E812" s="35">
        <v>116704</v>
      </c>
      <c r="F812" s="37">
        <v>69</v>
      </c>
      <c r="G812" s="35">
        <v>1</v>
      </c>
      <c r="H812" s="36" t="s">
        <v>170</v>
      </c>
      <c r="I812" s="35">
        <v>3352749989</v>
      </c>
    </row>
    <row r="813" spans="1:9" ht="45" hidden="1">
      <c r="A813" s="35">
        <v>14784</v>
      </c>
      <c r="B813" s="36" t="s">
        <v>1732</v>
      </c>
      <c r="C813" s="36" t="s">
        <v>1733</v>
      </c>
      <c r="D813" s="36" t="s">
        <v>178</v>
      </c>
      <c r="E813" s="35">
        <v>116704</v>
      </c>
      <c r="F813" s="37">
        <v>46</v>
      </c>
      <c r="G813" s="35">
        <v>1</v>
      </c>
      <c r="H813" s="36" t="s">
        <v>179</v>
      </c>
      <c r="I813" s="35">
        <v>3349560140</v>
      </c>
    </row>
    <row r="814" spans="1:9" ht="45" hidden="1">
      <c r="A814" s="35">
        <v>14808</v>
      </c>
      <c r="B814" s="36" t="s">
        <v>1734</v>
      </c>
      <c r="C814" s="36" t="s">
        <v>1735</v>
      </c>
      <c r="D814" s="36" t="s">
        <v>294</v>
      </c>
      <c r="E814" s="35">
        <v>100716</v>
      </c>
      <c r="F814" s="37">
        <v>57</v>
      </c>
      <c r="G814" s="35">
        <v>1</v>
      </c>
      <c r="H814" s="36" t="s">
        <v>170</v>
      </c>
      <c r="I814" s="35">
        <v>3337414784</v>
      </c>
    </row>
    <row r="815" spans="1:9" ht="15" hidden="1">
      <c r="A815" s="35">
        <v>14829</v>
      </c>
      <c r="B815" s="36" t="s">
        <v>1736</v>
      </c>
      <c r="C815" s="36" t="s">
        <v>1737</v>
      </c>
      <c r="D815" s="36" t="s">
        <v>178</v>
      </c>
      <c r="E815" s="35">
        <v>116704</v>
      </c>
      <c r="F815" s="37">
        <v>138</v>
      </c>
      <c r="G815" s="35">
        <v>2</v>
      </c>
      <c r="H815" s="36" t="s">
        <v>194</v>
      </c>
      <c r="I815" s="35">
        <v>3349559553</v>
      </c>
    </row>
    <row r="816" spans="1:9" ht="15" hidden="1">
      <c r="A816" s="35">
        <v>14830</v>
      </c>
      <c r="B816" s="36" t="s">
        <v>1738</v>
      </c>
      <c r="C816" s="36" t="s">
        <v>1739</v>
      </c>
      <c r="D816" s="36" t="s">
        <v>178</v>
      </c>
      <c r="E816" s="35">
        <v>116704</v>
      </c>
      <c r="F816" s="37">
        <v>46</v>
      </c>
      <c r="G816" s="35">
        <v>1</v>
      </c>
      <c r="H816" s="36" t="s">
        <v>194</v>
      </c>
      <c r="I816" s="35">
        <v>3349559534</v>
      </c>
    </row>
    <row r="817" spans="1:9" ht="15" hidden="1">
      <c r="A817" s="35">
        <v>14836</v>
      </c>
      <c r="B817" s="36" t="s">
        <v>1740</v>
      </c>
      <c r="C817" s="36" t="s">
        <v>1741</v>
      </c>
      <c r="D817" s="36" t="s">
        <v>178</v>
      </c>
      <c r="E817" s="35">
        <v>116704</v>
      </c>
      <c r="F817" s="37">
        <v>69</v>
      </c>
      <c r="G817" s="35">
        <v>2</v>
      </c>
      <c r="H817" s="36" t="s">
        <v>170</v>
      </c>
      <c r="I817" s="35">
        <v>3342618102</v>
      </c>
    </row>
    <row r="818" spans="1:9" ht="60" hidden="1">
      <c r="A818" s="35">
        <v>14841</v>
      </c>
      <c r="B818" s="36" t="s">
        <v>1742</v>
      </c>
      <c r="C818" s="36" t="s">
        <v>1743</v>
      </c>
      <c r="D818" s="36" t="s">
        <v>191</v>
      </c>
      <c r="E818" s="35">
        <v>100834</v>
      </c>
      <c r="F818" s="37">
        <v>115</v>
      </c>
      <c r="G818" s="35">
        <v>3</v>
      </c>
      <c r="H818" s="36" t="s">
        <v>186</v>
      </c>
      <c r="I818" s="35">
        <v>3337414800</v>
      </c>
    </row>
    <row r="819" spans="1:9" ht="45" hidden="1">
      <c r="A819" s="35">
        <v>14848</v>
      </c>
      <c r="B819" s="36" t="s">
        <v>1744</v>
      </c>
      <c r="C819" s="36" t="s">
        <v>1745</v>
      </c>
      <c r="D819" s="36" t="s">
        <v>178</v>
      </c>
      <c r="E819" s="35">
        <v>116704</v>
      </c>
      <c r="F819" s="37">
        <v>46</v>
      </c>
      <c r="G819" s="35">
        <v>1</v>
      </c>
      <c r="H819" s="36" t="s">
        <v>179</v>
      </c>
      <c r="I819" s="35">
        <v>3349559815</v>
      </c>
    </row>
    <row r="820" spans="1:9" ht="15" hidden="1">
      <c r="A820" s="35">
        <v>14862</v>
      </c>
      <c r="B820" s="36" t="s">
        <v>1746</v>
      </c>
      <c r="C820" s="36" t="s">
        <v>1747</v>
      </c>
      <c r="D820" s="36" t="s">
        <v>178</v>
      </c>
      <c r="E820" s="35">
        <v>116704</v>
      </c>
      <c r="F820" s="37">
        <v>46</v>
      </c>
      <c r="G820" s="35">
        <v>2</v>
      </c>
      <c r="H820" s="36" t="s">
        <v>194</v>
      </c>
      <c r="I820" s="35">
        <v>3349559509</v>
      </c>
    </row>
    <row r="821" spans="1:9" ht="15" hidden="1">
      <c r="A821" s="35">
        <v>14863</v>
      </c>
      <c r="B821" s="36" t="s">
        <v>1748</v>
      </c>
      <c r="C821" s="36" t="s">
        <v>1749</v>
      </c>
      <c r="D821" s="36" t="s">
        <v>178</v>
      </c>
      <c r="E821" s="35">
        <v>116704</v>
      </c>
      <c r="F821" s="37">
        <v>115</v>
      </c>
      <c r="G821" s="35">
        <v>4</v>
      </c>
      <c r="H821" s="36" t="s">
        <v>194</v>
      </c>
      <c r="I821" s="35">
        <v>3337427466</v>
      </c>
    </row>
    <row r="822" spans="1:9" ht="15" hidden="1">
      <c r="A822" s="35">
        <v>14914</v>
      </c>
      <c r="B822" s="36" t="s">
        <v>1750</v>
      </c>
      <c r="C822" s="36" t="s">
        <v>1751</v>
      </c>
      <c r="D822" s="36" t="s">
        <v>178</v>
      </c>
      <c r="E822" s="35">
        <v>116704</v>
      </c>
      <c r="F822" s="37">
        <v>115</v>
      </c>
      <c r="G822" s="35">
        <v>5</v>
      </c>
      <c r="H822" s="36" t="s">
        <v>194</v>
      </c>
      <c r="I822" s="35">
        <v>3337427890</v>
      </c>
    </row>
    <row r="823" spans="1:9" ht="30" hidden="1">
      <c r="A823" s="35">
        <v>14958</v>
      </c>
      <c r="B823" s="36" t="s">
        <v>1752</v>
      </c>
      <c r="C823" s="36" t="s">
        <v>1753</v>
      </c>
      <c r="D823" s="36" t="s">
        <v>202</v>
      </c>
      <c r="E823" s="35">
        <v>101222</v>
      </c>
      <c r="F823" s="37">
        <v>69</v>
      </c>
      <c r="G823" s="35">
        <v>2</v>
      </c>
      <c r="H823" s="36" t="s">
        <v>170</v>
      </c>
      <c r="I823" s="35">
        <v>3342618298</v>
      </c>
    </row>
    <row r="824" spans="1:9" ht="30" hidden="1">
      <c r="A824" s="35">
        <v>14987</v>
      </c>
      <c r="B824" s="36" t="s">
        <v>1754</v>
      </c>
      <c r="C824" s="36" t="s">
        <v>1755</v>
      </c>
      <c r="D824" s="36" t="s">
        <v>178</v>
      </c>
      <c r="E824" s="35">
        <v>116704</v>
      </c>
      <c r="F824" s="37">
        <v>138</v>
      </c>
      <c r="G824" s="35">
        <v>4</v>
      </c>
      <c r="H824" s="36" t="s">
        <v>186</v>
      </c>
      <c r="I824" s="35">
        <v>3349559972</v>
      </c>
    </row>
    <row r="825" spans="1:9" ht="15" hidden="1">
      <c r="A825" s="35">
        <v>14996</v>
      </c>
      <c r="B825" s="36" t="s">
        <v>1756</v>
      </c>
      <c r="C825" s="36" t="s">
        <v>1757</v>
      </c>
      <c r="D825" s="36" t="s">
        <v>178</v>
      </c>
      <c r="E825" s="35">
        <v>116704</v>
      </c>
      <c r="F825" s="37">
        <v>69</v>
      </c>
      <c r="G825" s="35">
        <v>3</v>
      </c>
      <c r="H825" s="36" t="s">
        <v>170</v>
      </c>
      <c r="I825" s="35">
        <v>3352750019</v>
      </c>
    </row>
    <row r="826" spans="1:9" ht="15" hidden="1">
      <c r="A826" s="35">
        <v>14997</v>
      </c>
      <c r="B826" s="36" t="s">
        <v>1758</v>
      </c>
      <c r="C826" s="36" t="s">
        <v>1759</v>
      </c>
      <c r="D826" s="36" t="s">
        <v>178</v>
      </c>
      <c r="E826" s="35">
        <v>116704</v>
      </c>
      <c r="F826" s="37">
        <v>69</v>
      </c>
      <c r="G826" s="35">
        <v>3</v>
      </c>
      <c r="H826" s="36" t="s">
        <v>170</v>
      </c>
      <c r="I826" s="35">
        <v>3342617982</v>
      </c>
    </row>
    <row r="827" spans="1:9" ht="15">
      <c r="A827" s="35">
        <v>14998</v>
      </c>
      <c r="B827" s="36" t="s">
        <v>1760</v>
      </c>
      <c r="C827" s="36" t="s">
        <v>1761</v>
      </c>
      <c r="D827" s="36" t="s">
        <v>169</v>
      </c>
      <c r="E827" s="35">
        <v>100219</v>
      </c>
      <c r="F827" s="37">
        <v>115</v>
      </c>
      <c r="G827" s="35">
        <v>1</v>
      </c>
      <c r="H827" s="36" t="s">
        <v>170</v>
      </c>
      <c r="I827" s="35">
        <v>3337414871</v>
      </c>
    </row>
    <row r="828" spans="1:9" ht="45" hidden="1">
      <c r="A828" s="35">
        <v>15007</v>
      </c>
      <c r="B828" s="36" t="s">
        <v>1762</v>
      </c>
      <c r="C828" s="36" t="s">
        <v>1763</v>
      </c>
      <c r="D828" s="36" t="s">
        <v>178</v>
      </c>
      <c r="E828" s="35">
        <v>116704</v>
      </c>
      <c r="F828" s="37">
        <v>69</v>
      </c>
      <c r="G828" s="35">
        <v>2</v>
      </c>
      <c r="H828" s="36" t="s">
        <v>215</v>
      </c>
      <c r="I828" s="35">
        <v>3342618137</v>
      </c>
    </row>
    <row r="829" spans="1:9" ht="30" hidden="1">
      <c r="A829" s="35">
        <v>15031</v>
      </c>
      <c r="B829" s="36" t="s">
        <v>1764</v>
      </c>
      <c r="C829" s="36" t="s">
        <v>1765</v>
      </c>
      <c r="D829" s="36" t="s">
        <v>202</v>
      </c>
      <c r="E829" s="35">
        <v>101222</v>
      </c>
      <c r="F829" s="37">
        <v>69</v>
      </c>
      <c r="G829" s="35">
        <v>2</v>
      </c>
      <c r="H829" s="36" t="s">
        <v>170</v>
      </c>
      <c r="I829" s="35">
        <v>3352749825</v>
      </c>
    </row>
    <row r="830" spans="1:9" ht="15" hidden="1">
      <c r="A830" s="35">
        <v>15069</v>
      </c>
      <c r="B830" s="36" t="s">
        <v>1766</v>
      </c>
      <c r="C830" s="36" t="s">
        <v>1767</v>
      </c>
      <c r="D830" s="36" t="s">
        <v>178</v>
      </c>
      <c r="E830" s="35">
        <v>116704</v>
      </c>
      <c r="F830" s="37">
        <v>-99</v>
      </c>
      <c r="G830" s="35">
        <v>1</v>
      </c>
      <c r="H830" s="36" t="s">
        <v>194</v>
      </c>
      <c r="I830" s="35">
        <v>3341136800</v>
      </c>
    </row>
    <row r="831" spans="1:9" ht="15" hidden="1">
      <c r="A831" s="35">
        <v>15074</v>
      </c>
      <c r="B831" s="36" t="s">
        <v>1768</v>
      </c>
      <c r="C831" s="36" t="s">
        <v>1769</v>
      </c>
      <c r="D831" s="36" t="s">
        <v>178</v>
      </c>
      <c r="E831" s="35">
        <v>116704</v>
      </c>
      <c r="F831" s="37">
        <v>69</v>
      </c>
      <c r="G831" s="35">
        <v>3</v>
      </c>
      <c r="H831" s="36" t="s">
        <v>170</v>
      </c>
      <c r="I831" s="35">
        <v>3337428320</v>
      </c>
    </row>
    <row r="832" spans="1:9" ht="30" hidden="1">
      <c r="A832" s="35">
        <v>15081</v>
      </c>
      <c r="B832" s="36" t="s">
        <v>1770</v>
      </c>
      <c r="C832" s="36" t="s">
        <v>1771</v>
      </c>
      <c r="D832" s="36" t="s">
        <v>202</v>
      </c>
      <c r="E832" s="35">
        <v>101222</v>
      </c>
      <c r="F832" s="37">
        <v>138</v>
      </c>
      <c r="G832" s="35">
        <v>1</v>
      </c>
      <c r="H832" s="36" t="s">
        <v>170</v>
      </c>
      <c r="I832" s="35">
        <v>3349561006</v>
      </c>
    </row>
    <row r="833" spans="1:9" ht="60" hidden="1">
      <c r="A833" s="35">
        <v>15082</v>
      </c>
      <c r="B833" s="36" t="s">
        <v>1772</v>
      </c>
      <c r="C833" s="36" t="s">
        <v>1773</v>
      </c>
      <c r="D833" s="36" t="s">
        <v>191</v>
      </c>
      <c r="E833" s="35">
        <v>100834</v>
      </c>
      <c r="F833" s="37">
        <v>230</v>
      </c>
      <c r="G833" s="35">
        <v>2</v>
      </c>
      <c r="H833" s="36" t="s">
        <v>170</v>
      </c>
      <c r="I833" s="35">
        <v>3337414923</v>
      </c>
    </row>
    <row r="834" spans="1:9" ht="30" hidden="1">
      <c r="A834" s="35">
        <v>15090</v>
      </c>
      <c r="B834" s="36" t="s">
        <v>1774</v>
      </c>
      <c r="C834" s="36" t="s">
        <v>1775</v>
      </c>
      <c r="D834" s="36" t="s">
        <v>178</v>
      </c>
      <c r="E834" s="35">
        <v>116704</v>
      </c>
      <c r="F834" s="37">
        <v>46</v>
      </c>
      <c r="G834" s="35">
        <v>2</v>
      </c>
      <c r="H834" s="36" t="s">
        <v>186</v>
      </c>
      <c r="I834" s="35">
        <v>3342618115</v>
      </c>
    </row>
    <row r="835" spans="1:9" ht="30" hidden="1">
      <c r="A835" s="35">
        <v>15091</v>
      </c>
      <c r="B835" s="36" t="s">
        <v>1776</v>
      </c>
      <c r="C835" s="36" t="s">
        <v>1777</v>
      </c>
      <c r="D835" s="36" t="s">
        <v>178</v>
      </c>
      <c r="E835" s="35">
        <v>116704</v>
      </c>
      <c r="F835" s="37">
        <v>138</v>
      </c>
      <c r="G835" s="35">
        <v>5</v>
      </c>
      <c r="H835" s="36" t="s">
        <v>186</v>
      </c>
      <c r="I835" s="35">
        <v>3349560322</v>
      </c>
    </row>
    <row r="836" spans="1:9" ht="45" hidden="1">
      <c r="A836" s="35">
        <v>15098</v>
      </c>
      <c r="B836" s="36" t="s">
        <v>1778</v>
      </c>
      <c r="C836" s="36" t="s">
        <v>1779</v>
      </c>
      <c r="D836" s="36" t="s">
        <v>202</v>
      </c>
      <c r="E836" s="35">
        <v>101222</v>
      </c>
      <c r="F836" s="37">
        <v>69</v>
      </c>
      <c r="G836" s="35">
        <v>1</v>
      </c>
      <c r="H836" s="36" t="s">
        <v>215</v>
      </c>
      <c r="I836" s="35">
        <v>3337414935</v>
      </c>
    </row>
    <row r="837" spans="1:9" ht="45" hidden="1">
      <c r="A837" s="35">
        <v>15106</v>
      </c>
      <c r="B837" s="36" t="s">
        <v>1780</v>
      </c>
      <c r="C837" s="36" t="s">
        <v>1781</v>
      </c>
      <c r="D837" s="36" t="s">
        <v>294</v>
      </c>
      <c r="E837" s="35">
        <v>100716</v>
      </c>
      <c r="F837" s="37">
        <v>34.5</v>
      </c>
      <c r="G837" s="35">
        <v>2</v>
      </c>
      <c r="H837" s="36" t="s">
        <v>186</v>
      </c>
      <c r="I837" s="35">
        <v>3342617772</v>
      </c>
    </row>
    <row r="838" spans="1:9" ht="45" hidden="1">
      <c r="A838" s="35">
        <v>15112</v>
      </c>
      <c r="B838" s="36" t="s">
        <v>1782</v>
      </c>
      <c r="C838" s="36" t="s">
        <v>1783</v>
      </c>
      <c r="D838" s="36" t="s">
        <v>294</v>
      </c>
      <c r="E838" s="35">
        <v>100716</v>
      </c>
      <c r="F838" s="37">
        <v>42</v>
      </c>
      <c r="G838" s="35">
        <v>1</v>
      </c>
      <c r="H838" s="36" t="s">
        <v>186</v>
      </c>
      <c r="I838" s="35">
        <v>3338290376</v>
      </c>
    </row>
    <row r="839" spans="1:9" ht="30" hidden="1">
      <c r="A839" s="35">
        <v>15113</v>
      </c>
      <c r="B839" s="36" t="s">
        <v>1784</v>
      </c>
      <c r="C839" s="36" t="s">
        <v>1785</v>
      </c>
      <c r="D839" s="36" t="s">
        <v>202</v>
      </c>
      <c r="E839" s="35">
        <v>101222</v>
      </c>
      <c r="F839" s="37">
        <v>69</v>
      </c>
      <c r="G839" s="35">
        <v>0</v>
      </c>
      <c r="H839" s="36" t="s">
        <v>194</v>
      </c>
      <c r="I839" s="35">
        <v>3342618269</v>
      </c>
    </row>
    <row r="840" spans="1:9" ht="60" hidden="1">
      <c r="A840" s="35">
        <v>15118</v>
      </c>
      <c r="B840" s="36" t="s">
        <v>1786</v>
      </c>
      <c r="C840" s="36" t="s">
        <v>1787</v>
      </c>
      <c r="D840" s="36" t="s">
        <v>191</v>
      </c>
      <c r="E840" s="35">
        <v>100834</v>
      </c>
      <c r="F840" s="37">
        <v>500</v>
      </c>
      <c r="G840" s="35">
        <v>6</v>
      </c>
      <c r="H840" s="36" t="s">
        <v>186</v>
      </c>
      <c r="I840" s="35">
        <v>3337414947</v>
      </c>
    </row>
    <row r="841" spans="1:9" ht="45" hidden="1">
      <c r="A841" s="35">
        <v>15135</v>
      </c>
      <c r="B841" s="36" t="s">
        <v>1788</v>
      </c>
      <c r="C841" s="36" t="s">
        <v>1789</v>
      </c>
      <c r="D841" s="36" t="s">
        <v>202</v>
      </c>
      <c r="E841" s="35">
        <v>101222</v>
      </c>
      <c r="F841" s="37">
        <v>46</v>
      </c>
      <c r="G841" s="35">
        <v>1</v>
      </c>
      <c r="H841" s="36" t="s">
        <v>215</v>
      </c>
      <c r="I841" s="35">
        <v>3342618286</v>
      </c>
    </row>
    <row r="842" spans="1:9" ht="45" hidden="1">
      <c r="A842" s="35">
        <v>15141</v>
      </c>
      <c r="B842" s="36" t="s">
        <v>1790</v>
      </c>
      <c r="C842" s="36" t="s">
        <v>1791</v>
      </c>
      <c r="D842" s="36" t="s">
        <v>294</v>
      </c>
      <c r="E842" s="35">
        <v>100716</v>
      </c>
      <c r="F842" s="37">
        <v>42</v>
      </c>
      <c r="G842" s="35">
        <v>1</v>
      </c>
      <c r="H842" s="36" t="s">
        <v>186</v>
      </c>
      <c r="I842" s="35">
        <v>3338290468</v>
      </c>
    </row>
    <row r="843" spans="1:9" ht="45" hidden="1">
      <c r="A843" s="35">
        <v>15179</v>
      </c>
      <c r="B843" s="36" t="s">
        <v>1792</v>
      </c>
      <c r="C843" s="36" t="s">
        <v>1793</v>
      </c>
      <c r="D843" s="36" t="s">
        <v>202</v>
      </c>
      <c r="E843" s="35">
        <v>101222</v>
      </c>
      <c r="F843" s="37">
        <v>138</v>
      </c>
      <c r="G843" s="35">
        <v>1</v>
      </c>
      <c r="H843" s="36" t="s">
        <v>215</v>
      </c>
      <c r="I843" s="35">
        <v>3342618291</v>
      </c>
    </row>
    <row r="844" spans="1:9" ht="45" hidden="1">
      <c r="A844" s="35">
        <v>15235</v>
      </c>
      <c r="B844" s="36" t="s">
        <v>1794</v>
      </c>
      <c r="C844" s="36" t="s">
        <v>1795</v>
      </c>
      <c r="D844" s="36" t="s">
        <v>178</v>
      </c>
      <c r="E844" s="35">
        <v>116704</v>
      </c>
      <c r="F844" s="37">
        <v>46</v>
      </c>
      <c r="G844" s="35">
        <v>1</v>
      </c>
      <c r="H844" s="36" t="s">
        <v>179</v>
      </c>
      <c r="I844" s="35">
        <v>3349560115</v>
      </c>
    </row>
    <row r="845" spans="1:9" ht="30" hidden="1">
      <c r="A845" s="35">
        <v>15245</v>
      </c>
      <c r="B845" s="36" t="s">
        <v>1796</v>
      </c>
      <c r="C845" s="36" t="s">
        <v>1797</v>
      </c>
      <c r="D845" s="36" t="s">
        <v>202</v>
      </c>
      <c r="E845" s="35">
        <v>101222</v>
      </c>
      <c r="F845" s="37">
        <v>46</v>
      </c>
      <c r="G845" s="35">
        <v>1</v>
      </c>
      <c r="H845" s="36" t="s">
        <v>170</v>
      </c>
      <c r="I845" s="35">
        <v>3342618234</v>
      </c>
    </row>
    <row r="846" spans="1:9" ht="30" hidden="1">
      <c r="A846" s="35">
        <v>15288</v>
      </c>
      <c r="B846" s="36" t="s">
        <v>1798</v>
      </c>
      <c r="C846" s="36" t="s">
        <v>1799</v>
      </c>
      <c r="D846" s="36" t="s">
        <v>202</v>
      </c>
      <c r="E846" s="35">
        <v>101222</v>
      </c>
      <c r="F846" s="37">
        <v>230</v>
      </c>
      <c r="G846" s="35">
        <v>7</v>
      </c>
      <c r="H846" s="36" t="s">
        <v>186</v>
      </c>
      <c r="I846" s="35">
        <v>3337415038</v>
      </c>
    </row>
    <row r="847" spans="1:9" ht="15" hidden="1">
      <c r="A847" s="35">
        <v>15296</v>
      </c>
      <c r="B847" s="36" t="s">
        <v>1800</v>
      </c>
      <c r="C847" s="36" t="s">
        <v>1801</v>
      </c>
      <c r="D847" s="36" t="s">
        <v>178</v>
      </c>
      <c r="E847" s="35">
        <v>116704</v>
      </c>
      <c r="F847" s="37">
        <v>46</v>
      </c>
      <c r="G847" s="35">
        <v>2</v>
      </c>
      <c r="H847" s="36" t="s">
        <v>194</v>
      </c>
      <c r="I847" s="35">
        <v>3349559600</v>
      </c>
    </row>
    <row r="848" spans="1:9" ht="30" hidden="1">
      <c r="A848" s="35">
        <v>15298</v>
      </c>
      <c r="B848" s="36" t="s">
        <v>1802</v>
      </c>
      <c r="C848" s="36" t="s">
        <v>1803</v>
      </c>
      <c r="D848" s="36" t="s">
        <v>178</v>
      </c>
      <c r="E848" s="35">
        <v>116704</v>
      </c>
      <c r="F848" s="37">
        <v>765</v>
      </c>
      <c r="G848" s="35">
        <v>7</v>
      </c>
      <c r="H848" s="36" t="s">
        <v>186</v>
      </c>
      <c r="I848" s="35">
        <v>3337415041</v>
      </c>
    </row>
    <row r="849" spans="1:9" ht="15" hidden="1">
      <c r="A849" s="35">
        <v>15312</v>
      </c>
      <c r="B849" s="36" t="s">
        <v>1804</v>
      </c>
      <c r="C849" s="36" t="s">
        <v>1805</v>
      </c>
      <c r="D849" s="36" t="s">
        <v>178</v>
      </c>
      <c r="E849" s="35">
        <v>116704</v>
      </c>
      <c r="F849" s="37">
        <v>345</v>
      </c>
      <c r="G849" s="35">
        <v>7</v>
      </c>
      <c r="H849" s="36" t="s">
        <v>194</v>
      </c>
      <c r="I849" s="35">
        <v>3337415054</v>
      </c>
    </row>
    <row r="850" spans="1:9" ht="30" hidden="1">
      <c r="A850" s="35">
        <v>15313</v>
      </c>
      <c r="B850" s="36" t="s">
        <v>1806</v>
      </c>
      <c r="C850" s="36" t="s">
        <v>1805</v>
      </c>
      <c r="D850" s="36" t="s">
        <v>202</v>
      </c>
      <c r="E850" s="35">
        <v>101222</v>
      </c>
      <c r="F850" s="37">
        <v>69</v>
      </c>
      <c r="G850" s="35">
        <v>2</v>
      </c>
      <c r="H850" s="36" t="s">
        <v>170</v>
      </c>
      <c r="I850" s="35">
        <v>3342618383</v>
      </c>
    </row>
    <row r="851" spans="1:9" ht="45" hidden="1">
      <c r="A851" s="35">
        <v>15316</v>
      </c>
      <c r="B851" s="36" t="s">
        <v>1807</v>
      </c>
      <c r="C851" s="36" t="s">
        <v>1805</v>
      </c>
      <c r="D851" s="36" t="s">
        <v>178</v>
      </c>
      <c r="E851" s="35">
        <v>116704</v>
      </c>
      <c r="F851" s="37">
        <v>69</v>
      </c>
      <c r="G851" s="35">
        <v>2</v>
      </c>
      <c r="H851" s="36" t="s">
        <v>179</v>
      </c>
      <c r="I851" s="35">
        <v>3349559929</v>
      </c>
    </row>
    <row r="852" spans="1:9" ht="75" hidden="1">
      <c r="A852" s="35">
        <v>15342</v>
      </c>
      <c r="B852" s="36" t="s">
        <v>1808</v>
      </c>
      <c r="C852" s="36" t="s">
        <v>1809</v>
      </c>
      <c r="D852" s="36" t="s">
        <v>193</v>
      </c>
      <c r="E852" s="35">
        <v>101071</v>
      </c>
      <c r="F852" s="37">
        <v>115</v>
      </c>
      <c r="G852" s="35">
        <v>2</v>
      </c>
      <c r="H852" s="36" t="s">
        <v>186</v>
      </c>
      <c r="I852" s="35">
        <v>3337415070</v>
      </c>
    </row>
    <row r="853" spans="1:9" ht="45" hidden="1">
      <c r="A853" s="35">
        <v>15344</v>
      </c>
      <c r="B853" s="36" t="s">
        <v>1810</v>
      </c>
      <c r="C853" s="36" t="s">
        <v>1811</v>
      </c>
      <c r="D853" s="36" t="s">
        <v>178</v>
      </c>
      <c r="E853" s="35">
        <v>116704</v>
      </c>
      <c r="F853" s="37">
        <v>69</v>
      </c>
      <c r="G853" s="35">
        <v>1</v>
      </c>
      <c r="H853" s="36" t="s">
        <v>179</v>
      </c>
      <c r="I853" s="35">
        <v>3349559740</v>
      </c>
    </row>
    <row r="854" spans="1:9" ht="15" hidden="1">
      <c r="A854" s="35">
        <v>15345</v>
      </c>
      <c r="B854" s="36" t="s">
        <v>1812</v>
      </c>
      <c r="C854" s="36" t="s">
        <v>1811</v>
      </c>
      <c r="D854" s="36" t="s">
        <v>178</v>
      </c>
      <c r="E854" s="35">
        <v>116704</v>
      </c>
      <c r="F854" s="37">
        <v>230</v>
      </c>
      <c r="G854" s="35">
        <v>3</v>
      </c>
      <c r="H854" s="36" t="s">
        <v>170</v>
      </c>
      <c r="I854" s="35">
        <v>3352749973</v>
      </c>
    </row>
    <row r="855" spans="1:9" ht="45" hidden="1">
      <c r="A855" s="35">
        <v>15346</v>
      </c>
      <c r="B855" s="36" t="s">
        <v>1813</v>
      </c>
      <c r="C855" s="36" t="s">
        <v>1814</v>
      </c>
      <c r="D855" s="36" t="s">
        <v>178</v>
      </c>
      <c r="E855" s="35">
        <v>116704</v>
      </c>
      <c r="F855" s="37">
        <v>69</v>
      </c>
      <c r="G855" s="35">
        <v>1</v>
      </c>
      <c r="H855" s="36" t="s">
        <v>179</v>
      </c>
      <c r="I855" s="35">
        <v>3349559741</v>
      </c>
    </row>
    <row r="856" spans="1:9" ht="45" hidden="1">
      <c r="A856" s="35">
        <v>15352</v>
      </c>
      <c r="B856" s="36" t="s">
        <v>1815</v>
      </c>
      <c r="C856" s="36" t="s">
        <v>1816</v>
      </c>
      <c r="D856" s="36" t="s">
        <v>178</v>
      </c>
      <c r="E856" s="35">
        <v>116704</v>
      </c>
      <c r="F856" s="37">
        <v>46</v>
      </c>
      <c r="G856" s="35">
        <v>1</v>
      </c>
      <c r="H856" s="36" t="s">
        <v>179</v>
      </c>
      <c r="I856" s="35">
        <v>3349560122</v>
      </c>
    </row>
    <row r="857" spans="1:9" ht="45" hidden="1">
      <c r="A857" s="35">
        <v>15410</v>
      </c>
      <c r="B857" s="36" t="s">
        <v>1817</v>
      </c>
      <c r="C857" s="36" t="s">
        <v>1818</v>
      </c>
      <c r="D857" s="36" t="s">
        <v>178</v>
      </c>
      <c r="E857" s="35">
        <v>116704</v>
      </c>
      <c r="F857" s="37">
        <v>46</v>
      </c>
      <c r="G857" s="35">
        <v>1</v>
      </c>
      <c r="H857" s="36" t="s">
        <v>179</v>
      </c>
      <c r="I857" s="35">
        <v>3349559986</v>
      </c>
    </row>
    <row r="858" spans="1:9" ht="60" hidden="1">
      <c r="A858" s="35">
        <v>15433</v>
      </c>
      <c r="B858" s="36" t="s">
        <v>1819</v>
      </c>
      <c r="C858" s="36" t="s">
        <v>1820</v>
      </c>
      <c r="D858" s="36" t="s">
        <v>191</v>
      </c>
      <c r="E858" s="35">
        <v>100834</v>
      </c>
      <c r="F858" s="37">
        <v>115</v>
      </c>
      <c r="G858" s="35">
        <v>1</v>
      </c>
      <c r="H858" s="36" t="s">
        <v>186</v>
      </c>
      <c r="I858" s="35">
        <v>3337415125</v>
      </c>
    </row>
    <row r="859" spans="1:9" ht="45" hidden="1">
      <c r="A859" s="35">
        <v>15440</v>
      </c>
      <c r="B859" s="36" t="s">
        <v>1821</v>
      </c>
      <c r="C859" s="36" t="s">
        <v>1822</v>
      </c>
      <c r="D859" s="36" t="s">
        <v>178</v>
      </c>
      <c r="E859" s="35">
        <v>116704</v>
      </c>
      <c r="F859" s="37">
        <v>69</v>
      </c>
      <c r="G859" s="35">
        <v>1</v>
      </c>
      <c r="H859" s="36" t="s">
        <v>215</v>
      </c>
      <c r="I859" s="35">
        <v>3342618158</v>
      </c>
    </row>
    <row r="860" spans="1:9" ht="60" hidden="1">
      <c r="A860" s="35">
        <v>15442</v>
      </c>
      <c r="B860" s="36" t="s">
        <v>1823</v>
      </c>
      <c r="C860" s="36" t="s">
        <v>1824</v>
      </c>
      <c r="D860" s="36" t="s">
        <v>191</v>
      </c>
      <c r="E860" s="35">
        <v>100834</v>
      </c>
      <c r="F860" s="37">
        <v>138</v>
      </c>
      <c r="G860" s="35">
        <v>2</v>
      </c>
      <c r="H860" s="36" t="s">
        <v>215</v>
      </c>
      <c r="I860" s="35">
        <v>3337415130</v>
      </c>
    </row>
    <row r="861" spans="1:9" ht="45" hidden="1">
      <c r="A861" s="35">
        <v>15443</v>
      </c>
      <c r="B861" s="36" t="s">
        <v>1825</v>
      </c>
      <c r="C861" s="36" t="s">
        <v>1824</v>
      </c>
      <c r="D861" s="36" t="s">
        <v>1002</v>
      </c>
      <c r="E861" s="35">
        <v>103089</v>
      </c>
      <c r="F861" s="37">
        <v>138</v>
      </c>
      <c r="G861" s="35">
        <v>3</v>
      </c>
      <c r="H861" s="36" t="s">
        <v>215</v>
      </c>
      <c r="I861" s="35">
        <v>3342618423</v>
      </c>
    </row>
    <row r="862" spans="1:9" ht="45" hidden="1">
      <c r="A862" s="35">
        <v>15447</v>
      </c>
      <c r="B862" s="36" t="s">
        <v>1826</v>
      </c>
      <c r="C862" s="36" t="s">
        <v>1827</v>
      </c>
      <c r="D862" s="36" t="s">
        <v>178</v>
      </c>
      <c r="E862" s="35">
        <v>116704</v>
      </c>
      <c r="F862" s="37">
        <v>46</v>
      </c>
      <c r="G862" s="35">
        <v>1</v>
      </c>
      <c r="H862" s="36" t="s">
        <v>179</v>
      </c>
      <c r="I862" s="35">
        <v>3349559941</v>
      </c>
    </row>
    <row r="863" spans="1:9" ht="15" hidden="1">
      <c r="A863" s="35">
        <v>15538</v>
      </c>
      <c r="B863" s="36" t="s">
        <v>1828</v>
      </c>
      <c r="C863" s="36" t="s">
        <v>1829</v>
      </c>
      <c r="D863" s="36" t="s">
        <v>178</v>
      </c>
      <c r="E863" s="35">
        <v>116704</v>
      </c>
      <c r="F863" s="37">
        <v>69</v>
      </c>
      <c r="G863" s="35">
        <v>4</v>
      </c>
      <c r="H863" s="36" t="s">
        <v>170</v>
      </c>
      <c r="I863" s="35">
        <v>3342618069</v>
      </c>
    </row>
    <row r="864" spans="1:9" ht="45" hidden="1">
      <c r="A864" s="35">
        <v>15543</v>
      </c>
      <c r="B864" s="36" t="s">
        <v>1830</v>
      </c>
      <c r="C864" s="36" t="s">
        <v>1831</v>
      </c>
      <c r="D864" s="36" t="s">
        <v>294</v>
      </c>
      <c r="E864" s="35">
        <v>100716</v>
      </c>
      <c r="F864" s="37">
        <v>115</v>
      </c>
      <c r="G864" s="35">
        <v>2</v>
      </c>
      <c r="H864" s="36" t="s">
        <v>186</v>
      </c>
      <c r="I864" s="35">
        <v>3337415185</v>
      </c>
    </row>
    <row r="865" spans="1:9" ht="15" hidden="1">
      <c r="A865" s="35">
        <v>15558</v>
      </c>
      <c r="B865" s="36" t="s">
        <v>1832</v>
      </c>
      <c r="C865" s="36" t="s">
        <v>1833</v>
      </c>
      <c r="D865" s="36" t="s">
        <v>178</v>
      </c>
      <c r="E865" s="35">
        <v>116704</v>
      </c>
      <c r="F865" s="37">
        <v>34.5</v>
      </c>
      <c r="G865" s="35">
        <v>1</v>
      </c>
      <c r="H865" s="36" t="s">
        <v>170</v>
      </c>
      <c r="I865" s="35">
        <v>3342618023</v>
      </c>
    </row>
    <row r="866" spans="1:9" ht="15" hidden="1">
      <c r="A866" s="35">
        <v>15619</v>
      </c>
      <c r="B866" s="36" t="s">
        <v>1834</v>
      </c>
      <c r="C866" s="36" t="s">
        <v>1835</v>
      </c>
      <c r="D866" s="36" t="s">
        <v>178</v>
      </c>
      <c r="E866" s="35">
        <v>116704</v>
      </c>
      <c r="F866" s="37">
        <v>46</v>
      </c>
      <c r="G866" s="35">
        <v>2</v>
      </c>
      <c r="H866" s="36" t="s">
        <v>170</v>
      </c>
      <c r="I866" s="35">
        <v>3342618418</v>
      </c>
    </row>
    <row r="867" spans="1:9" ht="45" hidden="1">
      <c r="A867" s="35">
        <v>15641</v>
      </c>
      <c r="B867" s="36" t="s">
        <v>1836</v>
      </c>
      <c r="C867" s="36" t="s">
        <v>1837</v>
      </c>
      <c r="D867" s="36" t="s">
        <v>178</v>
      </c>
      <c r="E867" s="35">
        <v>116704</v>
      </c>
      <c r="F867" s="37">
        <v>46</v>
      </c>
      <c r="G867" s="35">
        <v>1</v>
      </c>
      <c r="H867" s="36" t="s">
        <v>179</v>
      </c>
      <c r="I867" s="35">
        <v>3349560132</v>
      </c>
    </row>
    <row r="868" spans="1:9" ht="45" hidden="1">
      <c r="A868" s="35">
        <v>15644</v>
      </c>
      <c r="B868" s="36" t="s">
        <v>1838</v>
      </c>
      <c r="C868" s="36" t="s">
        <v>1839</v>
      </c>
      <c r="D868" s="36" t="s">
        <v>294</v>
      </c>
      <c r="E868" s="35">
        <v>100716</v>
      </c>
      <c r="F868" s="37">
        <v>57</v>
      </c>
      <c r="G868" s="35">
        <v>2</v>
      </c>
      <c r="H868" s="36" t="s">
        <v>170</v>
      </c>
      <c r="I868" s="35">
        <v>3342617807</v>
      </c>
    </row>
    <row r="869" spans="1:9" ht="60" hidden="1">
      <c r="A869" s="35">
        <v>15645</v>
      </c>
      <c r="B869" s="36" t="s">
        <v>1840</v>
      </c>
      <c r="C869" s="36" t="s">
        <v>1841</v>
      </c>
      <c r="D869" s="36" t="s">
        <v>191</v>
      </c>
      <c r="E869" s="35">
        <v>100834</v>
      </c>
      <c r="F869" s="37">
        <v>230</v>
      </c>
      <c r="G869" s="35">
        <v>2</v>
      </c>
      <c r="H869" s="36" t="s">
        <v>186</v>
      </c>
      <c r="I869" s="35">
        <v>3337415252</v>
      </c>
    </row>
    <row r="870" spans="1:9" ht="30" hidden="1">
      <c r="A870" s="35">
        <v>15653</v>
      </c>
      <c r="B870" s="36" t="s">
        <v>1842</v>
      </c>
      <c r="C870" s="36" t="s">
        <v>1843</v>
      </c>
      <c r="D870" s="36" t="s">
        <v>316</v>
      </c>
      <c r="E870" s="35">
        <v>126080</v>
      </c>
      <c r="F870" s="37">
        <v>115</v>
      </c>
      <c r="G870" s="35">
        <v>3</v>
      </c>
      <c r="H870" s="36" t="s">
        <v>194</v>
      </c>
      <c r="I870" s="35">
        <v>3337428673</v>
      </c>
    </row>
    <row r="871" spans="1:9" ht="15" hidden="1">
      <c r="A871" s="35">
        <v>15657</v>
      </c>
      <c r="B871" s="36" t="s">
        <v>1844</v>
      </c>
      <c r="C871" s="36" t="s">
        <v>1845</v>
      </c>
      <c r="D871" s="36" t="s">
        <v>178</v>
      </c>
      <c r="E871" s="35">
        <v>116704</v>
      </c>
      <c r="F871" s="37">
        <v>46</v>
      </c>
      <c r="G871" s="35">
        <v>1</v>
      </c>
      <c r="H871" s="36" t="s">
        <v>194</v>
      </c>
      <c r="I871" s="35">
        <v>3349559593</v>
      </c>
    </row>
    <row r="872" spans="1:9" ht="45" hidden="1">
      <c r="A872" s="35">
        <v>15674</v>
      </c>
      <c r="B872" s="36" t="s">
        <v>1846</v>
      </c>
      <c r="C872" s="36" t="s">
        <v>1847</v>
      </c>
      <c r="D872" s="36" t="s">
        <v>178</v>
      </c>
      <c r="E872" s="35">
        <v>116704</v>
      </c>
      <c r="F872" s="37">
        <v>46</v>
      </c>
      <c r="G872" s="35">
        <v>1</v>
      </c>
      <c r="H872" s="36" t="s">
        <v>179</v>
      </c>
      <c r="I872" s="35">
        <v>3349560204</v>
      </c>
    </row>
    <row r="873" spans="1:9" ht="45" hidden="1">
      <c r="A873" s="35">
        <v>15677</v>
      </c>
      <c r="B873" s="36" t="s">
        <v>1848</v>
      </c>
      <c r="C873" s="36" t="s">
        <v>1849</v>
      </c>
      <c r="D873" s="36" t="s">
        <v>178</v>
      </c>
      <c r="E873" s="35">
        <v>116704</v>
      </c>
      <c r="F873" s="37">
        <v>46</v>
      </c>
      <c r="G873" s="35">
        <v>1</v>
      </c>
      <c r="H873" s="36" t="s">
        <v>179</v>
      </c>
      <c r="I873" s="35">
        <v>3349560087</v>
      </c>
    </row>
    <row r="874" spans="1:9" ht="45" hidden="1">
      <c r="A874" s="35">
        <v>15683</v>
      </c>
      <c r="B874" s="36" t="s">
        <v>1850</v>
      </c>
      <c r="C874" s="36" t="s">
        <v>1851</v>
      </c>
      <c r="D874" s="36" t="s">
        <v>178</v>
      </c>
      <c r="E874" s="35">
        <v>116704</v>
      </c>
      <c r="F874" s="37">
        <v>46</v>
      </c>
      <c r="G874" s="35">
        <v>1</v>
      </c>
      <c r="H874" s="36" t="s">
        <v>179</v>
      </c>
      <c r="I874" s="35">
        <v>3349560134</v>
      </c>
    </row>
    <row r="875" spans="1:9" ht="60" hidden="1">
      <c r="A875" s="35">
        <v>15702</v>
      </c>
      <c r="B875" s="36" t="s">
        <v>1852</v>
      </c>
      <c r="C875" s="36" t="s">
        <v>1853</v>
      </c>
      <c r="D875" s="36" t="s">
        <v>191</v>
      </c>
      <c r="E875" s="35">
        <v>100834</v>
      </c>
      <c r="F875" s="37">
        <v>115</v>
      </c>
      <c r="G875" s="35">
        <v>3</v>
      </c>
      <c r="H875" s="36" t="s">
        <v>170</v>
      </c>
      <c r="I875" s="35">
        <v>3337415287</v>
      </c>
    </row>
    <row r="876" spans="1:9" ht="15" hidden="1">
      <c r="A876" s="35">
        <v>15743</v>
      </c>
      <c r="B876" s="36" t="s">
        <v>1854</v>
      </c>
      <c r="C876" s="36" t="s">
        <v>1855</v>
      </c>
      <c r="D876" s="36" t="s">
        <v>178</v>
      </c>
      <c r="E876" s="35">
        <v>116704</v>
      </c>
      <c r="F876" s="37">
        <v>69</v>
      </c>
      <c r="G876" s="35">
        <v>1</v>
      </c>
      <c r="H876" s="36" t="s">
        <v>170</v>
      </c>
      <c r="I876" s="35">
        <v>3337415307</v>
      </c>
    </row>
    <row r="877" spans="1:9" ht="15" hidden="1">
      <c r="A877" s="35">
        <v>15744</v>
      </c>
      <c r="B877" s="36" t="s">
        <v>1856</v>
      </c>
      <c r="C877" s="36" t="s">
        <v>1855</v>
      </c>
      <c r="D877" s="36" t="s">
        <v>178</v>
      </c>
      <c r="E877" s="35">
        <v>116704</v>
      </c>
      <c r="F877" s="37">
        <v>69</v>
      </c>
      <c r="G877" s="35">
        <v>1</v>
      </c>
      <c r="H877" s="36" t="s">
        <v>194</v>
      </c>
      <c r="I877" s="35">
        <v>3337415306</v>
      </c>
    </row>
    <row r="878" spans="1:9" ht="45" hidden="1">
      <c r="A878" s="35">
        <v>15757</v>
      </c>
      <c r="B878" s="36" t="s">
        <v>1857</v>
      </c>
      <c r="C878" s="36" t="s">
        <v>1858</v>
      </c>
      <c r="D878" s="36" t="s">
        <v>178</v>
      </c>
      <c r="E878" s="35">
        <v>116704</v>
      </c>
      <c r="F878" s="37">
        <v>46</v>
      </c>
      <c r="G878" s="35">
        <v>3</v>
      </c>
      <c r="H878" s="36" t="s">
        <v>179</v>
      </c>
      <c r="I878" s="35">
        <v>3349560142</v>
      </c>
    </row>
    <row r="879" spans="1:9" ht="45" hidden="1">
      <c r="A879" s="35">
        <v>15758</v>
      </c>
      <c r="B879" s="36" t="s">
        <v>1859</v>
      </c>
      <c r="C879" s="36" t="s">
        <v>1860</v>
      </c>
      <c r="D879" s="36" t="s">
        <v>178</v>
      </c>
      <c r="E879" s="35">
        <v>116704</v>
      </c>
      <c r="F879" s="37">
        <v>46</v>
      </c>
      <c r="G879" s="35">
        <v>2</v>
      </c>
      <c r="H879" s="36" t="s">
        <v>179</v>
      </c>
      <c r="I879" s="35">
        <v>3349560143</v>
      </c>
    </row>
    <row r="880" spans="1:9" ht="45" hidden="1">
      <c r="A880" s="35">
        <v>15802</v>
      </c>
      <c r="B880" s="36" t="s">
        <v>1861</v>
      </c>
      <c r="C880" s="36" t="s">
        <v>1862</v>
      </c>
      <c r="D880" s="36" t="s">
        <v>202</v>
      </c>
      <c r="E880" s="35">
        <v>101222</v>
      </c>
      <c r="F880" s="37">
        <v>69</v>
      </c>
      <c r="G880" s="35">
        <v>1</v>
      </c>
      <c r="H880" s="36" t="s">
        <v>215</v>
      </c>
      <c r="I880" s="35">
        <v>3342618274</v>
      </c>
    </row>
    <row r="881" spans="1:9" ht="45" hidden="1">
      <c r="A881" s="35">
        <v>15811</v>
      </c>
      <c r="B881" s="36" t="s">
        <v>1863</v>
      </c>
      <c r="C881" s="36" t="s">
        <v>1864</v>
      </c>
      <c r="D881" s="36" t="s">
        <v>635</v>
      </c>
      <c r="E881" s="35">
        <v>101407</v>
      </c>
      <c r="F881" s="37">
        <v>46</v>
      </c>
      <c r="G881" s="35">
        <v>1</v>
      </c>
      <c r="H881" s="36" t="s">
        <v>170</v>
      </c>
      <c r="I881" s="35">
        <v>3337415349</v>
      </c>
    </row>
    <row r="882" spans="1:9" ht="60" hidden="1">
      <c r="A882" s="35">
        <v>15832</v>
      </c>
      <c r="B882" s="36" t="s">
        <v>1865</v>
      </c>
      <c r="C882" s="36" t="s">
        <v>1866</v>
      </c>
      <c r="D882" s="36" t="s">
        <v>191</v>
      </c>
      <c r="E882" s="35">
        <v>100834</v>
      </c>
      <c r="F882" s="37">
        <v>500</v>
      </c>
      <c r="G882" s="35">
        <v>1</v>
      </c>
      <c r="H882" s="36" t="s">
        <v>186</v>
      </c>
      <c r="I882" s="35">
        <v>3353097496</v>
      </c>
    </row>
    <row r="883" spans="1:9" ht="30" hidden="1">
      <c r="A883" s="35">
        <v>15834</v>
      </c>
      <c r="B883" s="36" t="s">
        <v>1867</v>
      </c>
      <c r="C883" s="36" t="s">
        <v>1868</v>
      </c>
      <c r="D883" s="36" t="s">
        <v>178</v>
      </c>
      <c r="E883" s="35">
        <v>116704</v>
      </c>
      <c r="F883" s="37">
        <v>115</v>
      </c>
      <c r="G883" s="35">
        <v>4</v>
      </c>
      <c r="H883" s="36" t="s">
        <v>186</v>
      </c>
      <c r="I883" s="35">
        <v>3337428270</v>
      </c>
    </row>
    <row r="884" spans="1:9" ht="45" hidden="1">
      <c r="A884" s="35">
        <v>15843</v>
      </c>
      <c r="B884" s="36" t="s">
        <v>1869</v>
      </c>
      <c r="C884" s="36" t="s">
        <v>1870</v>
      </c>
      <c r="D884" s="36" t="s">
        <v>178</v>
      </c>
      <c r="E884" s="35">
        <v>116704</v>
      </c>
      <c r="F884" s="37">
        <v>345</v>
      </c>
      <c r="G884" s="35">
        <v>1</v>
      </c>
      <c r="H884" s="36" t="s">
        <v>179</v>
      </c>
      <c r="I884" s="35">
        <v>3349559744</v>
      </c>
    </row>
    <row r="885" spans="1:9" ht="15" hidden="1">
      <c r="A885" s="35">
        <v>15885</v>
      </c>
      <c r="B885" s="36" t="s">
        <v>1871</v>
      </c>
      <c r="C885" s="36" t="s">
        <v>1872</v>
      </c>
      <c r="D885" s="36" t="s">
        <v>178</v>
      </c>
      <c r="E885" s="35">
        <v>116704</v>
      </c>
      <c r="F885" s="37">
        <v>230</v>
      </c>
      <c r="G885" s="35">
        <v>3</v>
      </c>
      <c r="H885" s="36" t="s">
        <v>170</v>
      </c>
      <c r="I885" s="35">
        <v>3337415400</v>
      </c>
    </row>
    <row r="886" spans="1:9" ht="15" hidden="1">
      <c r="A886" s="35">
        <v>15913</v>
      </c>
      <c r="B886" s="36" t="s">
        <v>1873</v>
      </c>
      <c r="C886" s="36" t="s">
        <v>1874</v>
      </c>
      <c r="D886" s="36" t="s">
        <v>178</v>
      </c>
      <c r="E886" s="35">
        <v>116704</v>
      </c>
      <c r="F886" s="37">
        <v>115</v>
      </c>
      <c r="G886" s="35">
        <v>2</v>
      </c>
      <c r="H886" s="36" t="s">
        <v>170</v>
      </c>
      <c r="I886" s="35">
        <v>3337415417</v>
      </c>
    </row>
    <row r="887" spans="1:9" ht="60" hidden="1">
      <c r="A887" s="35">
        <v>15936</v>
      </c>
      <c r="B887" s="36" t="s">
        <v>1875</v>
      </c>
      <c r="C887" s="36" t="s">
        <v>1876</v>
      </c>
      <c r="D887" s="36" t="s">
        <v>191</v>
      </c>
      <c r="E887" s="35">
        <v>100834</v>
      </c>
      <c r="F887" s="37">
        <v>138</v>
      </c>
      <c r="G887" s="35">
        <v>1</v>
      </c>
      <c r="H887" s="36" t="s">
        <v>215</v>
      </c>
      <c r="I887" s="35">
        <v>3342618324</v>
      </c>
    </row>
    <row r="888" spans="1:9" ht="15" hidden="1">
      <c r="A888" s="35">
        <v>15971</v>
      </c>
      <c r="B888" s="36" t="s">
        <v>1877</v>
      </c>
      <c r="C888" s="36" t="s">
        <v>1878</v>
      </c>
      <c r="D888" s="36" t="s">
        <v>178</v>
      </c>
      <c r="E888" s="35">
        <v>116704</v>
      </c>
      <c r="F888" s="37">
        <v>115</v>
      </c>
      <c r="G888" s="35">
        <v>4</v>
      </c>
      <c r="H888" s="36" t="s">
        <v>170</v>
      </c>
      <c r="I888" s="35">
        <v>3337428298</v>
      </c>
    </row>
    <row r="889" spans="1:9" ht="15" hidden="1">
      <c r="A889" s="35">
        <v>16002</v>
      </c>
      <c r="B889" s="36" t="s">
        <v>1879</v>
      </c>
      <c r="C889" s="36" t="s">
        <v>1880</v>
      </c>
      <c r="D889" s="36" t="s">
        <v>178</v>
      </c>
      <c r="E889" s="35">
        <v>116704</v>
      </c>
      <c r="F889" s="37">
        <v>69</v>
      </c>
      <c r="G889" s="35">
        <v>7</v>
      </c>
      <c r="H889" s="36" t="s">
        <v>194</v>
      </c>
      <c r="I889" s="35">
        <v>3337427425</v>
      </c>
    </row>
    <row r="890" spans="1:9" ht="30" hidden="1">
      <c r="A890" s="35">
        <v>16015</v>
      </c>
      <c r="B890" s="36" t="s">
        <v>1881</v>
      </c>
      <c r="C890" s="36" t="s">
        <v>1882</v>
      </c>
      <c r="D890" s="36" t="s">
        <v>202</v>
      </c>
      <c r="E890" s="35">
        <v>101222</v>
      </c>
      <c r="F890" s="37">
        <v>69</v>
      </c>
      <c r="G890" s="35">
        <v>2</v>
      </c>
      <c r="H890" s="36" t="s">
        <v>170</v>
      </c>
      <c r="I890" s="35">
        <v>3352750257</v>
      </c>
    </row>
    <row r="891" spans="1:9" ht="45" hidden="1">
      <c r="A891" s="35">
        <v>16026</v>
      </c>
      <c r="B891" s="36" t="s">
        <v>1883</v>
      </c>
      <c r="C891" s="36" t="s">
        <v>1884</v>
      </c>
      <c r="D891" s="36" t="s">
        <v>202</v>
      </c>
      <c r="E891" s="35">
        <v>101222</v>
      </c>
      <c r="F891" s="37">
        <v>69</v>
      </c>
      <c r="G891" s="35">
        <v>1</v>
      </c>
      <c r="H891" s="36" t="s">
        <v>179</v>
      </c>
      <c r="I891" s="35">
        <v>3342618268</v>
      </c>
    </row>
    <row r="892" spans="1:9" ht="30">
      <c r="A892" s="35">
        <v>16062</v>
      </c>
      <c r="B892" s="36" t="s">
        <v>1885</v>
      </c>
      <c r="C892" s="36" t="s">
        <v>1886</v>
      </c>
      <c r="D892" s="36" t="s">
        <v>169</v>
      </c>
      <c r="E892" s="35">
        <v>100219</v>
      </c>
      <c r="F892" s="37">
        <v>115</v>
      </c>
      <c r="G892" s="35">
        <v>1</v>
      </c>
      <c r="H892" s="36" t="s">
        <v>186</v>
      </c>
      <c r="I892" s="35">
        <v>3337415503</v>
      </c>
    </row>
    <row r="893" spans="1:9" ht="15" hidden="1">
      <c r="A893" s="35">
        <v>16082</v>
      </c>
      <c r="B893" s="36" t="s">
        <v>1887</v>
      </c>
      <c r="C893" s="36" t="s">
        <v>1888</v>
      </c>
      <c r="D893" s="36" t="s">
        <v>178</v>
      </c>
      <c r="E893" s="35">
        <v>116704</v>
      </c>
      <c r="F893" s="37">
        <v>69</v>
      </c>
      <c r="G893" s="35">
        <v>3</v>
      </c>
      <c r="H893" s="36" t="s">
        <v>170</v>
      </c>
      <c r="I893" s="35">
        <v>3342618136</v>
      </c>
    </row>
    <row r="894" spans="1:9" ht="30" hidden="1">
      <c r="A894" s="35">
        <v>16097</v>
      </c>
      <c r="B894" s="36" t="s">
        <v>1889</v>
      </c>
      <c r="C894" s="36" t="s">
        <v>1890</v>
      </c>
      <c r="D894" s="36" t="s">
        <v>202</v>
      </c>
      <c r="E894" s="35">
        <v>101222</v>
      </c>
      <c r="F894" s="37">
        <v>161</v>
      </c>
      <c r="G894" s="35">
        <v>7</v>
      </c>
      <c r="H894" s="36" t="s">
        <v>186</v>
      </c>
      <c r="I894" s="35">
        <v>3337415521</v>
      </c>
    </row>
    <row r="895" spans="1:9" ht="60" hidden="1">
      <c r="A895" s="35">
        <v>16153</v>
      </c>
      <c r="B895" s="36" t="s">
        <v>1891</v>
      </c>
      <c r="C895" s="36" t="s">
        <v>1892</v>
      </c>
      <c r="D895" s="36" t="s">
        <v>191</v>
      </c>
      <c r="E895" s="35">
        <v>100834</v>
      </c>
      <c r="F895" s="37">
        <v>69</v>
      </c>
      <c r="G895" s="35">
        <v>1</v>
      </c>
      <c r="H895" s="36" t="s">
        <v>170</v>
      </c>
      <c r="I895" s="35">
        <v>3337415552</v>
      </c>
    </row>
    <row r="896" spans="1:9" ht="45" hidden="1">
      <c r="A896" s="35">
        <v>16155</v>
      </c>
      <c r="B896" s="36" t="s">
        <v>1893</v>
      </c>
      <c r="C896" s="36" t="s">
        <v>1894</v>
      </c>
      <c r="D896" s="36" t="s">
        <v>202</v>
      </c>
      <c r="E896" s="35">
        <v>101222</v>
      </c>
      <c r="F896" s="37">
        <v>138</v>
      </c>
      <c r="G896" s="35">
        <v>4</v>
      </c>
      <c r="H896" s="36" t="s">
        <v>215</v>
      </c>
      <c r="I896" s="35">
        <v>3342618420</v>
      </c>
    </row>
    <row r="897" spans="1:9" ht="15" hidden="1">
      <c r="A897" s="35">
        <v>16156</v>
      </c>
      <c r="B897" s="36" t="s">
        <v>1895</v>
      </c>
      <c r="C897" s="36" t="s">
        <v>1896</v>
      </c>
      <c r="D897" s="36" t="s">
        <v>178</v>
      </c>
      <c r="E897" s="35">
        <v>116704</v>
      </c>
      <c r="F897" s="37">
        <v>115</v>
      </c>
      <c r="G897" s="35">
        <v>2</v>
      </c>
      <c r="H897" s="36" t="s">
        <v>170</v>
      </c>
      <c r="I897" s="35">
        <v>3352749833</v>
      </c>
    </row>
    <row r="898" spans="1:9" ht="45" hidden="1">
      <c r="A898" s="35">
        <v>16160</v>
      </c>
      <c r="B898" s="36" t="s">
        <v>1897</v>
      </c>
      <c r="C898" s="36" t="s">
        <v>1898</v>
      </c>
      <c r="D898" s="36" t="s">
        <v>178</v>
      </c>
      <c r="E898" s="35">
        <v>116704</v>
      </c>
      <c r="F898" s="37">
        <v>138</v>
      </c>
      <c r="G898" s="35">
        <v>2</v>
      </c>
      <c r="H898" s="36" t="s">
        <v>179</v>
      </c>
      <c r="I898" s="35">
        <v>3349560363</v>
      </c>
    </row>
    <row r="899" spans="1:9" ht="45" hidden="1">
      <c r="A899" s="35">
        <v>16174</v>
      </c>
      <c r="B899" s="36" t="s">
        <v>1899</v>
      </c>
      <c r="C899" s="36" t="s">
        <v>1900</v>
      </c>
      <c r="D899" s="36" t="s">
        <v>178</v>
      </c>
      <c r="E899" s="35">
        <v>116704</v>
      </c>
      <c r="F899" s="37">
        <v>46</v>
      </c>
      <c r="G899" s="35">
        <v>1</v>
      </c>
      <c r="H899" s="36" t="s">
        <v>179</v>
      </c>
      <c r="I899" s="35">
        <v>3349560245</v>
      </c>
    </row>
    <row r="900" spans="1:9" ht="60" hidden="1">
      <c r="A900" s="35">
        <v>16215</v>
      </c>
      <c r="B900" s="36" t="s">
        <v>1901</v>
      </c>
      <c r="C900" s="36" t="s">
        <v>1902</v>
      </c>
      <c r="D900" s="36" t="s">
        <v>353</v>
      </c>
      <c r="E900" s="35">
        <v>101617</v>
      </c>
      <c r="F900" s="37">
        <v>69</v>
      </c>
      <c r="G900" s="35">
        <v>3</v>
      </c>
      <c r="H900" s="36" t="s">
        <v>170</v>
      </c>
      <c r="I900" s="35">
        <v>3352749816</v>
      </c>
    </row>
    <row r="901" spans="1:9" ht="75" hidden="1">
      <c r="A901" s="35">
        <v>16217</v>
      </c>
      <c r="B901" s="36" t="s">
        <v>1903</v>
      </c>
      <c r="C901" s="36" t="s">
        <v>1902</v>
      </c>
      <c r="D901" s="36" t="s">
        <v>1904</v>
      </c>
      <c r="E901" s="35">
        <v>101011</v>
      </c>
      <c r="F901" s="37">
        <v>34.5</v>
      </c>
      <c r="G901" s="35">
        <v>1</v>
      </c>
      <c r="H901" s="36" t="s">
        <v>170</v>
      </c>
      <c r="I901" s="35">
        <v>3342618355</v>
      </c>
    </row>
    <row r="902" spans="1:9" ht="60" hidden="1">
      <c r="A902" s="35">
        <v>16218</v>
      </c>
      <c r="B902" s="36" t="s">
        <v>1905</v>
      </c>
      <c r="C902" s="36" t="s">
        <v>1906</v>
      </c>
      <c r="D902" s="36" t="s">
        <v>191</v>
      </c>
      <c r="E902" s="35">
        <v>100834</v>
      </c>
      <c r="F902" s="37">
        <v>500</v>
      </c>
      <c r="G902" s="35">
        <v>0</v>
      </c>
      <c r="H902" s="36" t="s">
        <v>186</v>
      </c>
      <c r="I902" s="35">
        <v>3337415584</v>
      </c>
    </row>
    <row r="903" spans="1:9" ht="30" hidden="1">
      <c r="A903" s="35">
        <v>16275</v>
      </c>
      <c r="B903" s="36" t="s">
        <v>1907</v>
      </c>
      <c r="C903" s="36" t="s">
        <v>1908</v>
      </c>
      <c r="D903" s="36" t="s">
        <v>178</v>
      </c>
      <c r="E903" s="35">
        <v>116704</v>
      </c>
      <c r="F903" s="37">
        <v>765</v>
      </c>
      <c r="G903" s="35">
        <v>16</v>
      </c>
      <c r="H903" s="36" t="s">
        <v>186</v>
      </c>
      <c r="I903" s="35">
        <v>3337415612</v>
      </c>
    </row>
    <row r="904" spans="1:9" ht="30" hidden="1">
      <c r="A904" s="35">
        <v>16301</v>
      </c>
      <c r="B904" s="36" t="s">
        <v>1909</v>
      </c>
      <c r="C904" s="36" t="s">
        <v>1910</v>
      </c>
      <c r="D904" s="36" t="s">
        <v>202</v>
      </c>
      <c r="E904" s="35">
        <v>101222</v>
      </c>
      <c r="F904" s="37">
        <v>69</v>
      </c>
      <c r="G904" s="35">
        <v>1</v>
      </c>
      <c r="H904" s="36" t="s">
        <v>186</v>
      </c>
      <c r="I904" s="35">
        <v>3342618047</v>
      </c>
    </row>
    <row r="905" spans="1:9" ht="45" hidden="1">
      <c r="A905" s="35">
        <v>16322</v>
      </c>
      <c r="B905" s="36" t="s">
        <v>1911</v>
      </c>
      <c r="C905" s="36" t="s">
        <v>1912</v>
      </c>
      <c r="D905" s="36" t="s">
        <v>178</v>
      </c>
      <c r="E905" s="35">
        <v>116704</v>
      </c>
      <c r="F905" s="37">
        <v>46</v>
      </c>
      <c r="G905" s="35">
        <v>2</v>
      </c>
      <c r="H905" s="36" t="s">
        <v>179</v>
      </c>
      <c r="I905" s="35">
        <v>3349560060</v>
      </c>
    </row>
    <row r="906" spans="1:9" ht="45" hidden="1">
      <c r="A906" s="35">
        <v>16324</v>
      </c>
      <c r="B906" s="36" t="s">
        <v>1913</v>
      </c>
      <c r="C906" s="36" t="s">
        <v>1912</v>
      </c>
      <c r="D906" s="36" t="s">
        <v>1692</v>
      </c>
      <c r="E906" s="35">
        <v>103436</v>
      </c>
      <c r="F906" s="37">
        <v>69</v>
      </c>
      <c r="G906" s="35">
        <v>2</v>
      </c>
      <c r="H906" s="36" t="s">
        <v>170</v>
      </c>
      <c r="I906" s="35">
        <v>3352749999</v>
      </c>
    </row>
    <row r="907" spans="1:9" ht="15" hidden="1">
      <c r="A907" s="35">
        <v>16329</v>
      </c>
      <c r="B907" s="36" t="s">
        <v>1914</v>
      </c>
      <c r="C907" s="36" t="s">
        <v>1912</v>
      </c>
      <c r="D907" s="36" t="s">
        <v>178</v>
      </c>
      <c r="E907" s="35">
        <v>116704</v>
      </c>
      <c r="F907" s="37">
        <v>138</v>
      </c>
      <c r="G907" s="35">
        <v>8</v>
      </c>
      <c r="H907" s="36" t="s">
        <v>194</v>
      </c>
      <c r="I907" s="35">
        <v>3349559580</v>
      </c>
    </row>
    <row r="908" spans="1:9" ht="45" hidden="1">
      <c r="A908" s="35">
        <v>16334</v>
      </c>
      <c r="B908" s="36" t="s">
        <v>1915</v>
      </c>
      <c r="C908" s="36" t="s">
        <v>1916</v>
      </c>
      <c r="D908" s="36" t="s">
        <v>178</v>
      </c>
      <c r="E908" s="35">
        <v>116704</v>
      </c>
      <c r="F908" s="37">
        <v>46</v>
      </c>
      <c r="G908" s="35">
        <v>1</v>
      </c>
      <c r="H908" s="36" t="s">
        <v>179</v>
      </c>
      <c r="I908" s="35">
        <v>3349560081</v>
      </c>
    </row>
    <row r="909" spans="1:9" ht="30" hidden="1">
      <c r="A909" s="35">
        <v>16337</v>
      </c>
      <c r="B909" s="36" t="s">
        <v>1917</v>
      </c>
      <c r="C909" s="36" t="s">
        <v>1918</v>
      </c>
      <c r="D909" s="36" t="s">
        <v>202</v>
      </c>
      <c r="E909" s="35">
        <v>101222</v>
      </c>
      <c r="F909" s="37">
        <v>69</v>
      </c>
      <c r="G909" s="35">
        <v>1</v>
      </c>
      <c r="H909" s="36" t="s">
        <v>170</v>
      </c>
      <c r="I909" s="35">
        <v>3342618303</v>
      </c>
    </row>
    <row r="910" spans="1:9" ht="45" hidden="1">
      <c r="A910" s="35">
        <v>16341</v>
      </c>
      <c r="B910" s="36" t="s">
        <v>1919</v>
      </c>
      <c r="C910" s="36" t="s">
        <v>1920</v>
      </c>
      <c r="D910" s="36" t="s">
        <v>178</v>
      </c>
      <c r="E910" s="35">
        <v>116704</v>
      </c>
      <c r="F910" s="37">
        <v>46</v>
      </c>
      <c r="G910" s="35">
        <v>1</v>
      </c>
      <c r="H910" s="36" t="s">
        <v>179</v>
      </c>
      <c r="I910" s="35">
        <v>3349559966</v>
      </c>
    </row>
    <row r="911" spans="1:9" ht="60" hidden="1">
      <c r="A911" s="35">
        <v>16348</v>
      </c>
      <c r="B911" s="36" t="s">
        <v>1921</v>
      </c>
      <c r="C911" s="36" t="s">
        <v>1922</v>
      </c>
      <c r="D911" s="36" t="s">
        <v>191</v>
      </c>
      <c r="E911" s="35">
        <v>100834</v>
      </c>
      <c r="F911" s="37">
        <v>115</v>
      </c>
      <c r="G911" s="35">
        <v>1</v>
      </c>
      <c r="H911" s="36" t="s">
        <v>170</v>
      </c>
      <c r="I911" s="35">
        <v>3337415660</v>
      </c>
    </row>
    <row r="912" spans="1:9" ht="45" hidden="1">
      <c r="A912" s="35">
        <v>16356</v>
      </c>
      <c r="B912" s="36" t="s">
        <v>1923</v>
      </c>
      <c r="C912" s="36" t="s">
        <v>1924</v>
      </c>
      <c r="D912" s="36" t="s">
        <v>178</v>
      </c>
      <c r="E912" s="35">
        <v>116704</v>
      </c>
      <c r="F912" s="37">
        <v>46</v>
      </c>
      <c r="G912" s="35">
        <v>2</v>
      </c>
      <c r="H912" s="36" t="s">
        <v>179</v>
      </c>
      <c r="I912" s="35">
        <v>3349559875</v>
      </c>
    </row>
    <row r="913" spans="1:9" ht="30" hidden="1">
      <c r="A913" s="35">
        <v>16359</v>
      </c>
      <c r="B913" s="36" t="s">
        <v>1925</v>
      </c>
      <c r="C913" s="36" t="s">
        <v>1926</v>
      </c>
      <c r="D913" s="36" t="s">
        <v>316</v>
      </c>
      <c r="E913" s="35">
        <v>126080</v>
      </c>
      <c r="F913" s="37">
        <v>115</v>
      </c>
      <c r="G913" s="35">
        <v>3</v>
      </c>
      <c r="H913" s="36" t="s">
        <v>194</v>
      </c>
      <c r="I913" s="35">
        <v>3337415663</v>
      </c>
    </row>
    <row r="914" spans="1:9" ht="45" hidden="1">
      <c r="A914" s="35">
        <v>16365</v>
      </c>
      <c r="B914" s="36" t="s">
        <v>1927</v>
      </c>
      <c r="C914" s="36" t="s">
        <v>1928</v>
      </c>
      <c r="D914" s="36" t="s">
        <v>178</v>
      </c>
      <c r="E914" s="35">
        <v>116704</v>
      </c>
      <c r="F914" s="37">
        <v>46</v>
      </c>
      <c r="G914" s="35">
        <v>3</v>
      </c>
      <c r="H914" s="36" t="s">
        <v>179</v>
      </c>
      <c r="I914" s="35">
        <v>3349559996</v>
      </c>
    </row>
    <row r="915" spans="1:9" ht="30">
      <c r="A915" s="35">
        <v>16382</v>
      </c>
      <c r="B915" s="36" t="s">
        <v>1929</v>
      </c>
      <c r="C915" s="36" t="s">
        <v>1930</v>
      </c>
      <c r="D915" s="36" t="s">
        <v>169</v>
      </c>
      <c r="E915" s="35">
        <v>100219</v>
      </c>
      <c r="F915" s="37">
        <v>115</v>
      </c>
      <c r="G915" s="35">
        <v>3</v>
      </c>
      <c r="H915" s="36" t="s">
        <v>186</v>
      </c>
      <c r="I915" s="35">
        <v>3337415681</v>
      </c>
    </row>
    <row r="916" spans="1:9" ht="45" hidden="1">
      <c r="A916" s="35">
        <v>16387</v>
      </c>
      <c r="B916" s="36" t="s">
        <v>1931</v>
      </c>
      <c r="C916" s="36" t="s">
        <v>1932</v>
      </c>
      <c r="D916" s="36" t="s">
        <v>178</v>
      </c>
      <c r="E916" s="35">
        <v>116704</v>
      </c>
      <c r="F916" s="37">
        <v>69</v>
      </c>
      <c r="G916" s="35">
        <v>1</v>
      </c>
      <c r="H916" s="36" t="s">
        <v>179</v>
      </c>
      <c r="I916" s="35">
        <v>3349559788</v>
      </c>
    </row>
    <row r="917" spans="1:9" ht="60" hidden="1">
      <c r="A917" s="35">
        <v>16388</v>
      </c>
      <c r="B917" s="36" t="s">
        <v>1933</v>
      </c>
      <c r="C917" s="36" t="s">
        <v>1934</v>
      </c>
      <c r="D917" s="36" t="s">
        <v>191</v>
      </c>
      <c r="E917" s="35">
        <v>100834</v>
      </c>
      <c r="F917" s="37">
        <v>115</v>
      </c>
      <c r="G917" s="35">
        <v>3</v>
      </c>
      <c r="H917" s="36" t="s">
        <v>186</v>
      </c>
      <c r="I917" s="35">
        <v>3337415686</v>
      </c>
    </row>
    <row r="918" spans="1:9" ht="15" hidden="1">
      <c r="A918" s="35">
        <v>16404</v>
      </c>
      <c r="B918" s="36" t="s">
        <v>1935</v>
      </c>
      <c r="C918" s="36" t="s">
        <v>1936</v>
      </c>
      <c r="D918" s="36" t="s">
        <v>178</v>
      </c>
      <c r="E918" s="35">
        <v>116704</v>
      </c>
      <c r="F918" s="37">
        <v>69</v>
      </c>
      <c r="G918" s="35">
        <v>1</v>
      </c>
      <c r="H918" s="36" t="s">
        <v>170</v>
      </c>
      <c r="I918" s="35">
        <v>3342618099</v>
      </c>
    </row>
    <row r="919" spans="1:9" ht="30" hidden="1">
      <c r="A919" s="35">
        <v>16407</v>
      </c>
      <c r="B919" s="36" t="s">
        <v>1937</v>
      </c>
      <c r="C919" s="36" t="s">
        <v>1938</v>
      </c>
      <c r="D919" s="36" t="s">
        <v>202</v>
      </c>
      <c r="E919" s="35">
        <v>101222</v>
      </c>
      <c r="F919" s="37">
        <v>69</v>
      </c>
      <c r="G919" s="35">
        <v>2</v>
      </c>
      <c r="H919" s="36" t="s">
        <v>170</v>
      </c>
      <c r="I919" s="35">
        <v>3352749823</v>
      </c>
    </row>
    <row r="920" spans="1:9" ht="15" hidden="1">
      <c r="A920" s="35">
        <v>16426</v>
      </c>
      <c r="B920" s="36" t="s">
        <v>1939</v>
      </c>
      <c r="C920" s="36" t="s">
        <v>1940</v>
      </c>
      <c r="D920" s="36" t="s">
        <v>178</v>
      </c>
      <c r="E920" s="35">
        <v>116704</v>
      </c>
      <c r="F920" s="37">
        <v>69</v>
      </c>
      <c r="G920" s="35">
        <v>3</v>
      </c>
      <c r="H920" s="36" t="s">
        <v>170</v>
      </c>
      <c r="I920" s="35">
        <v>3352749866</v>
      </c>
    </row>
    <row r="921" spans="1:9" ht="15" hidden="1">
      <c r="A921" s="35">
        <v>16430</v>
      </c>
      <c r="B921" s="36" t="s">
        <v>1941</v>
      </c>
      <c r="C921" s="36" t="s">
        <v>1942</v>
      </c>
      <c r="D921" s="36" t="s">
        <v>178</v>
      </c>
      <c r="E921" s="35">
        <v>116704</v>
      </c>
      <c r="F921" s="37">
        <v>115</v>
      </c>
      <c r="G921" s="35">
        <v>2</v>
      </c>
      <c r="H921" s="36" t="s">
        <v>170</v>
      </c>
      <c r="I921" s="35">
        <v>3337415705</v>
      </c>
    </row>
    <row r="922" spans="1:9" ht="30" hidden="1">
      <c r="A922" s="35">
        <v>16433</v>
      </c>
      <c r="B922" s="36" t="s">
        <v>1943</v>
      </c>
      <c r="C922" s="36" t="s">
        <v>1944</v>
      </c>
      <c r="D922" s="36" t="s">
        <v>178</v>
      </c>
      <c r="E922" s="35">
        <v>116704</v>
      </c>
      <c r="F922" s="37">
        <v>69</v>
      </c>
      <c r="G922" s="35">
        <v>2</v>
      </c>
      <c r="H922" s="36" t="s">
        <v>186</v>
      </c>
      <c r="I922" s="35">
        <v>3349559791</v>
      </c>
    </row>
    <row r="923" spans="1:9" ht="45" hidden="1">
      <c r="A923" s="35">
        <v>16438</v>
      </c>
      <c r="B923" s="36" t="s">
        <v>1945</v>
      </c>
      <c r="C923" s="36" t="s">
        <v>1946</v>
      </c>
      <c r="D923" s="36" t="s">
        <v>178</v>
      </c>
      <c r="E923" s="35">
        <v>116704</v>
      </c>
      <c r="F923" s="37">
        <v>46</v>
      </c>
      <c r="G923" s="35">
        <v>1</v>
      </c>
      <c r="H923" s="36" t="s">
        <v>179</v>
      </c>
      <c r="I923" s="35">
        <v>3349559833</v>
      </c>
    </row>
    <row r="924" spans="1:9" ht="45" hidden="1">
      <c r="A924" s="35">
        <v>16457</v>
      </c>
      <c r="B924" s="36" t="s">
        <v>1947</v>
      </c>
      <c r="C924" s="36" t="s">
        <v>1948</v>
      </c>
      <c r="D924" s="36" t="s">
        <v>178</v>
      </c>
      <c r="E924" s="35">
        <v>116704</v>
      </c>
      <c r="F924" s="37">
        <v>46</v>
      </c>
      <c r="G924" s="35">
        <v>1</v>
      </c>
      <c r="H924" s="36" t="s">
        <v>179</v>
      </c>
      <c r="I924" s="35">
        <v>3349559997</v>
      </c>
    </row>
    <row r="925" spans="1:9" ht="15">
      <c r="A925" s="35">
        <v>16459</v>
      </c>
      <c r="B925" s="36" t="s">
        <v>1949</v>
      </c>
      <c r="C925" s="36" t="s">
        <v>1950</v>
      </c>
      <c r="D925" s="36" t="s">
        <v>169</v>
      </c>
      <c r="E925" s="35">
        <v>100219</v>
      </c>
      <c r="F925" s="37">
        <v>115</v>
      </c>
      <c r="G925" s="35">
        <v>2</v>
      </c>
      <c r="H925" s="36" t="s">
        <v>170</v>
      </c>
      <c r="I925" s="35">
        <v>3337415719</v>
      </c>
    </row>
    <row r="926" spans="1:9" ht="60" hidden="1">
      <c r="A926" s="35">
        <v>16460</v>
      </c>
      <c r="B926" s="36" t="s">
        <v>1951</v>
      </c>
      <c r="C926" s="36" t="s">
        <v>1952</v>
      </c>
      <c r="D926" s="36" t="s">
        <v>191</v>
      </c>
      <c r="E926" s="35">
        <v>100834</v>
      </c>
      <c r="F926" s="37">
        <v>115</v>
      </c>
      <c r="G926" s="35">
        <v>2</v>
      </c>
      <c r="H926" s="36" t="s">
        <v>170</v>
      </c>
      <c r="I926" s="35">
        <v>3337415720</v>
      </c>
    </row>
    <row r="927" spans="1:9" ht="30" hidden="1">
      <c r="A927" s="35">
        <v>16532</v>
      </c>
      <c r="B927" s="36" t="s">
        <v>1953</v>
      </c>
      <c r="C927" s="36" t="s">
        <v>1954</v>
      </c>
      <c r="D927" s="36" t="s">
        <v>178</v>
      </c>
      <c r="E927" s="35">
        <v>116704</v>
      </c>
      <c r="F927" s="37">
        <v>230</v>
      </c>
      <c r="G927" s="35">
        <v>2</v>
      </c>
      <c r="H927" s="36" t="s">
        <v>186</v>
      </c>
      <c r="I927" s="35">
        <v>3337415764</v>
      </c>
    </row>
    <row r="928" spans="1:9" ht="45" hidden="1">
      <c r="A928" s="35">
        <v>16536</v>
      </c>
      <c r="B928" s="36" t="s">
        <v>1955</v>
      </c>
      <c r="C928" s="36" t="s">
        <v>1956</v>
      </c>
      <c r="D928" s="36" t="s">
        <v>178</v>
      </c>
      <c r="E928" s="35">
        <v>116704</v>
      </c>
      <c r="F928" s="37">
        <v>46</v>
      </c>
      <c r="G928" s="35">
        <v>2</v>
      </c>
      <c r="H928" s="36" t="s">
        <v>179</v>
      </c>
      <c r="I928" s="35">
        <v>3349560195</v>
      </c>
    </row>
    <row r="929" spans="1:9" ht="45" hidden="1">
      <c r="A929" s="35">
        <v>16537</v>
      </c>
      <c r="B929" s="36" t="s">
        <v>1957</v>
      </c>
      <c r="C929" s="36" t="s">
        <v>1958</v>
      </c>
      <c r="D929" s="36" t="s">
        <v>178</v>
      </c>
      <c r="E929" s="35">
        <v>116704</v>
      </c>
      <c r="F929" s="37">
        <v>46</v>
      </c>
      <c r="G929" s="35">
        <v>1</v>
      </c>
      <c r="H929" s="36" t="s">
        <v>179</v>
      </c>
      <c r="I929" s="35">
        <v>3349560196</v>
      </c>
    </row>
    <row r="930" spans="1:9" ht="45" hidden="1">
      <c r="A930" s="35">
        <v>16538</v>
      </c>
      <c r="B930" s="36" t="s">
        <v>1959</v>
      </c>
      <c r="C930" s="36" t="s">
        <v>1960</v>
      </c>
      <c r="D930" s="36" t="s">
        <v>178</v>
      </c>
      <c r="E930" s="35">
        <v>116704</v>
      </c>
      <c r="F930" s="37">
        <v>46</v>
      </c>
      <c r="G930" s="35">
        <v>3</v>
      </c>
      <c r="H930" s="36" t="s">
        <v>179</v>
      </c>
      <c r="I930" s="35">
        <v>3349560194</v>
      </c>
    </row>
    <row r="931" spans="1:9" ht="15" hidden="1">
      <c r="A931" s="35">
        <v>16551</v>
      </c>
      <c r="B931" s="36" t="s">
        <v>1961</v>
      </c>
      <c r="C931" s="36" t="s">
        <v>1962</v>
      </c>
      <c r="D931" s="36" t="s">
        <v>178</v>
      </c>
      <c r="E931" s="35">
        <v>116704</v>
      </c>
      <c r="F931" s="37">
        <v>46</v>
      </c>
      <c r="G931" s="35">
        <v>2</v>
      </c>
      <c r="H931" s="36" t="s">
        <v>194</v>
      </c>
      <c r="I931" s="35">
        <v>3349559605</v>
      </c>
    </row>
    <row r="932" spans="1:9" ht="60" hidden="1">
      <c r="A932" s="35">
        <v>16561</v>
      </c>
      <c r="B932" s="36" t="s">
        <v>1963</v>
      </c>
      <c r="C932" s="36" t="s">
        <v>1964</v>
      </c>
      <c r="D932" s="36" t="s">
        <v>191</v>
      </c>
      <c r="E932" s="35">
        <v>100834</v>
      </c>
      <c r="F932" s="37">
        <v>500</v>
      </c>
      <c r="G932" s="35">
        <v>6</v>
      </c>
      <c r="H932" s="36" t="s">
        <v>194</v>
      </c>
      <c r="I932" s="35">
        <v>3337415779</v>
      </c>
    </row>
    <row r="933" spans="1:9" ht="60" hidden="1">
      <c r="A933" s="35">
        <v>16562</v>
      </c>
      <c r="B933" s="36" t="s">
        <v>1965</v>
      </c>
      <c r="C933" s="36" t="s">
        <v>1966</v>
      </c>
      <c r="D933" s="36" t="s">
        <v>191</v>
      </c>
      <c r="E933" s="35">
        <v>100834</v>
      </c>
      <c r="F933" s="37">
        <v>230</v>
      </c>
      <c r="G933" s="35">
        <v>8</v>
      </c>
      <c r="H933" s="36" t="s">
        <v>194</v>
      </c>
      <c r="I933" s="35">
        <v>3352750198</v>
      </c>
    </row>
    <row r="934" spans="1:9" ht="60" hidden="1">
      <c r="A934" s="35">
        <v>16585</v>
      </c>
      <c r="B934" s="36" t="s">
        <v>1967</v>
      </c>
      <c r="C934" s="36" t="s">
        <v>1968</v>
      </c>
      <c r="D934" s="36" t="s">
        <v>191</v>
      </c>
      <c r="E934" s="35">
        <v>100834</v>
      </c>
      <c r="F934" s="37">
        <v>230</v>
      </c>
      <c r="G934" s="35">
        <v>2</v>
      </c>
      <c r="H934" s="36" t="s">
        <v>186</v>
      </c>
      <c r="I934" s="35">
        <v>3337415795</v>
      </c>
    </row>
    <row r="935" spans="1:9" ht="60" hidden="1">
      <c r="A935" s="35">
        <v>16611</v>
      </c>
      <c r="B935" s="36" t="s">
        <v>1969</v>
      </c>
      <c r="C935" s="36" t="s">
        <v>1970</v>
      </c>
      <c r="D935" s="36" t="s">
        <v>191</v>
      </c>
      <c r="E935" s="35">
        <v>100834</v>
      </c>
      <c r="F935" s="37">
        <v>138</v>
      </c>
      <c r="G935" s="35">
        <v>1</v>
      </c>
      <c r="H935" s="36" t="s">
        <v>179</v>
      </c>
      <c r="I935" s="35">
        <v>3349559860</v>
      </c>
    </row>
    <row r="936" spans="1:9" ht="30" hidden="1">
      <c r="A936" s="35">
        <v>16616</v>
      </c>
      <c r="B936" s="36" t="s">
        <v>1971</v>
      </c>
      <c r="C936" s="36" t="s">
        <v>1972</v>
      </c>
      <c r="D936" s="36" t="s">
        <v>178</v>
      </c>
      <c r="E936" s="35">
        <v>116704</v>
      </c>
      <c r="F936" s="37">
        <v>69</v>
      </c>
      <c r="G936" s="35">
        <v>2</v>
      </c>
      <c r="H936" s="36" t="s">
        <v>186</v>
      </c>
      <c r="I936" s="35">
        <v>3342617947</v>
      </c>
    </row>
    <row r="937" spans="1:9" ht="30" hidden="1">
      <c r="A937" s="35">
        <v>16629</v>
      </c>
      <c r="B937" s="36" t="s">
        <v>1973</v>
      </c>
      <c r="C937" s="36" t="s">
        <v>1974</v>
      </c>
      <c r="D937" s="36" t="s">
        <v>316</v>
      </c>
      <c r="E937" s="35">
        <v>126080</v>
      </c>
      <c r="F937" s="37">
        <v>115</v>
      </c>
      <c r="G937" s="35">
        <v>3</v>
      </c>
      <c r="H937" s="36" t="s">
        <v>170</v>
      </c>
      <c r="I937" s="35">
        <v>3353097531</v>
      </c>
    </row>
    <row r="938" spans="1:9" ht="30" hidden="1">
      <c r="A938" s="35">
        <v>16637</v>
      </c>
      <c r="B938" s="36" t="s">
        <v>1975</v>
      </c>
      <c r="C938" s="36" t="s">
        <v>1976</v>
      </c>
      <c r="D938" s="36" t="s">
        <v>316</v>
      </c>
      <c r="E938" s="35">
        <v>126080</v>
      </c>
      <c r="F938" s="37">
        <v>115</v>
      </c>
      <c r="G938" s="35">
        <v>3</v>
      </c>
      <c r="H938" s="36" t="s">
        <v>194</v>
      </c>
      <c r="I938" s="35">
        <v>3337415829</v>
      </c>
    </row>
    <row r="939" spans="1:9" ht="30" hidden="1">
      <c r="A939" s="35">
        <v>16639</v>
      </c>
      <c r="B939" s="36" t="s">
        <v>1977</v>
      </c>
      <c r="C939" s="36" t="s">
        <v>1976</v>
      </c>
      <c r="D939" s="36" t="s">
        <v>178</v>
      </c>
      <c r="E939" s="35">
        <v>116704</v>
      </c>
      <c r="F939" s="37">
        <v>46</v>
      </c>
      <c r="G939" s="35">
        <v>2</v>
      </c>
      <c r="H939" s="36" t="s">
        <v>186</v>
      </c>
      <c r="I939" s="35">
        <v>3349560070</v>
      </c>
    </row>
    <row r="940" spans="1:9" ht="15" hidden="1">
      <c r="A940" s="35">
        <v>16645</v>
      </c>
      <c r="B940" s="36" t="s">
        <v>1978</v>
      </c>
      <c r="C940" s="36" t="s">
        <v>1979</v>
      </c>
      <c r="D940" s="36" t="s">
        <v>178</v>
      </c>
      <c r="E940" s="35">
        <v>116704</v>
      </c>
      <c r="F940" s="37">
        <v>138</v>
      </c>
      <c r="G940" s="35">
        <v>3</v>
      </c>
      <c r="H940" s="36" t="s">
        <v>194</v>
      </c>
      <c r="I940" s="35">
        <v>3349560321</v>
      </c>
    </row>
    <row r="941" spans="1:9" ht="45" hidden="1">
      <c r="A941" s="35">
        <v>16646</v>
      </c>
      <c r="B941" s="36" t="s">
        <v>1980</v>
      </c>
      <c r="C941" s="36" t="s">
        <v>1979</v>
      </c>
      <c r="D941" s="36" t="s">
        <v>178</v>
      </c>
      <c r="E941" s="35">
        <v>116704</v>
      </c>
      <c r="F941" s="37">
        <v>138</v>
      </c>
      <c r="G941" s="35">
        <v>1</v>
      </c>
      <c r="H941" s="36" t="s">
        <v>179</v>
      </c>
      <c r="I941" s="35">
        <v>3349560089</v>
      </c>
    </row>
    <row r="942" spans="1:9" ht="15" hidden="1">
      <c r="A942" s="35">
        <v>16673</v>
      </c>
      <c r="B942" s="36" t="s">
        <v>1981</v>
      </c>
      <c r="C942" s="36" t="s">
        <v>1982</v>
      </c>
      <c r="D942" s="36" t="s">
        <v>178</v>
      </c>
      <c r="E942" s="35">
        <v>116704</v>
      </c>
      <c r="F942" s="37">
        <v>46</v>
      </c>
      <c r="G942" s="35">
        <v>2</v>
      </c>
      <c r="H942" s="36" t="s">
        <v>194</v>
      </c>
      <c r="I942" s="35">
        <v>3349559548</v>
      </c>
    </row>
    <row r="943" spans="1:9" ht="15" hidden="1">
      <c r="A943" s="35">
        <v>16696</v>
      </c>
      <c r="B943" s="36" t="s">
        <v>1983</v>
      </c>
      <c r="C943" s="36" t="s">
        <v>1984</v>
      </c>
      <c r="D943" s="36" t="s">
        <v>178</v>
      </c>
      <c r="E943" s="35">
        <v>116704</v>
      </c>
      <c r="F943" s="37">
        <v>69</v>
      </c>
      <c r="G943" s="35">
        <v>1</v>
      </c>
      <c r="H943" s="36" t="s">
        <v>170</v>
      </c>
      <c r="I943" s="35">
        <v>3352750022</v>
      </c>
    </row>
    <row r="944" spans="1:9" ht="45" hidden="1">
      <c r="A944" s="35">
        <v>16700</v>
      </c>
      <c r="B944" s="36" t="s">
        <v>1985</v>
      </c>
      <c r="C944" s="36" t="s">
        <v>1986</v>
      </c>
      <c r="D944" s="36" t="s">
        <v>202</v>
      </c>
      <c r="E944" s="35">
        <v>101222</v>
      </c>
      <c r="F944" s="37">
        <v>69</v>
      </c>
      <c r="G944" s="35">
        <v>1</v>
      </c>
      <c r="H944" s="36" t="s">
        <v>215</v>
      </c>
      <c r="I944" s="35">
        <v>3342618272</v>
      </c>
    </row>
    <row r="945" spans="1:9" ht="45" hidden="1">
      <c r="A945" s="35">
        <v>16722</v>
      </c>
      <c r="B945" s="36" t="s">
        <v>1987</v>
      </c>
      <c r="C945" s="36" t="s">
        <v>1988</v>
      </c>
      <c r="D945" s="36" t="s">
        <v>178</v>
      </c>
      <c r="E945" s="35">
        <v>116704</v>
      </c>
      <c r="F945" s="37">
        <v>46</v>
      </c>
      <c r="G945" s="35">
        <v>1</v>
      </c>
      <c r="H945" s="36" t="s">
        <v>215</v>
      </c>
      <c r="I945" s="35">
        <v>3342618125</v>
      </c>
    </row>
    <row r="946" spans="1:9" ht="45" hidden="1">
      <c r="A946" s="35">
        <v>16758</v>
      </c>
      <c r="B946" s="36" t="s">
        <v>1989</v>
      </c>
      <c r="C946" s="36" t="s">
        <v>1990</v>
      </c>
      <c r="D946" s="36" t="s">
        <v>202</v>
      </c>
      <c r="E946" s="35">
        <v>101222</v>
      </c>
      <c r="F946" s="37">
        <v>138</v>
      </c>
      <c r="G946" s="35">
        <v>1</v>
      </c>
      <c r="H946" s="36" t="s">
        <v>215</v>
      </c>
      <c r="I946" s="35">
        <v>3342618226</v>
      </c>
    </row>
    <row r="947" spans="1:9" ht="45" hidden="1">
      <c r="A947" s="35">
        <v>16761</v>
      </c>
      <c r="B947" s="36" t="s">
        <v>1991</v>
      </c>
      <c r="C947" s="36" t="s">
        <v>1992</v>
      </c>
      <c r="D947" s="36" t="s">
        <v>178</v>
      </c>
      <c r="E947" s="35">
        <v>116704</v>
      </c>
      <c r="F947" s="37">
        <v>69</v>
      </c>
      <c r="G947" s="35">
        <v>1</v>
      </c>
      <c r="H947" s="36" t="s">
        <v>215</v>
      </c>
      <c r="I947" s="35">
        <v>3342618141</v>
      </c>
    </row>
    <row r="948" spans="1:9" ht="45" hidden="1">
      <c r="A948" s="35">
        <v>16823</v>
      </c>
      <c r="B948" s="36" t="s">
        <v>1993</v>
      </c>
      <c r="C948" s="36" t="s">
        <v>1994</v>
      </c>
      <c r="D948" s="36" t="s">
        <v>294</v>
      </c>
      <c r="E948" s="35">
        <v>100716</v>
      </c>
      <c r="F948" s="37">
        <v>115</v>
      </c>
      <c r="G948" s="35">
        <v>2</v>
      </c>
      <c r="H948" s="36" t="s">
        <v>186</v>
      </c>
      <c r="I948" s="35">
        <v>3337415943</v>
      </c>
    </row>
    <row r="949" spans="1:9" ht="75" hidden="1">
      <c r="A949" s="35">
        <v>16829</v>
      </c>
      <c r="B949" s="36" t="s">
        <v>1995</v>
      </c>
      <c r="C949" s="36" t="s">
        <v>1996</v>
      </c>
      <c r="D949" s="36" t="s">
        <v>193</v>
      </c>
      <c r="E949" s="35">
        <v>101071</v>
      </c>
      <c r="F949" s="37">
        <v>69</v>
      </c>
      <c r="G949" s="35">
        <v>2</v>
      </c>
      <c r="H949" s="36" t="s">
        <v>179</v>
      </c>
      <c r="I949" s="35">
        <v>3337415948</v>
      </c>
    </row>
    <row r="950" spans="1:9" ht="45" hidden="1">
      <c r="A950" s="35">
        <v>16837</v>
      </c>
      <c r="B950" s="36" t="s">
        <v>1997</v>
      </c>
      <c r="C950" s="36" t="s">
        <v>1998</v>
      </c>
      <c r="D950" s="36" t="s">
        <v>178</v>
      </c>
      <c r="E950" s="35">
        <v>116704</v>
      </c>
      <c r="F950" s="37">
        <v>46</v>
      </c>
      <c r="G950" s="35">
        <v>2</v>
      </c>
      <c r="H950" s="36" t="s">
        <v>179</v>
      </c>
      <c r="I950" s="35">
        <v>3349560350</v>
      </c>
    </row>
    <row r="951" spans="1:9" ht="45" hidden="1">
      <c r="A951" s="35">
        <v>16841</v>
      </c>
      <c r="B951" s="36" t="s">
        <v>1999</v>
      </c>
      <c r="C951" s="36" t="s">
        <v>2000</v>
      </c>
      <c r="D951" s="36" t="s">
        <v>178</v>
      </c>
      <c r="E951" s="35">
        <v>116704</v>
      </c>
      <c r="F951" s="37">
        <v>46</v>
      </c>
      <c r="G951" s="35">
        <v>1</v>
      </c>
      <c r="H951" s="36" t="s">
        <v>179</v>
      </c>
      <c r="I951" s="35">
        <v>3349560208</v>
      </c>
    </row>
    <row r="952" spans="1:9" ht="45" hidden="1">
      <c r="A952" s="35">
        <v>16855</v>
      </c>
      <c r="B952" s="36" t="s">
        <v>2001</v>
      </c>
      <c r="C952" s="36" t="s">
        <v>2002</v>
      </c>
      <c r="D952" s="36" t="s">
        <v>294</v>
      </c>
      <c r="E952" s="35">
        <v>100716</v>
      </c>
      <c r="F952" s="37">
        <v>57</v>
      </c>
      <c r="G952" s="35">
        <v>2</v>
      </c>
      <c r="H952" s="36" t="s">
        <v>179</v>
      </c>
      <c r="I952" s="35">
        <v>3337415963</v>
      </c>
    </row>
    <row r="953" spans="1:9" ht="30" hidden="1">
      <c r="A953" s="35">
        <v>16860</v>
      </c>
      <c r="B953" s="36" t="s">
        <v>2003</v>
      </c>
      <c r="C953" s="36" t="s">
        <v>2004</v>
      </c>
      <c r="D953" s="36" t="s">
        <v>202</v>
      </c>
      <c r="E953" s="35">
        <v>101222</v>
      </c>
      <c r="F953" s="37">
        <v>138</v>
      </c>
      <c r="G953" s="35">
        <v>8</v>
      </c>
      <c r="H953" s="36" t="s">
        <v>186</v>
      </c>
      <c r="I953" s="35">
        <v>3337415967</v>
      </c>
    </row>
    <row r="954" spans="1:9" ht="15" hidden="1">
      <c r="A954" s="35">
        <v>16929</v>
      </c>
      <c r="B954" s="36" t="s">
        <v>2005</v>
      </c>
      <c r="C954" s="36" t="s">
        <v>2006</v>
      </c>
      <c r="D954" s="36" t="s">
        <v>178</v>
      </c>
      <c r="E954" s="35">
        <v>116704</v>
      </c>
      <c r="F954" s="37">
        <v>69</v>
      </c>
      <c r="G954" s="35">
        <v>1</v>
      </c>
      <c r="H954" s="36" t="s">
        <v>170</v>
      </c>
      <c r="I954" s="35">
        <v>3352749900</v>
      </c>
    </row>
    <row r="955" spans="1:9" ht="30" hidden="1">
      <c r="A955" s="35">
        <v>16953</v>
      </c>
      <c r="B955" s="36" t="s">
        <v>2007</v>
      </c>
      <c r="C955" s="36" t="s">
        <v>2008</v>
      </c>
      <c r="D955" s="36" t="s">
        <v>178</v>
      </c>
      <c r="E955" s="35">
        <v>116704</v>
      </c>
      <c r="F955" s="37">
        <v>345</v>
      </c>
      <c r="G955" s="35">
        <v>8</v>
      </c>
      <c r="H955" s="36" t="s">
        <v>186</v>
      </c>
      <c r="I955" s="35">
        <v>3337416029</v>
      </c>
    </row>
    <row r="956" spans="1:9" ht="45" hidden="1">
      <c r="A956" s="35">
        <v>16954</v>
      </c>
      <c r="B956" s="36" t="s">
        <v>2009</v>
      </c>
      <c r="C956" s="36" t="s">
        <v>2010</v>
      </c>
      <c r="D956" s="36" t="s">
        <v>294</v>
      </c>
      <c r="E956" s="35">
        <v>100716</v>
      </c>
      <c r="F956" s="37">
        <v>57</v>
      </c>
      <c r="G956" s="35">
        <v>2</v>
      </c>
      <c r="H956" s="36" t="s">
        <v>186</v>
      </c>
      <c r="I956" s="35">
        <v>3342617775</v>
      </c>
    </row>
    <row r="957" spans="1:9" ht="45" hidden="1">
      <c r="A957" s="35">
        <v>16962</v>
      </c>
      <c r="B957" s="36" t="s">
        <v>2011</v>
      </c>
      <c r="C957" s="36" t="s">
        <v>2012</v>
      </c>
      <c r="D957" s="36" t="s">
        <v>1386</v>
      </c>
      <c r="E957" s="35">
        <v>101674</v>
      </c>
      <c r="F957" s="37">
        <v>69</v>
      </c>
      <c r="G957" s="35">
        <v>2</v>
      </c>
      <c r="H957" s="36" t="s">
        <v>170</v>
      </c>
      <c r="I957" s="35">
        <v>3352750011</v>
      </c>
    </row>
    <row r="958" spans="1:9" ht="15" hidden="1">
      <c r="A958" s="35">
        <v>17009</v>
      </c>
      <c r="B958" s="36" t="s">
        <v>2013</v>
      </c>
      <c r="C958" s="36" t="s">
        <v>2014</v>
      </c>
      <c r="D958" s="36" t="s">
        <v>178</v>
      </c>
      <c r="E958" s="35">
        <v>116704</v>
      </c>
      <c r="F958" s="37">
        <v>69</v>
      </c>
      <c r="G958" s="35">
        <v>4</v>
      </c>
      <c r="H958" s="36" t="s">
        <v>170</v>
      </c>
      <c r="I958" s="35">
        <v>3337428363</v>
      </c>
    </row>
    <row r="959" spans="1:9" ht="45" hidden="1">
      <c r="A959" s="35">
        <v>17023</v>
      </c>
      <c r="B959" s="36" t="s">
        <v>2015</v>
      </c>
      <c r="C959" s="36" t="s">
        <v>2016</v>
      </c>
      <c r="D959" s="36" t="s">
        <v>178</v>
      </c>
      <c r="E959" s="35">
        <v>116704</v>
      </c>
      <c r="F959" s="37">
        <v>46</v>
      </c>
      <c r="G959" s="35">
        <v>1</v>
      </c>
      <c r="H959" s="36" t="s">
        <v>179</v>
      </c>
      <c r="I959" s="35">
        <v>3349560155</v>
      </c>
    </row>
    <row r="960" spans="1:9" ht="15" hidden="1">
      <c r="A960" s="35">
        <v>17060</v>
      </c>
      <c r="B960" s="36" t="s">
        <v>2017</v>
      </c>
      <c r="C960" s="36" t="s">
        <v>2018</v>
      </c>
      <c r="D960" s="36" t="s">
        <v>178</v>
      </c>
      <c r="E960" s="35">
        <v>116704</v>
      </c>
      <c r="F960" s="37">
        <v>115</v>
      </c>
      <c r="G960" s="35">
        <v>8</v>
      </c>
      <c r="H960" s="36" t="s">
        <v>194</v>
      </c>
      <c r="I960" s="35">
        <v>3337428257</v>
      </c>
    </row>
    <row r="961" spans="1:9" ht="15">
      <c r="A961" s="35">
        <v>17096</v>
      </c>
      <c r="B961" s="36" t="s">
        <v>2019</v>
      </c>
      <c r="C961" s="36" t="s">
        <v>2020</v>
      </c>
      <c r="D961" s="36" t="s">
        <v>169</v>
      </c>
      <c r="E961" s="35">
        <v>100219</v>
      </c>
      <c r="F961" s="37">
        <v>115</v>
      </c>
      <c r="G961" s="35">
        <v>3</v>
      </c>
      <c r="H961" s="36" t="s">
        <v>170</v>
      </c>
      <c r="I961" s="35">
        <v>3337416113</v>
      </c>
    </row>
    <row r="962" spans="1:9" ht="45" hidden="1">
      <c r="A962" s="35">
        <v>17118</v>
      </c>
      <c r="B962" s="36" t="s">
        <v>2021</v>
      </c>
      <c r="C962" s="36" t="s">
        <v>2022</v>
      </c>
      <c r="D962" s="36" t="s">
        <v>202</v>
      </c>
      <c r="E962" s="35">
        <v>101222</v>
      </c>
      <c r="F962" s="37">
        <v>46</v>
      </c>
      <c r="G962" s="35">
        <v>1</v>
      </c>
      <c r="H962" s="36" t="s">
        <v>215</v>
      </c>
      <c r="I962" s="35">
        <v>3342618419</v>
      </c>
    </row>
    <row r="963" spans="1:9" ht="45" hidden="1">
      <c r="A963" s="35">
        <v>17133</v>
      </c>
      <c r="B963" s="36" t="s">
        <v>2023</v>
      </c>
      <c r="C963" s="36" t="s">
        <v>2024</v>
      </c>
      <c r="D963" s="36" t="s">
        <v>178</v>
      </c>
      <c r="E963" s="35">
        <v>116704</v>
      </c>
      <c r="F963" s="37">
        <v>46</v>
      </c>
      <c r="G963" s="35">
        <v>1</v>
      </c>
      <c r="H963" s="36" t="s">
        <v>179</v>
      </c>
      <c r="I963" s="35">
        <v>3349560104</v>
      </c>
    </row>
    <row r="964" spans="1:9" ht="45" hidden="1">
      <c r="A964" s="35">
        <v>17158</v>
      </c>
      <c r="B964" s="36" t="s">
        <v>2025</v>
      </c>
      <c r="C964" s="36" t="s">
        <v>2026</v>
      </c>
      <c r="D964" s="36" t="s">
        <v>178</v>
      </c>
      <c r="E964" s="35">
        <v>116704</v>
      </c>
      <c r="F964" s="37">
        <v>46</v>
      </c>
      <c r="G964" s="35">
        <v>2</v>
      </c>
      <c r="H964" s="36" t="s">
        <v>179</v>
      </c>
      <c r="I964" s="35">
        <v>3349559918</v>
      </c>
    </row>
    <row r="965" spans="1:9" ht="45" hidden="1">
      <c r="A965" s="35">
        <v>17168</v>
      </c>
      <c r="B965" s="36" t="s">
        <v>2027</v>
      </c>
      <c r="C965" s="36" t="s">
        <v>2028</v>
      </c>
      <c r="D965" s="36" t="s">
        <v>178</v>
      </c>
      <c r="E965" s="35">
        <v>116704</v>
      </c>
      <c r="F965" s="37">
        <v>46</v>
      </c>
      <c r="G965" s="35">
        <v>1</v>
      </c>
      <c r="H965" s="36" t="s">
        <v>179</v>
      </c>
      <c r="I965" s="35">
        <v>3349560110</v>
      </c>
    </row>
    <row r="966" spans="1:9" ht="15" hidden="1">
      <c r="A966" s="35">
        <v>17173</v>
      </c>
      <c r="B966" s="36" t="s">
        <v>2029</v>
      </c>
      <c r="C966" s="36" t="s">
        <v>2030</v>
      </c>
      <c r="D966" s="36" t="s">
        <v>178</v>
      </c>
      <c r="E966" s="35">
        <v>116704</v>
      </c>
      <c r="F966" s="37">
        <v>69</v>
      </c>
      <c r="G966" s="35">
        <v>2</v>
      </c>
      <c r="H966" s="36" t="s">
        <v>170</v>
      </c>
      <c r="I966" s="35">
        <v>3342617974</v>
      </c>
    </row>
    <row r="967" spans="1:9" ht="60" hidden="1">
      <c r="A967" s="35">
        <v>17214</v>
      </c>
      <c r="B967" s="36" t="s">
        <v>2031</v>
      </c>
      <c r="C967" s="36" t="s">
        <v>2032</v>
      </c>
      <c r="D967" s="36" t="s">
        <v>191</v>
      </c>
      <c r="E967" s="35">
        <v>100834</v>
      </c>
      <c r="F967" s="37">
        <v>230</v>
      </c>
      <c r="G967" s="35">
        <v>3</v>
      </c>
      <c r="H967" s="36" t="s">
        <v>170</v>
      </c>
      <c r="I967" s="35">
        <v>3337416186</v>
      </c>
    </row>
    <row r="968" spans="1:9" ht="30" hidden="1">
      <c r="A968" s="35">
        <v>17233</v>
      </c>
      <c r="B968" s="36" t="s">
        <v>2033</v>
      </c>
      <c r="C968" s="36" t="s">
        <v>2034</v>
      </c>
      <c r="D968" s="36" t="s">
        <v>178</v>
      </c>
      <c r="E968" s="35">
        <v>116704</v>
      </c>
      <c r="F968" s="37">
        <v>69</v>
      </c>
      <c r="G968" s="35">
        <v>3</v>
      </c>
      <c r="H968" s="36" t="s">
        <v>186</v>
      </c>
      <c r="I968" s="35">
        <v>3349559702</v>
      </c>
    </row>
    <row r="969" spans="1:9" ht="45" hidden="1">
      <c r="A969" s="35">
        <v>17246</v>
      </c>
      <c r="B969" s="36" t="s">
        <v>2035</v>
      </c>
      <c r="C969" s="36" t="s">
        <v>2036</v>
      </c>
      <c r="D969" s="36" t="s">
        <v>178</v>
      </c>
      <c r="E969" s="35">
        <v>116704</v>
      </c>
      <c r="F969" s="37">
        <v>69</v>
      </c>
      <c r="G969" s="35">
        <v>4</v>
      </c>
      <c r="H969" s="36" t="s">
        <v>179</v>
      </c>
      <c r="I969" s="35">
        <v>3349559739</v>
      </c>
    </row>
    <row r="970" spans="1:9" ht="60" hidden="1">
      <c r="A970" s="35">
        <v>17329</v>
      </c>
      <c r="B970" s="36" t="s">
        <v>2037</v>
      </c>
      <c r="C970" s="36" t="s">
        <v>2038</v>
      </c>
      <c r="D970" s="36" t="s">
        <v>353</v>
      </c>
      <c r="E970" s="35">
        <v>101617</v>
      </c>
      <c r="F970" s="37">
        <v>69</v>
      </c>
      <c r="G970" s="35">
        <v>3</v>
      </c>
      <c r="H970" s="36" t="s">
        <v>170</v>
      </c>
      <c r="I970" s="35">
        <v>3352749979</v>
      </c>
    </row>
    <row r="971" spans="1:9" ht="15" hidden="1">
      <c r="A971" s="35">
        <v>17394</v>
      </c>
      <c r="B971" s="36" t="s">
        <v>2039</v>
      </c>
      <c r="C971" s="36" t="s">
        <v>2040</v>
      </c>
      <c r="D971" s="36" t="s">
        <v>178</v>
      </c>
      <c r="E971" s="35">
        <v>116704</v>
      </c>
      <c r="F971" s="37">
        <v>69</v>
      </c>
      <c r="G971" s="35">
        <v>1</v>
      </c>
      <c r="H971" s="36" t="s">
        <v>194</v>
      </c>
      <c r="I971" s="35">
        <v>3341136788</v>
      </c>
    </row>
    <row r="972" spans="1:9" ht="30" hidden="1">
      <c r="A972" s="35">
        <v>17403</v>
      </c>
      <c r="B972" s="36" t="s">
        <v>2041</v>
      </c>
      <c r="C972" s="36" t="s">
        <v>2042</v>
      </c>
      <c r="D972" s="36" t="s">
        <v>202</v>
      </c>
      <c r="E972" s="35">
        <v>101222</v>
      </c>
      <c r="F972" s="37">
        <v>138</v>
      </c>
      <c r="G972" s="35">
        <v>2</v>
      </c>
      <c r="H972" s="36" t="s">
        <v>170</v>
      </c>
      <c r="I972" s="35">
        <v>3349561008</v>
      </c>
    </row>
    <row r="973" spans="1:9" ht="30" hidden="1">
      <c r="A973" s="35">
        <v>17404</v>
      </c>
      <c r="B973" s="36" t="s">
        <v>2043</v>
      </c>
      <c r="C973" s="36" t="s">
        <v>2042</v>
      </c>
      <c r="D973" s="36" t="s">
        <v>202</v>
      </c>
      <c r="E973" s="35">
        <v>101222</v>
      </c>
      <c r="F973" s="37">
        <v>138</v>
      </c>
      <c r="G973" s="35">
        <v>2</v>
      </c>
      <c r="H973" s="36" t="s">
        <v>170</v>
      </c>
      <c r="I973" s="35">
        <v>3349560959</v>
      </c>
    </row>
    <row r="974" spans="1:9" ht="30" hidden="1">
      <c r="A974" s="35">
        <v>17412</v>
      </c>
      <c r="B974" s="36" t="s">
        <v>2044</v>
      </c>
      <c r="C974" s="36" t="s">
        <v>2045</v>
      </c>
      <c r="D974" s="36" t="s">
        <v>316</v>
      </c>
      <c r="E974" s="35">
        <v>126080</v>
      </c>
      <c r="F974" s="37">
        <v>115</v>
      </c>
      <c r="G974" s="35">
        <v>1</v>
      </c>
      <c r="H974" s="36" t="s">
        <v>194</v>
      </c>
      <c r="I974" s="35">
        <v>3337416316</v>
      </c>
    </row>
    <row r="975" spans="1:9" ht="30" hidden="1">
      <c r="A975" s="35">
        <v>17433</v>
      </c>
      <c r="B975" s="36" t="s">
        <v>2046</v>
      </c>
      <c r="C975" s="36" t="s">
        <v>2047</v>
      </c>
      <c r="D975" s="36" t="s">
        <v>316</v>
      </c>
      <c r="E975" s="35">
        <v>126080</v>
      </c>
      <c r="F975" s="37">
        <v>115</v>
      </c>
      <c r="G975" s="35">
        <v>1</v>
      </c>
      <c r="H975" s="36" t="s">
        <v>186</v>
      </c>
      <c r="I975" s="35">
        <v>3337416327</v>
      </c>
    </row>
    <row r="976" spans="1:9" ht="15" hidden="1">
      <c r="A976" s="35">
        <v>17444</v>
      </c>
      <c r="B976" s="36" t="s">
        <v>2048</v>
      </c>
      <c r="C976" s="36" t="s">
        <v>2049</v>
      </c>
      <c r="D976" s="36" t="s">
        <v>178</v>
      </c>
      <c r="E976" s="35">
        <v>116704</v>
      </c>
      <c r="F976" s="37">
        <v>138</v>
      </c>
      <c r="G976" s="35">
        <v>2</v>
      </c>
      <c r="H976" s="36" t="s">
        <v>194</v>
      </c>
      <c r="I976" s="35">
        <v>3349559601</v>
      </c>
    </row>
    <row r="977" spans="1:9" ht="45" hidden="1">
      <c r="A977" s="35">
        <v>17451</v>
      </c>
      <c r="B977" s="36" t="s">
        <v>2050</v>
      </c>
      <c r="C977" s="36" t="s">
        <v>2051</v>
      </c>
      <c r="D977" s="36" t="s">
        <v>178</v>
      </c>
      <c r="E977" s="35">
        <v>116704</v>
      </c>
      <c r="F977" s="37">
        <v>46</v>
      </c>
      <c r="G977" s="35">
        <v>3</v>
      </c>
      <c r="H977" s="36" t="s">
        <v>179</v>
      </c>
      <c r="I977" s="35">
        <v>3349560100</v>
      </c>
    </row>
    <row r="978" spans="1:9" ht="15" hidden="1">
      <c r="A978" s="35">
        <v>17467</v>
      </c>
      <c r="B978" s="36" t="s">
        <v>2052</v>
      </c>
      <c r="C978" s="36" t="s">
        <v>2053</v>
      </c>
      <c r="D978" s="36" t="s">
        <v>2054</v>
      </c>
      <c r="E978" s="35">
        <v>-99</v>
      </c>
      <c r="F978" s="37">
        <v>69</v>
      </c>
      <c r="G978" s="35">
        <v>1</v>
      </c>
      <c r="H978" s="36" t="s">
        <v>170</v>
      </c>
      <c r="I978" s="35">
        <v>3337416345</v>
      </c>
    </row>
    <row r="979" spans="1:9" ht="45" hidden="1">
      <c r="A979" s="35">
        <v>17469</v>
      </c>
      <c r="B979" s="36" t="s">
        <v>2055</v>
      </c>
      <c r="C979" s="36" t="s">
        <v>2056</v>
      </c>
      <c r="D979" s="36" t="s">
        <v>242</v>
      </c>
      <c r="E979" s="35">
        <v>102912</v>
      </c>
      <c r="F979" s="37">
        <v>115</v>
      </c>
      <c r="G979" s="35">
        <v>2</v>
      </c>
      <c r="H979" s="36" t="s">
        <v>170</v>
      </c>
      <c r="I979" s="35">
        <v>3353097636</v>
      </c>
    </row>
    <row r="980" spans="1:9" ht="30">
      <c r="A980" s="35">
        <v>17484</v>
      </c>
      <c r="B980" s="36" t="s">
        <v>2057</v>
      </c>
      <c r="C980" s="36" t="s">
        <v>2058</v>
      </c>
      <c r="D980" s="36" t="s">
        <v>169</v>
      </c>
      <c r="E980" s="35">
        <v>100219</v>
      </c>
      <c r="F980" s="37">
        <v>230</v>
      </c>
      <c r="G980" s="35">
        <v>2</v>
      </c>
      <c r="H980" s="36" t="s">
        <v>186</v>
      </c>
      <c r="I980" s="35">
        <v>3337416353</v>
      </c>
    </row>
    <row r="981" spans="1:9" ht="30" hidden="1">
      <c r="A981" s="35">
        <v>17488</v>
      </c>
      <c r="B981" s="36" t="s">
        <v>2059</v>
      </c>
      <c r="C981" s="36" t="s">
        <v>2060</v>
      </c>
      <c r="D981" s="36" t="s">
        <v>316</v>
      </c>
      <c r="E981" s="35">
        <v>126080</v>
      </c>
      <c r="F981" s="37">
        <v>115</v>
      </c>
      <c r="G981" s="35">
        <v>4</v>
      </c>
      <c r="H981" s="36" t="s">
        <v>194</v>
      </c>
      <c r="I981" s="35">
        <v>3353097806</v>
      </c>
    </row>
    <row r="982" spans="1:9" ht="15" hidden="1">
      <c r="A982" s="35">
        <v>17527</v>
      </c>
      <c r="B982" s="36" t="s">
        <v>2061</v>
      </c>
      <c r="C982" s="36" t="s">
        <v>2062</v>
      </c>
      <c r="D982" s="36" t="s">
        <v>178</v>
      </c>
      <c r="E982" s="35">
        <v>116704</v>
      </c>
      <c r="F982" s="37">
        <v>230</v>
      </c>
      <c r="G982" s="35">
        <v>4</v>
      </c>
      <c r="H982" s="36" t="s">
        <v>170</v>
      </c>
      <c r="I982" s="35">
        <v>3337428303</v>
      </c>
    </row>
    <row r="983" spans="1:9" ht="45" hidden="1">
      <c r="A983" s="35">
        <v>17534</v>
      </c>
      <c r="B983" s="36" t="s">
        <v>2063</v>
      </c>
      <c r="C983" s="36" t="s">
        <v>2064</v>
      </c>
      <c r="D983" s="36" t="s">
        <v>178</v>
      </c>
      <c r="E983" s="35">
        <v>116704</v>
      </c>
      <c r="F983" s="37">
        <v>46</v>
      </c>
      <c r="G983" s="35">
        <v>1</v>
      </c>
      <c r="H983" s="36" t="s">
        <v>179</v>
      </c>
      <c r="I983" s="35">
        <v>3349560049</v>
      </c>
    </row>
    <row r="984" spans="1:9" ht="30" hidden="1">
      <c r="A984" s="35">
        <v>17536</v>
      </c>
      <c r="B984" s="36" t="s">
        <v>2065</v>
      </c>
      <c r="C984" s="36" t="s">
        <v>2064</v>
      </c>
      <c r="D984" s="36" t="s">
        <v>316</v>
      </c>
      <c r="E984" s="35">
        <v>126080</v>
      </c>
      <c r="F984" s="37">
        <v>115</v>
      </c>
      <c r="G984" s="35">
        <v>14</v>
      </c>
      <c r="H984" s="36" t="s">
        <v>194</v>
      </c>
      <c r="I984" s="35">
        <v>3337416377</v>
      </c>
    </row>
    <row r="985" spans="1:9" ht="15" hidden="1">
      <c r="A985" s="35">
        <v>17545</v>
      </c>
      <c r="B985" s="36" t="s">
        <v>2066</v>
      </c>
      <c r="C985" s="36" t="s">
        <v>2067</v>
      </c>
      <c r="D985" s="36" t="s">
        <v>178</v>
      </c>
      <c r="E985" s="35">
        <v>116704</v>
      </c>
      <c r="F985" s="37">
        <v>115</v>
      </c>
      <c r="G985" s="35">
        <v>2</v>
      </c>
      <c r="H985" s="36" t="s">
        <v>194</v>
      </c>
      <c r="I985" s="35">
        <v>3337416384</v>
      </c>
    </row>
    <row r="986" spans="1:9" ht="30" hidden="1">
      <c r="A986" s="35">
        <v>17578</v>
      </c>
      <c r="B986" s="36" t="s">
        <v>2068</v>
      </c>
      <c r="C986" s="36" t="s">
        <v>2069</v>
      </c>
      <c r="D986" s="36" t="s">
        <v>316</v>
      </c>
      <c r="E986" s="35">
        <v>126080</v>
      </c>
      <c r="F986" s="37">
        <v>115</v>
      </c>
      <c r="G986" s="35">
        <v>3</v>
      </c>
      <c r="H986" s="36" t="s">
        <v>194</v>
      </c>
      <c r="I986" s="35">
        <v>3337416397</v>
      </c>
    </row>
    <row r="987" spans="1:9" ht="45" hidden="1">
      <c r="A987" s="35">
        <v>17592</v>
      </c>
      <c r="B987" s="36" t="s">
        <v>2070</v>
      </c>
      <c r="C987" s="36" t="s">
        <v>2071</v>
      </c>
      <c r="D987" s="36" t="s">
        <v>202</v>
      </c>
      <c r="E987" s="35">
        <v>101222</v>
      </c>
      <c r="F987" s="37">
        <v>138</v>
      </c>
      <c r="G987" s="35">
        <v>2</v>
      </c>
      <c r="H987" s="36" t="s">
        <v>215</v>
      </c>
      <c r="I987" s="35">
        <v>3342618213</v>
      </c>
    </row>
    <row r="988" spans="1:9" ht="45" hidden="1">
      <c r="A988" s="35">
        <v>17614</v>
      </c>
      <c r="B988" s="36" t="s">
        <v>2072</v>
      </c>
      <c r="C988" s="36" t="s">
        <v>2073</v>
      </c>
      <c r="D988" s="36" t="s">
        <v>178</v>
      </c>
      <c r="E988" s="35">
        <v>116704</v>
      </c>
      <c r="F988" s="37">
        <v>46</v>
      </c>
      <c r="G988" s="35">
        <v>3</v>
      </c>
      <c r="H988" s="36" t="s">
        <v>179</v>
      </c>
      <c r="I988" s="35">
        <v>3349559955</v>
      </c>
    </row>
    <row r="989" spans="1:9" ht="45">
      <c r="A989" s="35">
        <v>17623</v>
      </c>
      <c r="B989" s="36" t="s">
        <v>2074</v>
      </c>
      <c r="C989" s="36" t="s">
        <v>2075</v>
      </c>
      <c r="D989" s="36" t="s">
        <v>169</v>
      </c>
      <c r="E989" s="35">
        <v>100219</v>
      </c>
      <c r="F989" s="37">
        <v>0</v>
      </c>
      <c r="G989" s="35">
        <v>0</v>
      </c>
      <c r="H989" s="36" t="s">
        <v>179</v>
      </c>
      <c r="I989" s="35">
        <v>3337416431</v>
      </c>
    </row>
    <row r="990" spans="1:9" ht="60" hidden="1">
      <c r="A990" s="35">
        <v>17650</v>
      </c>
      <c r="B990" s="36" t="s">
        <v>2076</v>
      </c>
      <c r="C990" s="36" t="s">
        <v>2077</v>
      </c>
      <c r="D990" s="36" t="s">
        <v>191</v>
      </c>
      <c r="E990" s="35">
        <v>100834</v>
      </c>
      <c r="F990" s="37">
        <v>500</v>
      </c>
      <c r="G990" s="35">
        <v>8</v>
      </c>
      <c r="H990" s="36" t="s">
        <v>186</v>
      </c>
      <c r="I990" s="35">
        <v>3337416447</v>
      </c>
    </row>
    <row r="991" spans="1:9" ht="30" hidden="1">
      <c r="A991" s="35">
        <v>17669</v>
      </c>
      <c r="B991" s="36" t="s">
        <v>2078</v>
      </c>
      <c r="C991" s="36" t="s">
        <v>2079</v>
      </c>
      <c r="D991" s="36" t="s">
        <v>316</v>
      </c>
      <c r="E991" s="35">
        <v>126080</v>
      </c>
      <c r="F991" s="37">
        <v>115</v>
      </c>
      <c r="G991" s="35">
        <v>1</v>
      </c>
      <c r="H991" s="36" t="s">
        <v>170</v>
      </c>
      <c r="I991" s="35">
        <v>3353097623</v>
      </c>
    </row>
    <row r="992" spans="1:9" ht="60" hidden="1">
      <c r="A992" s="35">
        <v>17672</v>
      </c>
      <c r="B992" s="36" t="s">
        <v>2080</v>
      </c>
      <c r="C992" s="36" t="s">
        <v>2081</v>
      </c>
      <c r="D992" s="36" t="s">
        <v>191</v>
      </c>
      <c r="E992" s="35">
        <v>100834</v>
      </c>
      <c r="F992" s="37">
        <v>115</v>
      </c>
      <c r="G992" s="35">
        <v>1</v>
      </c>
      <c r="H992" s="36" t="s">
        <v>170</v>
      </c>
      <c r="I992" s="35">
        <v>3337416463</v>
      </c>
    </row>
    <row r="993" spans="1:9" ht="45" hidden="1">
      <c r="A993" s="35">
        <v>17712</v>
      </c>
      <c r="B993" s="36" t="s">
        <v>2082</v>
      </c>
      <c r="C993" s="36" t="s">
        <v>2083</v>
      </c>
      <c r="D993" s="36" t="s">
        <v>178</v>
      </c>
      <c r="E993" s="35">
        <v>116704</v>
      </c>
      <c r="F993" s="37">
        <v>46</v>
      </c>
      <c r="G993" s="35">
        <v>2</v>
      </c>
      <c r="H993" s="36" t="s">
        <v>179</v>
      </c>
      <c r="I993" s="35">
        <v>3349559672</v>
      </c>
    </row>
    <row r="994" spans="1:9" ht="45" hidden="1">
      <c r="A994" s="35">
        <v>17718</v>
      </c>
      <c r="B994" s="36" t="s">
        <v>2084</v>
      </c>
      <c r="C994" s="36" t="s">
        <v>2085</v>
      </c>
      <c r="D994" s="36" t="s">
        <v>178</v>
      </c>
      <c r="E994" s="35">
        <v>116704</v>
      </c>
      <c r="F994" s="37">
        <v>46</v>
      </c>
      <c r="G994" s="35">
        <v>1</v>
      </c>
      <c r="H994" s="36" t="s">
        <v>179</v>
      </c>
      <c r="I994" s="35">
        <v>3349560161</v>
      </c>
    </row>
    <row r="995" spans="1:9" ht="45" hidden="1">
      <c r="A995" s="35">
        <v>17724</v>
      </c>
      <c r="B995" s="36" t="s">
        <v>2086</v>
      </c>
      <c r="C995" s="36" t="s">
        <v>2087</v>
      </c>
      <c r="D995" s="36" t="s">
        <v>294</v>
      </c>
      <c r="E995" s="35">
        <v>100716</v>
      </c>
      <c r="F995" s="37">
        <v>57</v>
      </c>
      <c r="G995" s="35">
        <v>2</v>
      </c>
      <c r="H995" s="36" t="s">
        <v>186</v>
      </c>
      <c r="I995" s="35">
        <v>3337416492</v>
      </c>
    </row>
    <row r="996" spans="1:9" ht="15" hidden="1">
      <c r="A996" s="35">
        <v>17750</v>
      </c>
      <c r="B996" s="36" t="s">
        <v>2088</v>
      </c>
      <c r="C996" s="36" t="s">
        <v>2089</v>
      </c>
      <c r="D996" s="36" t="s">
        <v>178</v>
      </c>
      <c r="E996" s="35">
        <v>116704</v>
      </c>
      <c r="F996" s="37">
        <v>115</v>
      </c>
      <c r="G996" s="35">
        <v>2</v>
      </c>
      <c r="H996" s="36" t="s">
        <v>170</v>
      </c>
      <c r="I996" s="35">
        <v>3337428286</v>
      </c>
    </row>
    <row r="997" spans="1:9" ht="30">
      <c r="A997" s="35">
        <v>17756</v>
      </c>
      <c r="B997" s="36" t="s">
        <v>2090</v>
      </c>
      <c r="C997" s="36" t="s">
        <v>2091</v>
      </c>
      <c r="D997" s="36" t="s">
        <v>169</v>
      </c>
      <c r="E997" s="35">
        <v>100219</v>
      </c>
      <c r="F997" s="37">
        <v>115</v>
      </c>
      <c r="G997" s="35">
        <v>3</v>
      </c>
      <c r="H997" s="36" t="s">
        <v>186</v>
      </c>
      <c r="I997" s="35">
        <v>3337416510</v>
      </c>
    </row>
    <row r="998" spans="1:9" ht="45" hidden="1">
      <c r="A998" s="35">
        <v>17777</v>
      </c>
      <c r="B998" s="36" t="s">
        <v>2092</v>
      </c>
      <c r="C998" s="36" t="s">
        <v>2093</v>
      </c>
      <c r="D998" s="36" t="s">
        <v>2094</v>
      </c>
      <c r="E998" s="35">
        <v>100074</v>
      </c>
      <c r="F998" s="37">
        <v>69</v>
      </c>
      <c r="G998" s="35">
        <v>1</v>
      </c>
      <c r="H998" s="36" t="s">
        <v>170</v>
      </c>
      <c r="I998" s="35">
        <v>3352749921</v>
      </c>
    </row>
    <row r="999" spans="1:9" ht="45" hidden="1">
      <c r="A999" s="35">
        <v>17814</v>
      </c>
      <c r="B999" s="36" t="s">
        <v>2095</v>
      </c>
      <c r="C999" s="36" t="s">
        <v>2096</v>
      </c>
      <c r="D999" s="36" t="s">
        <v>178</v>
      </c>
      <c r="E999" s="35">
        <v>116704</v>
      </c>
      <c r="F999" s="37">
        <v>46</v>
      </c>
      <c r="G999" s="35">
        <v>1</v>
      </c>
      <c r="H999" s="36" t="s">
        <v>215</v>
      </c>
      <c r="I999" s="35">
        <v>3342618098</v>
      </c>
    </row>
    <row r="1000" spans="1:9" ht="30" hidden="1">
      <c r="A1000" s="35">
        <v>17815</v>
      </c>
      <c r="B1000" s="36" t="s">
        <v>2097</v>
      </c>
      <c r="C1000" s="36" t="s">
        <v>2096</v>
      </c>
      <c r="D1000" s="36" t="s">
        <v>202</v>
      </c>
      <c r="E1000" s="35">
        <v>101222</v>
      </c>
      <c r="F1000" s="37">
        <v>46</v>
      </c>
      <c r="G1000" s="35">
        <v>2</v>
      </c>
      <c r="H1000" s="36" t="s">
        <v>170</v>
      </c>
      <c r="I1000" s="35">
        <v>3342618242</v>
      </c>
    </row>
    <row r="1001" spans="1:9" ht="45" hidden="1">
      <c r="A1001" s="35">
        <v>17872</v>
      </c>
      <c r="B1001" s="36" t="s">
        <v>2098</v>
      </c>
      <c r="C1001" s="36" t="s">
        <v>2099</v>
      </c>
      <c r="D1001" s="36" t="s">
        <v>178</v>
      </c>
      <c r="E1001" s="35">
        <v>116704</v>
      </c>
      <c r="F1001" s="37">
        <v>46</v>
      </c>
      <c r="G1001" s="35">
        <v>5</v>
      </c>
      <c r="H1001" s="36" t="s">
        <v>179</v>
      </c>
      <c r="I1001" s="35">
        <v>3349560180</v>
      </c>
    </row>
    <row r="1002" spans="1:9" ht="45" hidden="1">
      <c r="A1002" s="35">
        <v>17873</v>
      </c>
      <c r="B1002" s="36" t="s">
        <v>2100</v>
      </c>
      <c r="C1002" s="36" t="s">
        <v>2101</v>
      </c>
      <c r="D1002" s="36" t="s">
        <v>178</v>
      </c>
      <c r="E1002" s="35">
        <v>116704</v>
      </c>
      <c r="F1002" s="37">
        <v>46</v>
      </c>
      <c r="G1002" s="35">
        <v>1</v>
      </c>
      <c r="H1002" s="36" t="s">
        <v>179</v>
      </c>
      <c r="I1002" s="35">
        <v>3349560213</v>
      </c>
    </row>
    <row r="1003" spans="1:9" ht="45" hidden="1">
      <c r="A1003" s="35">
        <v>17879</v>
      </c>
      <c r="B1003" s="36" t="s">
        <v>2102</v>
      </c>
      <c r="C1003" s="36" t="s">
        <v>2103</v>
      </c>
      <c r="D1003" s="36" t="s">
        <v>178</v>
      </c>
      <c r="E1003" s="35">
        <v>116704</v>
      </c>
      <c r="F1003" s="37">
        <v>46</v>
      </c>
      <c r="G1003" s="35">
        <v>1</v>
      </c>
      <c r="H1003" s="36" t="s">
        <v>179</v>
      </c>
      <c r="I1003" s="35">
        <v>3349560284</v>
      </c>
    </row>
    <row r="1004" spans="1:9" ht="45" hidden="1">
      <c r="A1004" s="35">
        <v>17900</v>
      </c>
      <c r="B1004" s="36" t="s">
        <v>2104</v>
      </c>
      <c r="C1004" s="36" t="s">
        <v>2105</v>
      </c>
      <c r="D1004" s="36" t="s">
        <v>178</v>
      </c>
      <c r="E1004" s="35">
        <v>116704</v>
      </c>
      <c r="F1004" s="37">
        <v>46</v>
      </c>
      <c r="G1004" s="35">
        <v>1</v>
      </c>
      <c r="H1004" s="36" t="s">
        <v>179</v>
      </c>
      <c r="I1004" s="35">
        <v>3349559858</v>
      </c>
    </row>
    <row r="1005" spans="1:9" ht="30" hidden="1">
      <c r="A1005" s="35">
        <v>17913</v>
      </c>
      <c r="B1005" s="36" t="s">
        <v>2106</v>
      </c>
      <c r="C1005" s="36" t="s">
        <v>2107</v>
      </c>
      <c r="D1005" s="36" t="s">
        <v>282</v>
      </c>
      <c r="E1005" s="35">
        <v>103565</v>
      </c>
      <c r="F1005" s="37">
        <v>115</v>
      </c>
      <c r="G1005" s="35">
        <v>2</v>
      </c>
      <c r="H1005" s="36" t="s">
        <v>170</v>
      </c>
      <c r="I1005" s="35">
        <v>3353098107</v>
      </c>
    </row>
    <row r="1006" spans="1:9" ht="60" hidden="1">
      <c r="A1006" s="35">
        <v>17919</v>
      </c>
      <c r="B1006" s="36" t="s">
        <v>2108</v>
      </c>
      <c r="C1006" s="36" t="s">
        <v>2109</v>
      </c>
      <c r="D1006" s="36" t="s">
        <v>191</v>
      </c>
      <c r="E1006" s="35">
        <v>100834</v>
      </c>
      <c r="F1006" s="37">
        <v>230</v>
      </c>
      <c r="G1006" s="35">
        <v>8</v>
      </c>
      <c r="H1006" s="36" t="s">
        <v>170</v>
      </c>
      <c r="I1006" s="35">
        <v>3337416611</v>
      </c>
    </row>
    <row r="1007" spans="1:9" ht="60" hidden="1">
      <c r="A1007" s="35">
        <v>17936</v>
      </c>
      <c r="B1007" s="36" t="s">
        <v>2110</v>
      </c>
      <c r="C1007" s="36" t="s">
        <v>2111</v>
      </c>
      <c r="D1007" s="36" t="s">
        <v>191</v>
      </c>
      <c r="E1007" s="35">
        <v>100834</v>
      </c>
      <c r="F1007" s="37">
        <v>115</v>
      </c>
      <c r="G1007" s="35">
        <v>2</v>
      </c>
      <c r="H1007" s="36" t="s">
        <v>186</v>
      </c>
      <c r="I1007" s="35">
        <v>3337416619</v>
      </c>
    </row>
    <row r="1008" spans="1:9" ht="30" hidden="1">
      <c r="A1008" s="35">
        <v>17962</v>
      </c>
      <c r="B1008" s="36" t="s">
        <v>2112</v>
      </c>
      <c r="C1008" s="36" t="s">
        <v>2113</v>
      </c>
      <c r="D1008" s="36" t="s">
        <v>178</v>
      </c>
      <c r="E1008" s="35">
        <v>116704</v>
      </c>
      <c r="F1008" s="37">
        <v>46</v>
      </c>
      <c r="G1008" s="35">
        <v>1</v>
      </c>
      <c r="H1008" s="36" t="s">
        <v>186</v>
      </c>
      <c r="I1008" s="35">
        <v>3342618068</v>
      </c>
    </row>
    <row r="1009" spans="1:9" ht="45" hidden="1">
      <c r="A1009" s="35">
        <v>17976</v>
      </c>
      <c r="B1009" s="36" t="s">
        <v>2114</v>
      </c>
      <c r="C1009" s="36" t="s">
        <v>2115</v>
      </c>
      <c r="D1009" s="36" t="s">
        <v>202</v>
      </c>
      <c r="E1009" s="35">
        <v>101222</v>
      </c>
      <c r="F1009" s="37">
        <v>69</v>
      </c>
      <c r="G1009" s="35">
        <v>2</v>
      </c>
      <c r="H1009" s="36" t="s">
        <v>215</v>
      </c>
      <c r="I1009" s="35">
        <v>3342618302</v>
      </c>
    </row>
    <row r="1010" spans="1:9" ht="45" hidden="1">
      <c r="A1010" s="35">
        <v>17984</v>
      </c>
      <c r="B1010" s="36" t="s">
        <v>2116</v>
      </c>
      <c r="C1010" s="36" t="s">
        <v>2117</v>
      </c>
      <c r="D1010" s="36" t="s">
        <v>178</v>
      </c>
      <c r="E1010" s="35">
        <v>116704</v>
      </c>
      <c r="F1010" s="37">
        <v>46</v>
      </c>
      <c r="G1010" s="35">
        <v>2</v>
      </c>
      <c r="H1010" s="36" t="s">
        <v>179</v>
      </c>
      <c r="I1010" s="35">
        <v>3349560135</v>
      </c>
    </row>
    <row r="1011" spans="1:9" ht="45" hidden="1">
      <c r="A1011" s="35">
        <v>17986</v>
      </c>
      <c r="B1011" s="36" t="s">
        <v>2118</v>
      </c>
      <c r="C1011" s="36" t="s">
        <v>2119</v>
      </c>
      <c r="D1011" s="36" t="s">
        <v>178</v>
      </c>
      <c r="E1011" s="35">
        <v>116704</v>
      </c>
      <c r="F1011" s="37">
        <v>46</v>
      </c>
      <c r="G1011" s="35">
        <v>1</v>
      </c>
      <c r="H1011" s="36" t="s">
        <v>179</v>
      </c>
      <c r="I1011" s="35">
        <v>3349560117</v>
      </c>
    </row>
    <row r="1012" spans="1:9" ht="30" hidden="1">
      <c r="A1012" s="35">
        <v>18003</v>
      </c>
      <c r="B1012" s="36" t="s">
        <v>2120</v>
      </c>
      <c r="C1012" s="36" t="s">
        <v>2121</v>
      </c>
      <c r="D1012" s="36" t="s">
        <v>202</v>
      </c>
      <c r="E1012" s="35">
        <v>101222</v>
      </c>
      <c r="F1012" s="37">
        <v>69</v>
      </c>
      <c r="G1012" s="35">
        <v>1</v>
      </c>
      <c r="H1012" s="36" t="s">
        <v>170</v>
      </c>
      <c r="I1012" s="35">
        <v>3342617465</v>
      </c>
    </row>
    <row r="1013" spans="1:9" ht="15">
      <c r="A1013" s="35">
        <v>18039</v>
      </c>
      <c r="B1013" s="36" t="s">
        <v>2122</v>
      </c>
      <c r="C1013" s="36" t="s">
        <v>2123</v>
      </c>
      <c r="D1013" s="36" t="s">
        <v>169</v>
      </c>
      <c r="E1013" s="35">
        <v>100219</v>
      </c>
      <c r="F1013" s="37">
        <v>115</v>
      </c>
      <c r="G1013" s="35">
        <v>2</v>
      </c>
      <c r="H1013" s="36" t="s">
        <v>170</v>
      </c>
      <c r="I1013" s="35">
        <v>3337416676</v>
      </c>
    </row>
    <row r="1014" spans="1:9" ht="30" hidden="1">
      <c r="A1014" s="35">
        <v>18046</v>
      </c>
      <c r="B1014" s="36" t="s">
        <v>2124</v>
      </c>
      <c r="C1014" s="36" t="s">
        <v>2125</v>
      </c>
      <c r="D1014" s="36" t="s">
        <v>642</v>
      </c>
      <c r="E1014" s="35">
        <v>100977</v>
      </c>
      <c r="F1014" s="37">
        <v>115</v>
      </c>
      <c r="G1014" s="35">
        <v>2</v>
      </c>
      <c r="H1014" s="36" t="s">
        <v>186</v>
      </c>
      <c r="I1014" s="35">
        <v>3353097793</v>
      </c>
    </row>
    <row r="1015" spans="1:9" ht="60" hidden="1">
      <c r="A1015" s="35">
        <v>18047</v>
      </c>
      <c r="B1015" s="36" t="s">
        <v>2126</v>
      </c>
      <c r="C1015" s="36" t="s">
        <v>2127</v>
      </c>
      <c r="D1015" s="36" t="s">
        <v>191</v>
      </c>
      <c r="E1015" s="35">
        <v>100834</v>
      </c>
      <c r="F1015" s="37">
        <v>500</v>
      </c>
      <c r="G1015" s="35">
        <v>1</v>
      </c>
      <c r="H1015" s="36" t="s">
        <v>186</v>
      </c>
      <c r="I1015" s="35">
        <v>3337416682</v>
      </c>
    </row>
    <row r="1016" spans="1:9" ht="45" hidden="1">
      <c r="A1016" s="35">
        <v>18068</v>
      </c>
      <c r="B1016" s="36" t="s">
        <v>2128</v>
      </c>
      <c r="C1016" s="36" t="s">
        <v>2129</v>
      </c>
      <c r="D1016" s="36" t="s">
        <v>175</v>
      </c>
      <c r="E1016" s="35">
        <v>100912</v>
      </c>
      <c r="F1016" s="37">
        <v>69</v>
      </c>
      <c r="G1016" s="35">
        <v>2</v>
      </c>
      <c r="H1016" s="36" t="s">
        <v>194</v>
      </c>
      <c r="I1016" s="35">
        <v>3337416698</v>
      </c>
    </row>
    <row r="1017" spans="1:9" ht="45" hidden="1">
      <c r="A1017" s="35">
        <v>18082</v>
      </c>
      <c r="B1017" s="36" t="s">
        <v>2130</v>
      </c>
      <c r="C1017" s="36" t="s">
        <v>2131</v>
      </c>
      <c r="D1017" s="36" t="s">
        <v>178</v>
      </c>
      <c r="E1017" s="35">
        <v>116704</v>
      </c>
      <c r="F1017" s="37">
        <v>46</v>
      </c>
      <c r="G1017" s="35">
        <v>1</v>
      </c>
      <c r="H1017" s="36" t="s">
        <v>179</v>
      </c>
      <c r="I1017" s="35">
        <v>3349559873</v>
      </c>
    </row>
    <row r="1018" spans="1:9" ht="60" hidden="1">
      <c r="A1018" s="35">
        <v>18087</v>
      </c>
      <c r="B1018" s="36" t="s">
        <v>2132</v>
      </c>
      <c r="C1018" s="36" t="s">
        <v>2133</v>
      </c>
      <c r="D1018" s="36" t="s">
        <v>191</v>
      </c>
      <c r="E1018" s="35">
        <v>100834</v>
      </c>
      <c r="F1018" s="37">
        <v>115</v>
      </c>
      <c r="G1018" s="35">
        <v>4</v>
      </c>
      <c r="H1018" s="36" t="s">
        <v>186</v>
      </c>
      <c r="I1018" s="35">
        <v>3337416709</v>
      </c>
    </row>
    <row r="1019" spans="1:9" ht="15" hidden="1">
      <c r="A1019" s="35">
        <v>18114</v>
      </c>
      <c r="B1019" s="36" t="s">
        <v>2134</v>
      </c>
      <c r="C1019" s="36" t="s">
        <v>2135</v>
      </c>
      <c r="D1019" s="36" t="s">
        <v>178</v>
      </c>
      <c r="E1019" s="35">
        <v>116704</v>
      </c>
      <c r="F1019" s="37">
        <v>46</v>
      </c>
      <c r="G1019" s="35">
        <v>2</v>
      </c>
      <c r="H1019" s="36" t="s">
        <v>170</v>
      </c>
      <c r="I1019" s="35">
        <v>3342618081</v>
      </c>
    </row>
    <row r="1020" spans="1:9" ht="15">
      <c r="A1020" s="35">
        <v>18116</v>
      </c>
      <c r="B1020" s="36" t="s">
        <v>2136</v>
      </c>
      <c r="C1020" s="36" t="s">
        <v>2137</v>
      </c>
      <c r="D1020" s="36" t="s">
        <v>169</v>
      </c>
      <c r="E1020" s="35">
        <v>100219</v>
      </c>
      <c r="F1020" s="37">
        <v>115</v>
      </c>
      <c r="G1020" s="35">
        <v>1</v>
      </c>
      <c r="H1020" s="36" t="s">
        <v>170</v>
      </c>
      <c r="I1020" s="35">
        <v>3337416726</v>
      </c>
    </row>
    <row r="1021" spans="1:9" ht="60" hidden="1">
      <c r="A1021" s="35">
        <v>18140</v>
      </c>
      <c r="B1021" s="36" t="s">
        <v>2138</v>
      </c>
      <c r="C1021" s="36" t="s">
        <v>2139</v>
      </c>
      <c r="D1021" s="36" t="s">
        <v>191</v>
      </c>
      <c r="E1021" s="35">
        <v>100834</v>
      </c>
      <c r="F1021" s="37">
        <v>230</v>
      </c>
      <c r="G1021" s="35">
        <v>5</v>
      </c>
      <c r="H1021" s="36" t="s">
        <v>186</v>
      </c>
      <c r="I1021" s="35">
        <v>3337416735</v>
      </c>
    </row>
    <row r="1022" spans="1:9" ht="15">
      <c r="A1022" s="35">
        <v>18176</v>
      </c>
      <c r="B1022" s="36" t="s">
        <v>2140</v>
      </c>
      <c r="C1022" s="36" t="s">
        <v>2141</v>
      </c>
      <c r="D1022" s="36" t="s">
        <v>169</v>
      </c>
      <c r="E1022" s="35">
        <v>100219</v>
      </c>
      <c r="F1022" s="37">
        <v>115</v>
      </c>
      <c r="G1022" s="35">
        <v>1</v>
      </c>
      <c r="H1022" s="36" t="s">
        <v>170</v>
      </c>
      <c r="I1022" s="35">
        <v>3337426867</v>
      </c>
    </row>
    <row r="1023" spans="1:9" ht="15" hidden="1">
      <c r="A1023" s="35">
        <v>18189</v>
      </c>
      <c r="B1023" s="36" t="s">
        <v>2142</v>
      </c>
      <c r="C1023" s="36" t="s">
        <v>2143</v>
      </c>
      <c r="D1023" s="36" t="s">
        <v>178</v>
      </c>
      <c r="E1023" s="35">
        <v>116704</v>
      </c>
      <c r="F1023" s="37">
        <v>69</v>
      </c>
      <c r="G1023" s="35">
        <v>2</v>
      </c>
      <c r="H1023" s="36" t="s">
        <v>170</v>
      </c>
      <c r="I1023" s="35">
        <v>3342618064</v>
      </c>
    </row>
    <row r="1024" spans="1:9" ht="45" hidden="1">
      <c r="A1024" s="35">
        <v>18197</v>
      </c>
      <c r="B1024" s="36" t="s">
        <v>2144</v>
      </c>
      <c r="C1024" s="36" t="s">
        <v>2145</v>
      </c>
      <c r="D1024" s="36" t="s">
        <v>294</v>
      </c>
      <c r="E1024" s="35">
        <v>100716</v>
      </c>
      <c r="F1024" s="37">
        <v>57</v>
      </c>
      <c r="G1024" s="35">
        <v>1</v>
      </c>
      <c r="H1024" s="36" t="s">
        <v>186</v>
      </c>
      <c r="I1024" s="35">
        <v>3337416773</v>
      </c>
    </row>
    <row r="1025" spans="1:9" ht="30" hidden="1">
      <c r="A1025" s="35">
        <v>18211</v>
      </c>
      <c r="B1025" s="36" t="s">
        <v>2146</v>
      </c>
      <c r="C1025" s="36" t="s">
        <v>2147</v>
      </c>
      <c r="D1025" s="36" t="s">
        <v>202</v>
      </c>
      <c r="E1025" s="35">
        <v>101222</v>
      </c>
      <c r="F1025" s="37">
        <v>69</v>
      </c>
      <c r="G1025" s="35">
        <v>2</v>
      </c>
      <c r="H1025" s="36" t="s">
        <v>170</v>
      </c>
      <c r="I1025" s="35">
        <v>3342618384</v>
      </c>
    </row>
    <row r="1026" spans="1:9" ht="30" hidden="1">
      <c r="A1026" s="35">
        <v>18232</v>
      </c>
      <c r="B1026" s="36" t="s">
        <v>2148</v>
      </c>
      <c r="C1026" s="36" t="s">
        <v>2149</v>
      </c>
      <c r="D1026" s="36" t="s">
        <v>178</v>
      </c>
      <c r="E1026" s="35">
        <v>116704</v>
      </c>
      <c r="F1026" s="37">
        <v>69</v>
      </c>
      <c r="G1026" s="35">
        <v>1</v>
      </c>
      <c r="H1026" s="36" t="s">
        <v>186</v>
      </c>
      <c r="I1026" s="35">
        <v>3337416795</v>
      </c>
    </row>
    <row r="1027" spans="1:9" ht="45" hidden="1">
      <c r="A1027" s="35">
        <v>18240</v>
      </c>
      <c r="B1027" s="36" t="s">
        <v>2150</v>
      </c>
      <c r="C1027" s="36" t="s">
        <v>2151</v>
      </c>
      <c r="D1027" s="36" t="s">
        <v>178</v>
      </c>
      <c r="E1027" s="35">
        <v>116704</v>
      </c>
      <c r="F1027" s="37">
        <v>46</v>
      </c>
      <c r="G1027" s="35">
        <v>5</v>
      </c>
      <c r="H1027" s="36" t="s">
        <v>179</v>
      </c>
      <c r="I1027" s="35">
        <v>3349560230</v>
      </c>
    </row>
    <row r="1028" spans="1:9" ht="45" hidden="1">
      <c r="A1028" s="35">
        <v>18241</v>
      </c>
      <c r="B1028" s="36" t="s">
        <v>2152</v>
      </c>
      <c r="C1028" s="36" t="s">
        <v>2151</v>
      </c>
      <c r="D1028" s="36" t="s">
        <v>397</v>
      </c>
      <c r="E1028" s="35">
        <v>101374</v>
      </c>
      <c r="F1028" s="37">
        <v>115</v>
      </c>
      <c r="G1028" s="35">
        <v>2</v>
      </c>
      <c r="H1028" s="36" t="s">
        <v>194</v>
      </c>
      <c r="I1028" s="35">
        <v>3337428259</v>
      </c>
    </row>
    <row r="1029" spans="1:9" ht="45" hidden="1">
      <c r="A1029" s="35">
        <v>18284</v>
      </c>
      <c r="B1029" s="36" t="s">
        <v>2153</v>
      </c>
      <c r="C1029" s="36" t="s">
        <v>2154</v>
      </c>
      <c r="D1029" s="36" t="s">
        <v>202</v>
      </c>
      <c r="E1029" s="35">
        <v>101222</v>
      </c>
      <c r="F1029" s="37">
        <v>138</v>
      </c>
      <c r="G1029" s="35">
        <v>1</v>
      </c>
      <c r="H1029" s="36" t="s">
        <v>215</v>
      </c>
      <c r="I1029" s="35">
        <v>3342618287</v>
      </c>
    </row>
    <row r="1030" spans="1:9" ht="45" hidden="1">
      <c r="A1030" s="35">
        <v>18294</v>
      </c>
      <c r="B1030" s="36" t="s">
        <v>2155</v>
      </c>
      <c r="C1030" s="36" t="s">
        <v>2156</v>
      </c>
      <c r="D1030" s="36" t="s">
        <v>178</v>
      </c>
      <c r="E1030" s="35">
        <v>116704</v>
      </c>
      <c r="F1030" s="37">
        <v>46</v>
      </c>
      <c r="G1030" s="35">
        <v>2</v>
      </c>
      <c r="H1030" s="36" t="s">
        <v>179</v>
      </c>
      <c r="I1030" s="35">
        <v>3349560150</v>
      </c>
    </row>
    <row r="1031" spans="1:9" ht="45" hidden="1">
      <c r="A1031" s="35">
        <v>18316</v>
      </c>
      <c r="B1031" s="36" t="s">
        <v>2157</v>
      </c>
      <c r="C1031" s="36" t="s">
        <v>2158</v>
      </c>
      <c r="D1031" s="36" t="s">
        <v>294</v>
      </c>
      <c r="E1031" s="35">
        <v>100716</v>
      </c>
      <c r="F1031" s="37">
        <v>115</v>
      </c>
      <c r="G1031" s="35">
        <v>2</v>
      </c>
      <c r="H1031" s="36" t="s">
        <v>186</v>
      </c>
      <c r="I1031" s="35">
        <v>3337416847</v>
      </c>
    </row>
    <row r="1032" spans="1:9" ht="30" hidden="1">
      <c r="A1032" s="35">
        <v>18326</v>
      </c>
      <c r="B1032" s="36" t="s">
        <v>2159</v>
      </c>
      <c r="C1032" s="36" t="s">
        <v>2160</v>
      </c>
      <c r="D1032" s="36" t="s">
        <v>178</v>
      </c>
      <c r="E1032" s="35">
        <v>116704</v>
      </c>
      <c r="F1032" s="37">
        <v>69</v>
      </c>
      <c r="G1032" s="35">
        <v>2</v>
      </c>
      <c r="H1032" s="36" t="s">
        <v>186</v>
      </c>
      <c r="I1032" s="35">
        <v>3349559707</v>
      </c>
    </row>
    <row r="1033" spans="1:9" ht="45" hidden="1">
      <c r="A1033" s="35">
        <v>18350</v>
      </c>
      <c r="B1033" s="36" t="s">
        <v>2161</v>
      </c>
      <c r="C1033" s="36" t="s">
        <v>2162</v>
      </c>
      <c r="D1033" s="36" t="s">
        <v>294</v>
      </c>
      <c r="E1033" s="35">
        <v>100716</v>
      </c>
      <c r="F1033" s="37">
        <v>57</v>
      </c>
      <c r="G1033" s="35">
        <v>1</v>
      </c>
      <c r="H1033" s="36" t="s">
        <v>170</v>
      </c>
      <c r="I1033" s="35">
        <v>3342617800</v>
      </c>
    </row>
    <row r="1034" spans="1:9" ht="60" hidden="1">
      <c r="A1034" s="35">
        <v>18364</v>
      </c>
      <c r="B1034" s="36" t="s">
        <v>2163</v>
      </c>
      <c r="C1034" s="36" t="s">
        <v>2164</v>
      </c>
      <c r="D1034" s="36" t="s">
        <v>191</v>
      </c>
      <c r="E1034" s="35">
        <v>100834</v>
      </c>
      <c r="F1034" s="37">
        <v>500</v>
      </c>
      <c r="G1034" s="35">
        <v>6</v>
      </c>
      <c r="H1034" s="36" t="s">
        <v>194</v>
      </c>
      <c r="I1034" s="35">
        <v>3337416875</v>
      </c>
    </row>
    <row r="1035" spans="1:9" ht="60" hidden="1">
      <c r="A1035" s="35">
        <v>18365</v>
      </c>
      <c r="B1035" s="36" t="s">
        <v>2165</v>
      </c>
      <c r="C1035" s="36" t="s">
        <v>2166</v>
      </c>
      <c r="D1035" s="36" t="s">
        <v>191</v>
      </c>
      <c r="E1035" s="35">
        <v>100834</v>
      </c>
      <c r="F1035" s="37">
        <v>10</v>
      </c>
      <c r="G1035" s="35">
        <v>1</v>
      </c>
      <c r="H1035" s="36" t="s">
        <v>186</v>
      </c>
      <c r="I1035" s="35">
        <v>3337416876</v>
      </c>
    </row>
    <row r="1036" spans="1:9" ht="45" hidden="1">
      <c r="A1036" s="35">
        <v>18371</v>
      </c>
      <c r="B1036" s="36" t="s">
        <v>2167</v>
      </c>
      <c r="C1036" s="36" t="s">
        <v>2168</v>
      </c>
      <c r="D1036" s="36" t="s">
        <v>178</v>
      </c>
      <c r="E1036" s="35">
        <v>116704</v>
      </c>
      <c r="F1036" s="37">
        <v>46</v>
      </c>
      <c r="G1036" s="35">
        <v>1</v>
      </c>
      <c r="H1036" s="36" t="s">
        <v>179</v>
      </c>
      <c r="I1036" s="35">
        <v>3337416883</v>
      </c>
    </row>
    <row r="1037" spans="1:9" ht="30" hidden="1">
      <c r="A1037" s="35">
        <v>18372</v>
      </c>
      <c r="B1037" s="36" t="s">
        <v>2169</v>
      </c>
      <c r="C1037" s="36" t="s">
        <v>2168</v>
      </c>
      <c r="D1037" s="36" t="s">
        <v>178</v>
      </c>
      <c r="E1037" s="35">
        <v>116704</v>
      </c>
      <c r="F1037" s="37">
        <v>230</v>
      </c>
      <c r="G1037" s="35">
        <v>2</v>
      </c>
      <c r="H1037" s="36" t="s">
        <v>186</v>
      </c>
      <c r="I1037" s="35">
        <v>3337416882</v>
      </c>
    </row>
    <row r="1038" spans="1:9" ht="30" hidden="1">
      <c r="A1038" s="35">
        <v>18388</v>
      </c>
      <c r="B1038" s="36" t="s">
        <v>2170</v>
      </c>
      <c r="C1038" s="36" t="s">
        <v>2171</v>
      </c>
      <c r="D1038" s="36" t="s">
        <v>178</v>
      </c>
      <c r="E1038" s="35">
        <v>116704</v>
      </c>
      <c r="F1038" s="37">
        <v>69</v>
      </c>
      <c r="G1038" s="35">
        <v>2</v>
      </c>
      <c r="H1038" s="36" t="s">
        <v>186</v>
      </c>
      <c r="I1038" s="35">
        <v>3337416890</v>
      </c>
    </row>
    <row r="1039" spans="1:9" ht="45" hidden="1">
      <c r="A1039" s="35">
        <v>18453</v>
      </c>
      <c r="B1039" s="36" t="s">
        <v>2172</v>
      </c>
      <c r="C1039" s="36" t="s">
        <v>2173</v>
      </c>
      <c r="D1039" s="36" t="s">
        <v>178</v>
      </c>
      <c r="E1039" s="35">
        <v>116704</v>
      </c>
      <c r="F1039" s="37">
        <v>46</v>
      </c>
      <c r="G1039" s="35">
        <v>1</v>
      </c>
      <c r="H1039" s="36" t="s">
        <v>179</v>
      </c>
      <c r="I1039" s="35">
        <v>3349560028</v>
      </c>
    </row>
    <row r="1040" spans="1:9" ht="15" hidden="1">
      <c r="A1040" s="35">
        <v>18476</v>
      </c>
      <c r="B1040" s="36" t="s">
        <v>2174</v>
      </c>
      <c r="C1040" s="36" t="s">
        <v>2175</v>
      </c>
      <c r="D1040" s="36" t="s">
        <v>178</v>
      </c>
      <c r="E1040" s="35">
        <v>116704</v>
      </c>
      <c r="F1040" s="37">
        <v>115</v>
      </c>
      <c r="G1040" s="35">
        <v>3</v>
      </c>
      <c r="H1040" s="36" t="s">
        <v>170</v>
      </c>
      <c r="I1040" s="35">
        <v>3337428269</v>
      </c>
    </row>
    <row r="1041" spans="1:9" ht="45" hidden="1">
      <c r="A1041" s="35">
        <v>18506</v>
      </c>
      <c r="B1041" s="36" t="s">
        <v>2176</v>
      </c>
      <c r="C1041" s="36" t="s">
        <v>2177</v>
      </c>
      <c r="D1041" s="36" t="s">
        <v>178</v>
      </c>
      <c r="E1041" s="35">
        <v>116704</v>
      </c>
      <c r="F1041" s="37">
        <v>69</v>
      </c>
      <c r="G1041" s="35">
        <v>3</v>
      </c>
      <c r="H1041" s="36" t="s">
        <v>215</v>
      </c>
      <c r="I1041" s="35">
        <v>3337416956</v>
      </c>
    </row>
    <row r="1042" spans="1:9" ht="45" hidden="1">
      <c r="A1042" s="35">
        <v>18522</v>
      </c>
      <c r="B1042" s="36" t="s">
        <v>2178</v>
      </c>
      <c r="C1042" s="36" t="s">
        <v>2179</v>
      </c>
      <c r="D1042" s="36" t="s">
        <v>178</v>
      </c>
      <c r="E1042" s="35">
        <v>116704</v>
      </c>
      <c r="F1042" s="37">
        <v>46</v>
      </c>
      <c r="G1042" s="35">
        <v>5</v>
      </c>
      <c r="H1042" s="36" t="s">
        <v>179</v>
      </c>
      <c r="I1042" s="35">
        <v>3337416963</v>
      </c>
    </row>
    <row r="1043" spans="1:9" ht="45" hidden="1">
      <c r="A1043" s="35">
        <v>18523</v>
      </c>
      <c r="B1043" s="36" t="s">
        <v>2180</v>
      </c>
      <c r="C1043" s="36" t="s">
        <v>2181</v>
      </c>
      <c r="D1043" s="36" t="s">
        <v>178</v>
      </c>
      <c r="E1043" s="35">
        <v>116704</v>
      </c>
      <c r="F1043" s="37">
        <v>46</v>
      </c>
      <c r="G1043" s="35">
        <v>1</v>
      </c>
      <c r="H1043" s="36" t="s">
        <v>179</v>
      </c>
      <c r="I1043" s="35">
        <v>3349559984</v>
      </c>
    </row>
    <row r="1044" spans="1:9" ht="60" hidden="1">
      <c r="A1044" s="35">
        <v>18538</v>
      </c>
      <c r="B1044" s="36" t="s">
        <v>2182</v>
      </c>
      <c r="C1044" s="36" t="s">
        <v>2183</v>
      </c>
      <c r="D1044" s="36" t="s">
        <v>191</v>
      </c>
      <c r="E1044" s="35">
        <v>100834</v>
      </c>
      <c r="F1044" s="37">
        <v>69</v>
      </c>
      <c r="G1044" s="35">
        <v>1</v>
      </c>
      <c r="H1044" s="36" t="s">
        <v>179</v>
      </c>
      <c r="I1044" s="35">
        <v>3349559734</v>
      </c>
    </row>
    <row r="1045" spans="1:9" ht="30">
      <c r="A1045" s="35">
        <v>18543</v>
      </c>
      <c r="B1045" s="36" t="s">
        <v>2184</v>
      </c>
      <c r="C1045" s="36" t="s">
        <v>2185</v>
      </c>
      <c r="D1045" s="36" t="s">
        <v>169</v>
      </c>
      <c r="E1045" s="35">
        <v>100219</v>
      </c>
      <c r="F1045" s="37">
        <v>230</v>
      </c>
      <c r="G1045" s="35">
        <v>7</v>
      </c>
      <c r="H1045" s="36" t="s">
        <v>186</v>
      </c>
      <c r="I1045" s="35">
        <v>3337416974</v>
      </c>
    </row>
    <row r="1046" spans="1:9" ht="15" hidden="1">
      <c r="A1046" s="35">
        <v>18590</v>
      </c>
      <c r="B1046" s="36" t="s">
        <v>2186</v>
      </c>
      <c r="C1046" s="36" t="s">
        <v>2187</v>
      </c>
      <c r="D1046" s="36" t="s">
        <v>178</v>
      </c>
      <c r="E1046" s="35">
        <v>116704</v>
      </c>
      <c r="F1046" s="37">
        <v>230</v>
      </c>
      <c r="G1046" s="35">
        <v>11</v>
      </c>
      <c r="H1046" s="36" t="s">
        <v>170</v>
      </c>
      <c r="I1046" s="35">
        <v>3337417000</v>
      </c>
    </row>
    <row r="1047" spans="1:9" ht="60" hidden="1">
      <c r="A1047" s="35">
        <v>18611</v>
      </c>
      <c r="B1047" s="36" t="s">
        <v>2188</v>
      </c>
      <c r="C1047" s="36" t="s">
        <v>2189</v>
      </c>
      <c r="D1047" s="36" t="s">
        <v>191</v>
      </c>
      <c r="E1047" s="35">
        <v>100834</v>
      </c>
      <c r="F1047" s="37">
        <v>115</v>
      </c>
      <c r="G1047" s="35">
        <v>4</v>
      </c>
      <c r="H1047" s="36" t="s">
        <v>170</v>
      </c>
      <c r="I1047" s="35">
        <v>3337417006</v>
      </c>
    </row>
    <row r="1048" spans="1:9" ht="15">
      <c r="A1048" s="35">
        <v>18622</v>
      </c>
      <c r="B1048" s="36" t="s">
        <v>2190</v>
      </c>
      <c r="C1048" s="36" t="s">
        <v>2191</v>
      </c>
      <c r="D1048" s="36" t="s">
        <v>169</v>
      </c>
      <c r="E1048" s="35">
        <v>100219</v>
      </c>
      <c r="F1048" s="37">
        <v>115</v>
      </c>
      <c r="G1048" s="35">
        <v>5</v>
      </c>
      <c r="H1048" s="36" t="s">
        <v>194</v>
      </c>
      <c r="I1048" s="35">
        <v>3337417015</v>
      </c>
    </row>
    <row r="1049" spans="1:9" ht="60" hidden="1">
      <c r="A1049" s="35">
        <v>18656</v>
      </c>
      <c r="B1049" s="36" t="s">
        <v>2192</v>
      </c>
      <c r="C1049" s="36" t="s">
        <v>2193</v>
      </c>
      <c r="D1049" s="36" t="s">
        <v>191</v>
      </c>
      <c r="E1049" s="35">
        <v>100834</v>
      </c>
      <c r="F1049" s="37">
        <v>230</v>
      </c>
      <c r="G1049" s="35">
        <v>8</v>
      </c>
      <c r="H1049" s="36" t="s">
        <v>186</v>
      </c>
      <c r="I1049" s="35">
        <v>3337417029</v>
      </c>
    </row>
    <row r="1050" spans="1:9" ht="15" hidden="1">
      <c r="A1050" s="35">
        <v>18670</v>
      </c>
      <c r="B1050" s="36" t="s">
        <v>2194</v>
      </c>
      <c r="C1050" s="36" t="s">
        <v>2195</v>
      </c>
      <c r="D1050" s="36" t="s">
        <v>178</v>
      </c>
      <c r="E1050" s="35">
        <v>116704</v>
      </c>
      <c r="F1050" s="37">
        <v>69</v>
      </c>
      <c r="G1050" s="35">
        <v>3</v>
      </c>
      <c r="H1050" s="36" t="s">
        <v>170</v>
      </c>
      <c r="I1050" s="35">
        <v>3337417041</v>
      </c>
    </row>
    <row r="1051" spans="1:9" ht="60" hidden="1">
      <c r="A1051" s="35">
        <v>18677</v>
      </c>
      <c r="B1051" s="36" t="s">
        <v>2196</v>
      </c>
      <c r="C1051" s="36" t="s">
        <v>2197</v>
      </c>
      <c r="D1051" s="36" t="s">
        <v>191</v>
      </c>
      <c r="E1051" s="35">
        <v>100834</v>
      </c>
      <c r="F1051" s="37">
        <v>115</v>
      </c>
      <c r="G1051" s="35">
        <v>2</v>
      </c>
      <c r="H1051" s="36" t="s">
        <v>170</v>
      </c>
      <c r="I1051" s="35">
        <v>3337417045</v>
      </c>
    </row>
    <row r="1052" spans="1:9" ht="60" hidden="1">
      <c r="A1052" s="35">
        <v>18682</v>
      </c>
      <c r="B1052" s="36" t="s">
        <v>2198</v>
      </c>
      <c r="C1052" s="36" t="s">
        <v>2199</v>
      </c>
      <c r="D1052" s="36" t="s">
        <v>191</v>
      </c>
      <c r="E1052" s="35">
        <v>100834</v>
      </c>
      <c r="F1052" s="37">
        <v>115</v>
      </c>
      <c r="G1052" s="35">
        <v>1</v>
      </c>
      <c r="H1052" s="36" t="s">
        <v>170</v>
      </c>
      <c r="I1052" s="35">
        <v>3337417047</v>
      </c>
    </row>
    <row r="1053" spans="1:9" ht="30" hidden="1">
      <c r="A1053" s="35">
        <v>18690</v>
      </c>
      <c r="B1053" s="36" t="s">
        <v>2200</v>
      </c>
      <c r="C1053" s="36" t="s">
        <v>2201</v>
      </c>
      <c r="D1053" s="36" t="s">
        <v>2202</v>
      </c>
      <c r="E1053" s="35">
        <v>103569</v>
      </c>
      <c r="F1053" s="37">
        <v>69</v>
      </c>
      <c r="G1053" s="35">
        <v>4</v>
      </c>
      <c r="H1053" s="36" t="s">
        <v>170</v>
      </c>
      <c r="I1053" s="35">
        <v>3337417055</v>
      </c>
    </row>
    <row r="1054" spans="1:9" ht="45" hidden="1">
      <c r="A1054" s="35">
        <v>18744</v>
      </c>
      <c r="B1054" s="36" t="s">
        <v>2203</v>
      </c>
      <c r="C1054" s="36" t="s">
        <v>2204</v>
      </c>
      <c r="D1054" s="36" t="s">
        <v>178</v>
      </c>
      <c r="E1054" s="35">
        <v>116704</v>
      </c>
      <c r="F1054" s="37">
        <v>46</v>
      </c>
      <c r="G1054" s="35">
        <v>1</v>
      </c>
      <c r="H1054" s="36" t="s">
        <v>179</v>
      </c>
      <c r="I1054" s="35">
        <v>3349559950</v>
      </c>
    </row>
    <row r="1055" spans="1:9" ht="30" hidden="1">
      <c r="A1055" s="35">
        <v>18749</v>
      </c>
      <c r="B1055" s="36" t="s">
        <v>2205</v>
      </c>
      <c r="C1055" s="36" t="s">
        <v>2206</v>
      </c>
      <c r="D1055" s="36" t="s">
        <v>178</v>
      </c>
      <c r="E1055" s="35">
        <v>116704</v>
      </c>
      <c r="F1055" s="37">
        <v>115</v>
      </c>
      <c r="G1055" s="35">
        <v>1</v>
      </c>
      <c r="H1055" s="36" t="s">
        <v>186</v>
      </c>
      <c r="I1055" s="35">
        <v>3337417091</v>
      </c>
    </row>
    <row r="1056" spans="1:9" ht="45" hidden="1">
      <c r="A1056" s="35">
        <v>18759</v>
      </c>
      <c r="B1056" s="36" t="s">
        <v>2207</v>
      </c>
      <c r="C1056" s="36" t="s">
        <v>2208</v>
      </c>
      <c r="D1056" s="36" t="s">
        <v>178</v>
      </c>
      <c r="E1056" s="35">
        <v>116704</v>
      </c>
      <c r="F1056" s="37">
        <v>230</v>
      </c>
      <c r="G1056" s="35">
        <v>4</v>
      </c>
      <c r="H1056" s="36" t="s">
        <v>215</v>
      </c>
      <c r="I1056" s="35">
        <v>3337417098</v>
      </c>
    </row>
    <row r="1057" spans="1:9" ht="45" hidden="1">
      <c r="A1057" s="35">
        <v>18829</v>
      </c>
      <c r="B1057" s="36" t="s">
        <v>2209</v>
      </c>
      <c r="C1057" s="36" t="s">
        <v>2210</v>
      </c>
      <c r="D1057" s="36" t="s">
        <v>242</v>
      </c>
      <c r="E1057" s="35">
        <v>102912</v>
      </c>
      <c r="F1057" s="37">
        <v>115</v>
      </c>
      <c r="G1057" s="35">
        <v>3</v>
      </c>
      <c r="H1057" s="36" t="s">
        <v>194</v>
      </c>
      <c r="I1057" s="35">
        <v>3353097660</v>
      </c>
    </row>
    <row r="1058" spans="1:9" ht="45" hidden="1">
      <c r="A1058" s="35">
        <v>18839</v>
      </c>
      <c r="B1058" s="36" t="s">
        <v>2211</v>
      </c>
      <c r="C1058" s="36" t="s">
        <v>2212</v>
      </c>
      <c r="D1058" s="36" t="s">
        <v>178</v>
      </c>
      <c r="E1058" s="35">
        <v>116704</v>
      </c>
      <c r="F1058" s="37">
        <v>46</v>
      </c>
      <c r="G1058" s="35">
        <v>2</v>
      </c>
      <c r="H1058" s="36" t="s">
        <v>179</v>
      </c>
      <c r="I1058" s="35">
        <v>3349559792</v>
      </c>
    </row>
    <row r="1059" spans="1:9" ht="60" hidden="1">
      <c r="A1059" s="35">
        <v>18850</v>
      </c>
      <c r="B1059" s="36" t="s">
        <v>2213</v>
      </c>
      <c r="C1059" s="36" t="s">
        <v>2214</v>
      </c>
      <c r="D1059" s="36" t="s">
        <v>191</v>
      </c>
      <c r="E1059" s="35">
        <v>100834</v>
      </c>
      <c r="F1059" s="37">
        <v>500</v>
      </c>
      <c r="G1059" s="35">
        <v>4</v>
      </c>
      <c r="H1059" s="36" t="s">
        <v>194</v>
      </c>
      <c r="I1059" s="35">
        <v>3337417159</v>
      </c>
    </row>
    <row r="1060" spans="1:9" ht="45" hidden="1">
      <c r="A1060" s="35">
        <v>18857</v>
      </c>
      <c r="B1060" s="36" t="s">
        <v>2215</v>
      </c>
      <c r="C1060" s="36" t="s">
        <v>2216</v>
      </c>
      <c r="D1060" s="36" t="s">
        <v>202</v>
      </c>
      <c r="E1060" s="35">
        <v>101222</v>
      </c>
      <c r="F1060" s="37">
        <v>138</v>
      </c>
      <c r="G1060" s="35">
        <v>3</v>
      </c>
      <c r="H1060" s="36" t="s">
        <v>215</v>
      </c>
      <c r="I1060" s="35">
        <v>3337417163</v>
      </c>
    </row>
    <row r="1061" spans="1:9" ht="60" hidden="1">
      <c r="A1061" s="35">
        <v>18860</v>
      </c>
      <c r="B1061" s="36" t="s">
        <v>2217</v>
      </c>
      <c r="C1061" s="36" t="s">
        <v>2218</v>
      </c>
      <c r="D1061" s="36" t="s">
        <v>191</v>
      </c>
      <c r="E1061" s="35">
        <v>100834</v>
      </c>
      <c r="F1061" s="37">
        <v>500</v>
      </c>
      <c r="G1061" s="35">
        <v>5</v>
      </c>
      <c r="H1061" s="36" t="s">
        <v>186</v>
      </c>
      <c r="I1061" s="35">
        <v>3337417166</v>
      </c>
    </row>
    <row r="1062" spans="1:9" ht="45" hidden="1">
      <c r="A1062" s="35">
        <v>18862</v>
      </c>
      <c r="B1062" s="36" t="s">
        <v>2219</v>
      </c>
      <c r="C1062" s="36" t="s">
        <v>2220</v>
      </c>
      <c r="D1062" s="36" t="s">
        <v>178</v>
      </c>
      <c r="E1062" s="35">
        <v>116704</v>
      </c>
      <c r="F1062" s="37">
        <v>46</v>
      </c>
      <c r="G1062" s="35">
        <v>1</v>
      </c>
      <c r="H1062" s="36" t="s">
        <v>215</v>
      </c>
      <c r="I1062" s="35">
        <v>3337417168</v>
      </c>
    </row>
    <row r="1063" spans="1:9" ht="30" hidden="1">
      <c r="A1063" s="35">
        <v>18868</v>
      </c>
      <c r="B1063" s="36" t="s">
        <v>2221</v>
      </c>
      <c r="C1063" s="36" t="s">
        <v>2222</v>
      </c>
      <c r="D1063" s="36" t="s">
        <v>202</v>
      </c>
      <c r="E1063" s="35">
        <v>101222</v>
      </c>
      <c r="F1063" s="37">
        <v>138</v>
      </c>
      <c r="G1063" s="35">
        <v>5</v>
      </c>
      <c r="H1063" s="36" t="s">
        <v>194</v>
      </c>
      <c r="I1063" s="35">
        <v>3337417171</v>
      </c>
    </row>
    <row r="1064" spans="1:9" ht="15" hidden="1">
      <c r="A1064" s="35">
        <v>18911</v>
      </c>
      <c r="B1064" s="36" t="s">
        <v>2223</v>
      </c>
      <c r="C1064" s="36" t="s">
        <v>2224</v>
      </c>
      <c r="D1064" s="36" t="s">
        <v>178</v>
      </c>
      <c r="E1064" s="35">
        <v>116704</v>
      </c>
      <c r="F1064" s="37">
        <v>69</v>
      </c>
      <c r="G1064" s="35">
        <v>2</v>
      </c>
      <c r="H1064" s="36" t="s">
        <v>194</v>
      </c>
      <c r="I1064" s="35">
        <v>3337417201</v>
      </c>
    </row>
    <row r="1065" spans="1:9" ht="30" hidden="1">
      <c r="A1065" s="35">
        <v>18914</v>
      </c>
      <c r="B1065" s="36" t="s">
        <v>2225</v>
      </c>
      <c r="C1065" s="36" t="s">
        <v>2226</v>
      </c>
      <c r="D1065" s="36" t="s">
        <v>316</v>
      </c>
      <c r="E1065" s="35">
        <v>126080</v>
      </c>
      <c r="F1065" s="37">
        <v>115</v>
      </c>
      <c r="G1065" s="35">
        <v>1</v>
      </c>
      <c r="H1065" s="36" t="s">
        <v>194</v>
      </c>
      <c r="I1065" s="35">
        <v>3337417203</v>
      </c>
    </row>
    <row r="1066" spans="1:9" ht="30">
      <c r="A1066" s="35">
        <v>18918</v>
      </c>
      <c r="B1066" s="36" t="s">
        <v>2227</v>
      </c>
      <c r="C1066" s="36" t="s">
        <v>2228</v>
      </c>
      <c r="D1066" s="36" t="s">
        <v>169</v>
      </c>
      <c r="E1066" s="35">
        <v>100219</v>
      </c>
      <c r="F1066" s="37">
        <v>115</v>
      </c>
      <c r="G1066" s="35">
        <v>1</v>
      </c>
      <c r="H1066" s="36" t="s">
        <v>186</v>
      </c>
      <c r="I1066" s="35">
        <v>3337417204</v>
      </c>
    </row>
    <row r="1067" spans="1:9" ht="30" hidden="1">
      <c r="A1067" s="35">
        <v>18919</v>
      </c>
      <c r="B1067" s="36" t="s">
        <v>2229</v>
      </c>
      <c r="C1067" s="36" t="s">
        <v>2230</v>
      </c>
      <c r="D1067" s="36" t="s">
        <v>202</v>
      </c>
      <c r="E1067" s="35">
        <v>101222</v>
      </c>
      <c r="F1067" s="37">
        <v>138</v>
      </c>
      <c r="G1067" s="35">
        <v>2</v>
      </c>
      <c r="H1067" s="36" t="s">
        <v>186</v>
      </c>
      <c r="I1067" s="35">
        <v>3342618254</v>
      </c>
    </row>
    <row r="1068" spans="1:9" ht="30" hidden="1">
      <c r="A1068" s="35">
        <v>18920</v>
      </c>
      <c r="B1068" s="36" t="s">
        <v>2231</v>
      </c>
      <c r="C1068" s="36" t="s">
        <v>2232</v>
      </c>
      <c r="D1068" s="36" t="s">
        <v>202</v>
      </c>
      <c r="E1068" s="35">
        <v>101222</v>
      </c>
      <c r="F1068" s="37">
        <v>138</v>
      </c>
      <c r="G1068" s="35">
        <v>2</v>
      </c>
      <c r="H1068" s="36" t="s">
        <v>194</v>
      </c>
      <c r="I1068" s="35">
        <v>3337417205</v>
      </c>
    </row>
    <row r="1069" spans="1:9" ht="15" hidden="1">
      <c r="A1069" s="35">
        <v>18961</v>
      </c>
      <c r="B1069" s="36" t="s">
        <v>2233</v>
      </c>
      <c r="C1069" s="36" t="s">
        <v>2234</v>
      </c>
      <c r="D1069" s="36" t="s">
        <v>178</v>
      </c>
      <c r="E1069" s="35">
        <v>116704</v>
      </c>
      <c r="F1069" s="37">
        <v>46</v>
      </c>
      <c r="G1069" s="35">
        <v>2</v>
      </c>
      <c r="H1069" s="36" t="s">
        <v>170</v>
      </c>
      <c r="I1069" s="35">
        <v>3342618093</v>
      </c>
    </row>
    <row r="1070" spans="1:9" ht="60" hidden="1">
      <c r="A1070" s="35">
        <v>19005</v>
      </c>
      <c r="B1070" s="36" t="s">
        <v>2235</v>
      </c>
      <c r="C1070" s="36" t="s">
        <v>2236</v>
      </c>
      <c r="D1070" s="36" t="s">
        <v>191</v>
      </c>
      <c r="E1070" s="35">
        <v>100834</v>
      </c>
      <c r="F1070" s="37">
        <v>115</v>
      </c>
      <c r="G1070" s="35">
        <v>1</v>
      </c>
      <c r="H1070" s="36" t="s">
        <v>186</v>
      </c>
      <c r="I1070" s="35">
        <v>3337417253</v>
      </c>
    </row>
    <row r="1071" spans="1:9" ht="30" hidden="1">
      <c r="A1071" s="35">
        <v>19009</v>
      </c>
      <c r="B1071" s="36" t="s">
        <v>2237</v>
      </c>
      <c r="C1071" s="36" t="s">
        <v>2238</v>
      </c>
      <c r="D1071" s="36" t="s">
        <v>316</v>
      </c>
      <c r="E1071" s="35">
        <v>126080</v>
      </c>
      <c r="F1071" s="37">
        <v>115</v>
      </c>
      <c r="G1071" s="35">
        <v>2</v>
      </c>
      <c r="H1071" s="36" t="s">
        <v>170</v>
      </c>
      <c r="I1071" s="35">
        <v>3353097521</v>
      </c>
    </row>
    <row r="1072" spans="1:9" ht="45" hidden="1">
      <c r="A1072" s="35">
        <v>19024</v>
      </c>
      <c r="B1072" s="36" t="s">
        <v>2239</v>
      </c>
      <c r="C1072" s="36" t="s">
        <v>2240</v>
      </c>
      <c r="D1072" s="36" t="s">
        <v>178</v>
      </c>
      <c r="E1072" s="35">
        <v>116704</v>
      </c>
      <c r="F1072" s="37">
        <v>46</v>
      </c>
      <c r="G1072" s="35">
        <v>2</v>
      </c>
      <c r="H1072" s="36" t="s">
        <v>179</v>
      </c>
      <c r="I1072" s="35">
        <v>3349559857</v>
      </c>
    </row>
    <row r="1073" spans="1:9" ht="15" hidden="1">
      <c r="A1073" s="35">
        <v>19036</v>
      </c>
      <c r="B1073" s="36" t="s">
        <v>2241</v>
      </c>
      <c r="C1073" s="36" t="s">
        <v>2242</v>
      </c>
      <c r="D1073" s="36" t="s">
        <v>178</v>
      </c>
      <c r="E1073" s="35">
        <v>116704</v>
      </c>
      <c r="F1073" s="37">
        <v>69</v>
      </c>
      <c r="G1073" s="35">
        <v>2</v>
      </c>
      <c r="H1073" s="36" t="s">
        <v>170</v>
      </c>
      <c r="I1073" s="35">
        <v>3352750114</v>
      </c>
    </row>
    <row r="1074" spans="1:9" ht="60" hidden="1">
      <c r="A1074" s="35">
        <v>19048</v>
      </c>
      <c r="B1074" s="36" t="s">
        <v>2243</v>
      </c>
      <c r="C1074" s="36" t="s">
        <v>2244</v>
      </c>
      <c r="D1074" s="36" t="s">
        <v>191</v>
      </c>
      <c r="E1074" s="35">
        <v>100834</v>
      </c>
      <c r="F1074" s="37">
        <v>230</v>
      </c>
      <c r="G1074" s="35">
        <v>2</v>
      </c>
      <c r="H1074" s="36" t="s">
        <v>2245</v>
      </c>
      <c r="I1074" s="35">
        <v>3337417278</v>
      </c>
    </row>
    <row r="1075" spans="1:9" ht="60" hidden="1">
      <c r="A1075" s="35">
        <v>19082</v>
      </c>
      <c r="B1075" s="36" t="s">
        <v>2246</v>
      </c>
      <c r="C1075" s="36" t="s">
        <v>2247</v>
      </c>
      <c r="D1075" s="36" t="s">
        <v>191</v>
      </c>
      <c r="E1075" s="35">
        <v>100834</v>
      </c>
      <c r="F1075" s="37">
        <v>500</v>
      </c>
      <c r="G1075" s="35">
        <v>4</v>
      </c>
      <c r="H1075" s="36" t="s">
        <v>170</v>
      </c>
      <c r="I1075" s="35">
        <v>3337417302</v>
      </c>
    </row>
    <row r="1076" spans="1:9" ht="15" hidden="1">
      <c r="A1076" s="35">
        <v>19093</v>
      </c>
      <c r="B1076" s="36" t="s">
        <v>2248</v>
      </c>
      <c r="C1076" s="36" t="s">
        <v>2249</v>
      </c>
      <c r="D1076" s="36" t="s">
        <v>178</v>
      </c>
      <c r="E1076" s="35">
        <v>116704</v>
      </c>
      <c r="F1076" s="37">
        <v>69</v>
      </c>
      <c r="G1076" s="35">
        <v>1</v>
      </c>
      <c r="H1076" s="36" t="s">
        <v>170</v>
      </c>
      <c r="I1076" s="35">
        <v>3337428503</v>
      </c>
    </row>
    <row r="1077" spans="1:9" ht="15" hidden="1">
      <c r="A1077" s="35">
        <v>19094</v>
      </c>
      <c r="B1077" s="36" t="s">
        <v>2250</v>
      </c>
      <c r="C1077" s="36" t="s">
        <v>2249</v>
      </c>
      <c r="D1077" s="36" t="s">
        <v>178</v>
      </c>
      <c r="E1077" s="35">
        <v>116704</v>
      </c>
      <c r="F1077" s="37">
        <v>69</v>
      </c>
      <c r="G1077" s="35">
        <v>1</v>
      </c>
      <c r="H1077" s="36" t="s">
        <v>194</v>
      </c>
      <c r="I1077" s="35">
        <v>3337417310</v>
      </c>
    </row>
    <row r="1078" spans="1:9" ht="60" hidden="1">
      <c r="A1078" s="35">
        <v>19113</v>
      </c>
      <c r="B1078" s="36" t="s">
        <v>2251</v>
      </c>
      <c r="C1078" s="36" t="s">
        <v>2252</v>
      </c>
      <c r="D1078" s="36" t="s">
        <v>191</v>
      </c>
      <c r="E1078" s="35">
        <v>100834</v>
      </c>
      <c r="F1078" s="37">
        <v>115</v>
      </c>
      <c r="G1078" s="35">
        <v>7</v>
      </c>
      <c r="H1078" s="36" t="s">
        <v>186</v>
      </c>
      <c r="I1078" s="35">
        <v>3337417323</v>
      </c>
    </row>
    <row r="1079" spans="1:9" ht="60" hidden="1">
      <c r="A1079" s="35">
        <v>19153</v>
      </c>
      <c r="B1079" s="36" t="s">
        <v>2253</v>
      </c>
      <c r="C1079" s="36" t="s">
        <v>2254</v>
      </c>
      <c r="D1079" s="36" t="s">
        <v>191</v>
      </c>
      <c r="E1079" s="35">
        <v>100834</v>
      </c>
      <c r="F1079" s="37">
        <v>115</v>
      </c>
      <c r="G1079" s="35">
        <v>1</v>
      </c>
      <c r="H1079" s="36" t="s">
        <v>215</v>
      </c>
      <c r="I1079" s="35">
        <v>3337417352</v>
      </c>
    </row>
    <row r="1080" spans="1:9" ht="15" hidden="1">
      <c r="A1080" s="35">
        <v>19177</v>
      </c>
      <c r="B1080" s="36" t="s">
        <v>2255</v>
      </c>
      <c r="C1080" s="36" t="s">
        <v>2256</v>
      </c>
      <c r="D1080" s="36" t="s">
        <v>178</v>
      </c>
      <c r="E1080" s="35">
        <v>116704</v>
      </c>
      <c r="F1080" s="37">
        <v>69</v>
      </c>
      <c r="G1080" s="35">
        <v>4</v>
      </c>
      <c r="H1080" s="36" t="s">
        <v>170</v>
      </c>
      <c r="I1080" s="35">
        <v>3337428362</v>
      </c>
    </row>
    <row r="1081" spans="1:9" ht="15" hidden="1">
      <c r="A1081" s="35">
        <v>19178</v>
      </c>
      <c r="B1081" s="36" t="s">
        <v>2257</v>
      </c>
      <c r="C1081" s="36" t="s">
        <v>2256</v>
      </c>
      <c r="D1081" s="36" t="s">
        <v>178</v>
      </c>
      <c r="E1081" s="35">
        <v>116704</v>
      </c>
      <c r="F1081" s="37">
        <v>69</v>
      </c>
      <c r="G1081" s="35">
        <v>2</v>
      </c>
      <c r="H1081" s="36" t="s">
        <v>170</v>
      </c>
      <c r="I1081" s="35">
        <v>3352749872</v>
      </c>
    </row>
    <row r="1082" spans="1:9" ht="30" hidden="1">
      <c r="A1082" s="35">
        <v>19181</v>
      </c>
      <c r="B1082" s="36" t="s">
        <v>2258</v>
      </c>
      <c r="C1082" s="36" t="s">
        <v>2259</v>
      </c>
      <c r="D1082" s="36" t="s">
        <v>178</v>
      </c>
      <c r="E1082" s="35">
        <v>116704</v>
      </c>
      <c r="F1082" s="37">
        <v>69</v>
      </c>
      <c r="G1082" s="35">
        <v>1</v>
      </c>
      <c r="H1082" s="36" t="s">
        <v>186</v>
      </c>
      <c r="I1082" s="35">
        <v>3349559725</v>
      </c>
    </row>
    <row r="1083" spans="1:9" ht="60" hidden="1">
      <c r="A1083" s="35">
        <v>19194</v>
      </c>
      <c r="B1083" s="36" t="s">
        <v>2260</v>
      </c>
      <c r="C1083" s="36" t="s">
        <v>2261</v>
      </c>
      <c r="D1083" s="36" t="s">
        <v>191</v>
      </c>
      <c r="E1083" s="35">
        <v>100834</v>
      </c>
      <c r="F1083" s="37">
        <v>138</v>
      </c>
      <c r="G1083" s="35">
        <v>1</v>
      </c>
      <c r="H1083" s="36" t="s">
        <v>215</v>
      </c>
      <c r="I1083" s="35">
        <v>3337417378</v>
      </c>
    </row>
    <row r="1084" spans="1:9" ht="30" hidden="1">
      <c r="A1084" s="35">
        <v>19238</v>
      </c>
      <c r="B1084" s="36" t="s">
        <v>2262</v>
      </c>
      <c r="C1084" s="36" t="s">
        <v>2263</v>
      </c>
      <c r="D1084" s="36" t="s">
        <v>178</v>
      </c>
      <c r="E1084" s="35">
        <v>116704</v>
      </c>
      <c r="F1084" s="37">
        <v>34.5</v>
      </c>
      <c r="G1084" s="35">
        <v>2</v>
      </c>
      <c r="H1084" s="36" t="s">
        <v>186</v>
      </c>
      <c r="I1084" s="35">
        <v>3337417398</v>
      </c>
    </row>
    <row r="1085" spans="1:9" ht="30" hidden="1">
      <c r="A1085" s="35">
        <v>19269</v>
      </c>
      <c r="B1085" s="36" t="s">
        <v>2264</v>
      </c>
      <c r="C1085" s="36" t="s">
        <v>2265</v>
      </c>
      <c r="D1085" s="36" t="s">
        <v>178</v>
      </c>
      <c r="E1085" s="35">
        <v>116704</v>
      </c>
      <c r="F1085" s="37">
        <v>138</v>
      </c>
      <c r="G1085" s="35">
        <v>3</v>
      </c>
      <c r="H1085" s="36" t="s">
        <v>186</v>
      </c>
      <c r="I1085" s="35">
        <v>3337417417</v>
      </c>
    </row>
    <row r="1086" spans="1:9" ht="45" hidden="1">
      <c r="A1086" s="35">
        <v>19298</v>
      </c>
      <c r="B1086" s="36" t="s">
        <v>2266</v>
      </c>
      <c r="C1086" s="36" t="s">
        <v>2267</v>
      </c>
      <c r="D1086" s="36" t="s">
        <v>1002</v>
      </c>
      <c r="E1086" s="35">
        <v>103089</v>
      </c>
      <c r="F1086" s="37">
        <v>34.5</v>
      </c>
      <c r="G1086" s="35">
        <v>1</v>
      </c>
      <c r="H1086" s="36" t="s">
        <v>215</v>
      </c>
      <c r="I1086" s="35">
        <v>3342618052</v>
      </c>
    </row>
    <row r="1087" spans="1:9" ht="30" hidden="1">
      <c r="A1087" s="35">
        <v>19322</v>
      </c>
      <c r="B1087" s="36" t="s">
        <v>2268</v>
      </c>
      <c r="C1087" s="36" t="s">
        <v>2269</v>
      </c>
      <c r="D1087" s="36" t="s">
        <v>316</v>
      </c>
      <c r="E1087" s="35">
        <v>126080</v>
      </c>
      <c r="F1087" s="37">
        <v>115</v>
      </c>
      <c r="G1087" s="35">
        <v>1</v>
      </c>
      <c r="H1087" s="36" t="s">
        <v>170</v>
      </c>
      <c r="I1087" s="35">
        <v>3337417456</v>
      </c>
    </row>
    <row r="1088" spans="1:9" ht="15" hidden="1">
      <c r="A1088" s="35">
        <v>19390</v>
      </c>
      <c r="B1088" s="36" t="s">
        <v>2270</v>
      </c>
      <c r="C1088" s="36" t="s">
        <v>2271</v>
      </c>
      <c r="D1088" s="36" t="s">
        <v>178</v>
      </c>
      <c r="E1088" s="35">
        <v>116704</v>
      </c>
      <c r="F1088" s="37">
        <v>230</v>
      </c>
      <c r="G1088" s="35">
        <v>3</v>
      </c>
      <c r="H1088" s="36" t="s">
        <v>170</v>
      </c>
      <c r="I1088" s="35">
        <v>3337417496</v>
      </c>
    </row>
    <row r="1089" spans="1:9" ht="45" hidden="1">
      <c r="A1089" s="35">
        <v>19411</v>
      </c>
      <c r="B1089" s="36" t="s">
        <v>2272</v>
      </c>
      <c r="C1089" s="36" t="s">
        <v>2273</v>
      </c>
      <c r="D1089" s="36" t="s">
        <v>178</v>
      </c>
      <c r="E1089" s="35">
        <v>116704</v>
      </c>
      <c r="F1089" s="37">
        <v>46</v>
      </c>
      <c r="G1089" s="35">
        <v>1</v>
      </c>
      <c r="H1089" s="36" t="s">
        <v>179</v>
      </c>
      <c r="I1089" s="35">
        <v>3349559905</v>
      </c>
    </row>
    <row r="1090" spans="1:9" ht="45" hidden="1">
      <c r="A1090" s="35">
        <v>19414</v>
      </c>
      <c r="B1090" s="36" t="s">
        <v>2274</v>
      </c>
      <c r="C1090" s="36" t="s">
        <v>2275</v>
      </c>
      <c r="D1090" s="36" t="s">
        <v>178</v>
      </c>
      <c r="E1090" s="35">
        <v>116704</v>
      </c>
      <c r="F1090" s="37">
        <v>138</v>
      </c>
      <c r="G1090" s="35">
        <v>2</v>
      </c>
      <c r="H1090" s="36" t="s">
        <v>179</v>
      </c>
      <c r="I1090" s="35">
        <v>3349559969</v>
      </c>
    </row>
    <row r="1091" spans="1:9" ht="30" hidden="1">
      <c r="A1091" s="35">
        <v>19429</v>
      </c>
      <c r="B1091" s="36" t="s">
        <v>2276</v>
      </c>
      <c r="C1091" s="36" t="s">
        <v>2277</v>
      </c>
      <c r="D1091" s="36" t="s">
        <v>202</v>
      </c>
      <c r="E1091" s="35">
        <v>101222</v>
      </c>
      <c r="F1091" s="37">
        <v>69</v>
      </c>
      <c r="G1091" s="35">
        <v>1</v>
      </c>
      <c r="H1091" s="36" t="s">
        <v>170</v>
      </c>
      <c r="I1091" s="35">
        <v>3342618306</v>
      </c>
    </row>
    <row r="1092" spans="1:9" ht="60" hidden="1">
      <c r="A1092" s="35">
        <v>19453</v>
      </c>
      <c r="B1092" s="36" t="s">
        <v>2278</v>
      </c>
      <c r="C1092" s="36" t="s">
        <v>2279</v>
      </c>
      <c r="D1092" s="36" t="s">
        <v>191</v>
      </c>
      <c r="E1092" s="35">
        <v>100834</v>
      </c>
      <c r="F1092" s="37">
        <v>230</v>
      </c>
      <c r="G1092" s="35">
        <v>5</v>
      </c>
      <c r="H1092" s="36" t="s">
        <v>170</v>
      </c>
      <c r="I1092" s="35">
        <v>3337417526</v>
      </c>
    </row>
    <row r="1093" spans="1:9" ht="45" hidden="1">
      <c r="A1093" s="35">
        <v>19455</v>
      </c>
      <c r="B1093" s="36" t="s">
        <v>2280</v>
      </c>
      <c r="C1093" s="36" t="s">
        <v>2279</v>
      </c>
      <c r="D1093" s="36" t="s">
        <v>178</v>
      </c>
      <c r="E1093" s="35">
        <v>116704</v>
      </c>
      <c r="F1093" s="37">
        <v>46</v>
      </c>
      <c r="G1093" s="35">
        <v>2</v>
      </c>
      <c r="H1093" s="36" t="s">
        <v>179</v>
      </c>
      <c r="I1093" s="35">
        <v>3349560371</v>
      </c>
    </row>
    <row r="1094" spans="1:9" ht="30" hidden="1">
      <c r="A1094" s="35">
        <v>19456</v>
      </c>
      <c r="B1094" s="36" t="s">
        <v>2281</v>
      </c>
      <c r="C1094" s="36" t="s">
        <v>2282</v>
      </c>
      <c r="D1094" s="36" t="s">
        <v>316</v>
      </c>
      <c r="E1094" s="35">
        <v>126080</v>
      </c>
      <c r="F1094" s="37">
        <v>115</v>
      </c>
      <c r="G1094" s="35">
        <v>3</v>
      </c>
      <c r="H1094" s="36" t="s">
        <v>170</v>
      </c>
      <c r="I1094" s="35">
        <v>3337428316</v>
      </c>
    </row>
    <row r="1095" spans="1:9" ht="45" hidden="1">
      <c r="A1095" s="35">
        <v>19486</v>
      </c>
      <c r="B1095" s="36" t="s">
        <v>2283</v>
      </c>
      <c r="C1095" s="36" t="s">
        <v>2284</v>
      </c>
      <c r="D1095" s="36" t="s">
        <v>178</v>
      </c>
      <c r="E1095" s="35">
        <v>116704</v>
      </c>
      <c r="F1095" s="37">
        <v>46</v>
      </c>
      <c r="G1095" s="35">
        <v>1</v>
      </c>
      <c r="H1095" s="36" t="s">
        <v>179</v>
      </c>
      <c r="I1095" s="35">
        <v>3349560047</v>
      </c>
    </row>
    <row r="1096" spans="1:9" ht="15">
      <c r="A1096" s="35">
        <v>19495</v>
      </c>
      <c r="B1096" s="36" t="s">
        <v>2285</v>
      </c>
      <c r="C1096" s="36" t="s">
        <v>2286</v>
      </c>
      <c r="D1096" s="36" t="s">
        <v>169</v>
      </c>
      <c r="E1096" s="35">
        <v>100219</v>
      </c>
      <c r="F1096" s="37">
        <v>115</v>
      </c>
      <c r="G1096" s="35">
        <v>2</v>
      </c>
      <c r="H1096" s="36" t="s">
        <v>170</v>
      </c>
      <c r="I1096" s="35">
        <v>3337417552</v>
      </c>
    </row>
    <row r="1097" spans="1:9" ht="45" hidden="1">
      <c r="A1097" s="35">
        <v>19589</v>
      </c>
      <c r="B1097" s="36" t="s">
        <v>2287</v>
      </c>
      <c r="C1097" s="36" t="s">
        <v>2288</v>
      </c>
      <c r="D1097" s="36" t="s">
        <v>178</v>
      </c>
      <c r="E1097" s="35">
        <v>116704</v>
      </c>
      <c r="F1097" s="37">
        <v>46</v>
      </c>
      <c r="G1097" s="35">
        <v>3</v>
      </c>
      <c r="H1097" s="36" t="s">
        <v>179</v>
      </c>
      <c r="I1097" s="35">
        <v>3349560247</v>
      </c>
    </row>
    <row r="1098" spans="1:9" ht="45" hidden="1">
      <c r="A1098" s="35">
        <v>19638</v>
      </c>
      <c r="B1098" s="36" t="s">
        <v>2289</v>
      </c>
      <c r="C1098" s="36" t="s">
        <v>2290</v>
      </c>
      <c r="D1098" s="36" t="s">
        <v>397</v>
      </c>
      <c r="E1098" s="35">
        <v>101374</v>
      </c>
      <c r="F1098" s="37">
        <v>115</v>
      </c>
      <c r="G1098" s="35">
        <v>1</v>
      </c>
      <c r="H1098" s="36" t="s">
        <v>170</v>
      </c>
      <c r="I1098" s="35">
        <v>3352750210</v>
      </c>
    </row>
    <row r="1099" spans="1:9" ht="60" hidden="1">
      <c r="A1099" s="35">
        <v>19648</v>
      </c>
      <c r="B1099" s="36" t="s">
        <v>2291</v>
      </c>
      <c r="C1099" s="36" t="s">
        <v>2292</v>
      </c>
      <c r="D1099" s="36" t="s">
        <v>191</v>
      </c>
      <c r="E1099" s="35">
        <v>100834</v>
      </c>
      <c r="F1099" s="37">
        <v>230</v>
      </c>
      <c r="G1099" s="35">
        <v>3</v>
      </c>
      <c r="H1099" s="36" t="s">
        <v>170</v>
      </c>
      <c r="I1099" s="35">
        <v>3337417639</v>
      </c>
    </row>
    <row r="1100" spans="1:9" ht="45" hidden="1">
      <c r="A1100" s="35">
        <v>19653</v>
      </c>
      <c r="B1100" s="36" t="s">
        <v>2293</v>
      </c>
      <c r="C1100" s="36" t="s">
        <v>2294</v>
      </c>
      <c r="D1100" s="36" t="s">
        <v>178</v>
      </c>
      <c r="E1100" s="35">
        <v>116704</v>
      </c>
      <c r="F1100" s="37">
        <v>138</v>
      </c>
      <c r="G1100" s="35">
        <v>1</v>
      </c>
      <c r="H1100" s="36" t="s">
        <v>179</v>
      </c>
      <c r="I1100" s="35">
        <v>3349559908</v>
      </c>
    </row>
    <row r="1101" spans="1:9" ht="45" hidden="1">
      <c r="A1101" s="35">
        <v>19693</v>
      </c>
      <c r="B1101" s="36" t="s">
        <v>2295</v>
      </c>
      <c r="C1101" s="36" t="s">
        <v>2296</v>
      </c>
      <c r="D1101" s="36" t="s">
        <v>410</v>
      </c>
      <c r="E1101" s="35">
        <v>100994</v>
      </c>
      <c r="F1101" s="37">
        <v>115</v>
      </c>
      <c r="G1101" s="35">
        <v>2</v>
      </c>
      <c r="H1101" s="36" t="s">
        <v>194</v>
      </c>
      <c r="I1101" s="35">
        <v>3337417664</v>
      </c>
    </row>
    <row r="1102" spans="1:9" ht="45" hidden="1">
      <c r="A1102" s="35">
        <v>19702</v>
      </c>
      <c r="B1102" s="36" t="s">
        <v>2297</v>
      </c>
      <c r="C1102" s="36" t="s">
        <v>2298</v>
      </c>
      <c r="D1102" s="36" t="s">
        <v>178</v>
      </c>
      <c r="E1102" s="35">
        <v>116704</v>
      </c>
      <c r="F1102" s="37">
        <v>46</v>
      </c>
      <c r="G1102" s="35">
        <v>2</v>
      </c>
      <c r="H1102" s="36" t="s">
        <v>179</v>
      </c>
      <c r="I1102" s="35">
        <v>3349559783</v>
      </c>
    </row>
    <row r="1103" spans="1:9" ht="30" hidden="1">
      <c r="A1103" s="35">
        <v>19738</v>
      </c>
      <c r="B1103" s="36" t="s">
        <v>2299</v>
      </c>
      <c r="C1103" s="36" t="s">
        <v>2300</v>
      </c>
      <c r="D1103" s="36" t="s">
        <v>548</v>
      </c>
      <c r="E1103" s="35">
        <v>100713</v>
      </c>
      <c r="F1103" s="37">
        <v>230</v>
      </c>
      <c r="G1103" s="35">
        <v>3</v>
      </c>
      <c r="H1103" s="36" t="s">
        <v>194</v>
      </c>
      <c r="I1103" s="35">
        <v>3337417690</v>
      </c>
    </row>
    <row r="1104" spans="1:9" ht="45" hidden="1">
      <c r="A1104" s="35">
        <v>19769</v>
      </c>
      <c r="B1104" s="36" t="s">
        <v>2301</v>
      </c>
      <c r="C1104" s="36" t="s">
        <v>2302</v>
      </c>
      <c r="D1104" s="36" t="s">
        <v>178</v>
      </c>
      <c r="E1104" s="35">
        <v>116704</v>
      </c>
      <c r="F1104" s="37">
        <v>46</v>
      </c>
      <c r="G1104" s="35">
        <v>2</v>
      </c>
      <c r="H1104" s="36" t="s">
        <v>179</v>
      </c>
      <c r="I1104" s="35">
        <v>3349560294</v>
      </c>
    </row>
    <row r="1105" spans="1:9" ht="60" hidden="1">
      <c r="A1105" s="35">
        <v>19782</v>
      </c>
      <c r="B1105" s="36" t="s">
        <v>2303</v>
      </c>
      <c r="C1105" s="36" t="s">
        <v>2304</v>
      </c>
      <c r="D1105" s="36" t="s">
        <v>191</v>
      </c>
      <c r="E1105" s="35">
        <v>100834</v>
      </c>
      <c r="F1105" s="37">
        <v>500</v>
      </c>
      <c r="G1105" s="35">
        <v>10</v>
      </c>
      <c r="H1105" s="36" t="s">
        <v>170</v>
      </c>
      <c r="I1105" s="35">
        <v>3337417718</v>
      </c>
    </row>
    <row r="1106" spans="1:9" ht="15" hidden="1">
      <c r="A1106" s="35">
        <v>19806</v>
      </c>
      <c r="B1106" s="36" t="s">
        <v>2305</v>
      </c>
      <c r="C1106" s="36" t="s">
        <v>2306</v>
      </c>
      <c r="D1106" s="36" t="s">
        <v>178</v>
      </c>
      <c r="E1106" s="35">
        <v>116704</v>
      </c>
      <c r="F1106" s="37">
        <v>46</v>
      </c>
      <c r="G1106" s="35">
        <v>1</v>
      </c>
      <c r="H1106" s="36" t="s">
        <v>194</v>
      </c>
      <c r="I1106" s="35">
        <v>3349559560</v>
      </c>
    </row>
    <row r="1107" spans="1:9" ht="60" hidden="1">
      <c r="A1107" s="35">
        <v>19817</v>
      </c>
      <c r="B1107" s="36" t="s">
        <v>2307</v>
      </c>
      <c r="C1107" s="36" t="s">
        <v>2308</v>
      </c>
      <c r="D1107" s="36" t="s">
        <v>191</v>
      </c>
      <c r="E1107" s="35">
        <v>100834</v>
      </c>
      <c r="F1107" s="37">
        <v>230</v>
      </c>
      <c r="G1107" s="35">
        <v>1</v>
      </c>
      <c r="H1107" s="36" t="s">
        <v>186</v>
      </c>
      <c r="I1107" s="35">
        <v>3337417739</v>
      </c>
    </row>
    <row r="1108" spans="1:9" ht="30" hidden="1">
      <c r="A1108" s="35">
        <v>19902</v>
      </c>
      <c r="B1108" s="36" t="s">
        <v>2309</v>
      </c>
      <c r="C1108" s="36" t="s">
        <v>2310</v>
      </c>
      <c r="D1108" s="36" t="s">
        <v>202</v>
      </c>
      <c r="E1108" s="35">
        <v>101222</v>
      </c>
      <c r="F1108" s="37">
        <v>138</v>
      </c>
      <c r="G1108" s="35">
        <v>3</v>
      </c>
      <c r="H1108" s="36" t="s">
        <v>170</v>
      </c>
      <c r="I1108" s="35">
        <v>3337417776</v>
      </c>
    </row>
    <row r="1109" spans="1:9" ht="15" hidden="1">
      <c r="A1109" s="35">
        <v>19912</v>
      </c>
      <c r="B1109" s="36" t="s">
        <v>2311</v>
      </c>
      <c r="C1109" s="36" t="s">
        <v>2312</v>
      </c>
      <c r="D1109" s="36" t="s">
        <v>178</v>
      </c>
      <c r="E1109" s="35">
        <v>116704</v>
      </c>
      <c r="F1109" s="37">
        <v>46</v>
      </c>
      <c r="G1109" s="35">
        <v>3</v>
      </c>
      <c r="H1109" s="36" t="s">
        <v>170</v>
      </c>
      <c r="I1109" s="35">
        <v>3342618091</v>
      </c>
    </row>
    <row r="1110" spans="1:9" ht="15" hidden="1">
      <c r="A1110" s="35">
        <v>19923</v>
      </c>
      <c r="B1110" s="36" t="s">
        <v>2313</v>
      </c>
      <c r="C1110" s="36" t="s">
        <v>2314</v>
      </c>
      <c r="D1110" s="36" t="s">
        <v>178</v>
      </c>
      <c r="E1110" s="35">
        <v>116704</v>
      </c>
      <c r="F1110" s="37">
        <v>138</v>
      </c>
      <c r="G1110" s="35">
        <v>9</v>
      </c>
      <c r="H1110" s="36" t="s">
        <v>194</v>
      </c>
      <c r="I1110" s="35">
        <v>3349559525</v>
      </c>
    </row>
    <row r="1111" spans="1:9" ht="30" hidden="1">
      <c r="A1111" s="35">
        <v>19943</v>
      </c>
      <c r="B1111" s="36" t="s">
        <v>2315</v>
      </c>
      <c r="C1111" s="36" t="s">
        <v>2316</v>
      </c>
      <c r="D1111" s="36" t="s">
        <v>178</v>
      </c>
      <c r="E1111" s="35">
        <v>116704</v>
      </c>
      <c r="F1111" s="37">
        <v>46</v>
      </c>
      <c r="G1111" s="35">
        <v>3</v>
      </c>
      <c r="H1111" s="36" t="s">
        <v>186</v>
      </c>
      <c r="I1111" s="35">
        <v>3349559811</v>
      </c>
    </row>
    <row r="1112" spans="1:9" ht="15" hidden="1">
      <c r="A1112" s="35">
        <v>19966</v>
      </c>
      <c r="B1112" s="36" t="s">
        <v>2317</v>
      </c>
      <c r="C1112" s="36" t="s">
        <v>2318</v>
      </c>
      <c r="D1112" s="36" t="s">
        <v>178</v>
      </c>
      <c r="E1112" s="35">
        <v>116704</v>
      </c>
      <c r="F1112" s="37">
        <v>46</v>
      </c>
      <c r="G1112" s="35">
        <v>2</v>
      </c>
      <c r="H1112" s="36" t="s">
        <v>194</v>
      </c>
      <c r="I1112" s="35">
        <v>3349559558</v>
      </c>
    </row>
    <row r="1113" spans="1:9" ht="45" hidden="1">
      <c r="A1113" s="35">
        <v>19979</v>
      </c>
      <c r="B1113" s="36" t="s">
        <v>2319</v>
      </c>
      <c r="C1113" s="36" t="s">
        <v>2320</v>
      </c>
      <c r="D1113" s="36" t="s">
        <v>178</v>
      </c>
      <c r="E1113" s="35">
        <v>116704</v>
      </c>
      <c r="F1113" s="37">
        <v>138</v>
      </c>
      <c r="G1113" s="35">
        <v>4</v>
      </c>
      <c r="H1113" s="36" t="s">
        <v>179</v>
      </c>
      <c r="I1113" s="35">
        <v>3349559928</v>
      </c>
    </row>
    <row r="1114" spans="1:9" ht="45" hidden="1">
      <c r="A1114" s="35">
        <v>20011</v>
      </c>
      <c r="B1114" s="36" t="s">
        <v>2321</v>
      </c>
      <c r="C1114" s="36" t="s">
        <v>2322</v>
      </c>
      <c r="D1114" s="36" t="s">
        <v>178</v>
      </c>
      <c r="E1114" s="35">
        <v>116704</v>
      </c>
      <c r="F1114" s="37">
        <v>46</v>
      </c>
      <c r="G1114" s="35">
        <v>4</v>
      </c>
      <c r="H1114" s="36" t="s">
        <v>179</v>
      </c>
      <c r="I1114" s="35">
        <v>3349560218</v>
      </c>
    </row>
    <row r="1115" spans="1:9" ht="30" hidden="1">
      <c r="A1115" s="35">
        <v>20018</v>
      </c>
      <c r="B1115" s="36" t="s">
        <v>2323</v>
      </c>
      <c r="C1115" s="36" t="s">
        <v>2324</v>
      </c>
      <c r="D1115" s="36" t="s">
        <v>282</v>
      </c>
      <c r="E1115" s="35">
        <v>103565</v>
      </c>
      <c r="F1115" s="37">
        <v>115</v>
      </c>
      <c r="G1115" s="35">
        <v>9</v>
      </c>
      <c r="H1115" s="36" t="s">
        <v>170</v>
      </c>
      <c r="I1115" s="35">
        <v>3353098186</v>
      </c>
    </row>
    <row r="1116" spans="1:9" ht="30" hidden="1">
      <c r="A1116" s="35">
        <v>20019</v>
      </c>
      <c r="B1116" s="36" t="s">
        <v>2325</v>
      </c>
      <c r="C1116" s="36" t="s">
        <v>2324</v>
      </c>
      <c r="D1116" s="36" t="s">
        <v>282</v>
      </c>
      <c r="E1116" s="35">
        <v>103565</v>
      </c>
      <c r="F1116" s="37">
        <v>230</v>
      </c>
      <c r="G1116" s="35">
        <v>2</v>
      </c>
      <c r="H1116" s="36" t="s">
        <v>170</v>
      </c>
      <c r="I1116" s="35">
        <v>3353098083</v>
      </c>
    </row>
    <row r="1117" spans="1:9" ht="60" hidden="1">
      <c r="A1117" s="35">
        <v>20020</v>
      </c>
      <c r="B1117" s="36" t="s">
        <v>2326</v>
      </c>
      <c r="C1117" s="36" t="s">
        <v>2327</v>
      </c>
      <c r="D1117" s="36" t="s">
        <v>191</v>
      </c>
      <c r="E1117" s="35">
        <v>100834</v>
      </c>
      <c r="F1117" s="37">
        <v>230</v>
      </c>
      <c r="G1117" s="35">
        <v>5</v>
      </c>
      <c r="H1117" s="36" t="s">
        <v>170</v>
      </c>
      <c r="I1117" s="35">
        <v>3352749856</v>
      </c>
    </row>
    <row r="1118" spans="1:9" ht="15" hidden="1">
      <c r="A1118" s="35">
        <v>20038</v>
      </c>
      <c r="B1118" s="36" t="s">
        <v>2328</v>
      </c>
      <c r="C1118" s="36" t="s">
        <v>2329</v>
      </c>
      <c r="D1118" s="36" t="s">
        <v>178</v>
      </c>
      <c r="E1118" s="35">
        <v>116704</v>
      </c>
      <c r="F1118" s="37">
        <v>69</v>
      </c>
      <c r="G1118" s="35">
        <v>2</v>
      </c>
      <c r="H1118" s="36" t="s">
        <v>170</v>
      </c>
      <c r="I1118" s="35">
        <v>3341136754</v>
      </c>
    </row>
    <row r="1119" spans="1:9" ht="45" hidden="1">
      <c r="A1119" s="35">
        <v>20039</v>
      </c>
      <c r="B1119" s="36" t="s">
        <v>2330</v>
      </c>
      <c r="C1119" s="36" t="s">
        <v>2331</v>
      </c>
      <c r="D1119" s="36" t="s">
        <v>397</v>
      </c>
      <c r="E1119" s="35">
        <v>101374</v>
      </c>
      <c r="F1119" s="37">
        <v>500</v>
      </c>
      <c r="G1119" s="35">
        <v>10</v>
      </c>
      <c r="H1119" s="36" t="s">
        <v>194</v>
      </c>
      <c r="I1119" s="35">
        <v>3337417861</v>
      </c>
    </row>
    <row r="1120" spans="1:9" ht="45" hidden="1">
      <c r="A1120" s="35">
        <v>20040</v>
      </c>
      <c r="B1120" s="36" t="s">
        <v>2332</v>
      </c>
      <c r="C1120" s="36" t="s">
        <v>2333</v>
      </c>
      <c r="D1120" s="36" t="s">
        <v>397</v>
      </c>
      <c r="E1120" s="35">
        <v>101374</v>
      </c>
      <c r="F1120" s="37">
        <v>230</v>
      </c>
      <c r="G1120" s="35">
        <v>10</v>
      </c>
      <c r="H1120" s="36" t="s">
        <v>194</v>
      </c>
      <c r="I1120" s="35">
        <v>3352750218</v>
      </c>
    </row>
    <row r="1121" spans="1:9" ht="30" hidden="1">
      <c r="A1121" s="35">
        <v>20047</v>
      </c>
      <c r="B1121" s="36" t="s">
        <v>2334</v>
      </c>
      <c r="C1121" s="36" t="s">
        <v>2335</v>
      </c>
      <c r="D1121" s="36" t="s">
        <v>316</v>
      </c>
      <c r="E1121" s="35">
        <v>126080</v>
      </c>
      <c r="F1121" s="37">
        <v>115</v>
      </c>
      <c r="G1121" s="35">
        <v>2</v>
      </c>
      <c r="H1121" s="36" t="s">
        <v>194</v>
      </c>
      <c r="I1121" s="35">
        <v>3337417869</v>
      </c>
    </row>
    <row r="1122" spans="1:9" ht="60" hidden="1">
      <c r="A1122" s="35">
        <v>20051</v>
      </c>
      <c r="B1122" s="36" t="s">
        <v>2336</v>
      </c>
      <c r="C1122" s="36" t="s">
        <v>2337</v>
      </c>
      <c r="D1122" s="36" t="s">
        <v>191</v>
      </c>
      <c r="E1122" s="35">
        <v>100834</v>
      </c>
      <c r="F1122" s="37">
        <v>115</v>
      </c>
      <c r="G1122" s="35">
        <v>5</v>
      </c>
      <c r="H1122" s="36" t="s">
        <v>186</v>
      </c>
      <c r="I1122" s="35">
        <v>3337417872</v>
      </c>
    </row>
    <row r="1123" spans="1:9" ht="45" hidden="1">
      <c r="A1123" s="35">
        <v>20096</v>
      </c>
      <c r="B1123" s="36" t="s">
        <v>2338</v>
      </c>
      <c r="C1123" s="36" t="s">
        <v>2339</v>
      </c>
      <c r="D1123" s="36" t="s">
        <v>178</v>
      </c>
      <c r="E1123" s="35">
        <v>116704</v>
      </c>
      <c r="F1123" s="37">
        <v>46</v>
      </c>
      <c r="G1123" s="35">
        <v>1</v>
      </c>
      <c r="H1123" s="36" t="s">
        <v>179</v>
      </c>
      <c r="I1123" s="35">
        <v>3349559820</v>
      </c>
    </row>
    <row r="1124" spans="1:9" ht="15" hidden="1">
      <c r="A1124" s="35">
        <v>20112</v>
      </c>
      <c r="B1124" s="36" t="s">
        <v>2340</v>
      </c>
      <c r="C1124" s="36" t="s">
        <v>2341</v>
      </c>
      <c r="D1124" s="36" t="s">
        <v>178</v>
      </c>
      <c r="E1124" s="35">
        <v>116704</v>
      </c>
      <c r="F1124" s="37">
        <v>46</v>
      </c>
      <c r="G1124" s="35">
        <v>2</v>
      </c>
      <c r="H1124" s="36" t="s">
        <v>194</v>
      </c>
      <c r="I1124" s="35">
        <v>3349559625</v>
      </c>
    </row>
    <row r="1125" spans="1:9" ht="15" hidden="1">
      <c r="A1125" s="35">
        <v>20146</v>
      </c>
      <c r="B1125" s="36" t="s">
        <v>2342</v>
      </c>
      <c r="C1125" s="36" t="s">
        <v>2343</v>
      </c>
      <c r="D1125" s="36" t="s">
        <v>178</v>
      </c>
      <c r="E1125" s="35">
        <v>116704</v>
      </c>
      <c r="F1125" s="37">
        <v>115</v>
      </c>
      <c r="G1125" s="35">
        <v>2</v>
      </c>
      <c r="H1125" s="36" t="s">
        <v>170</v>
      </c>
      <c r="I1125" s="35">
        <v>3337428280</v>
      </c>
    </row>
    <row r="1126" spans="1:9" ht="15" hidden="1">
      <c r="A1126" s="35">
        <v>20150</v>
      </c>
      <c r="B1126" s="36" t="s">
        <v>2344</v>
      </c>
      <c r="C1126" s="36" t="s">
        <v>2345</v>
      </c>
      <c r="D1126" s="36" t="s">
        <v>178</v>
      </c>
      <c r="E1126" s="35">
        <v>116704</v>
      </c>
      <c r="F1126" s="37">
        <v>46</v>
      </c>
      <c r="G1126" s="35">
        <v>2</v>
      </c>
      <c r="H1126" s="36" t="s">
        <v>194</v>
      </c>
      <c r="I1126" s="35">
        <v>3349559536</v>
      </c>
    </row>
    <row r="1127" spans="1:9" ht="15" hidden="1">
      <c r="A1127" s="35">
        <v>20156</v>
      </c>
      <c r="B1127" s="36" t="s">
        <v>2346</v>
      </c>
      <c r="C1127" s="36" t="s">
        <v>2347</v>
      </c>
      <c r="D1127" s="36" t="s">
        <v>178</v>
      </c>
      <c r="E1127" s="35">
        <v>116704</v>
      </c>
      <c r="F1127" s="37">
        <v>115</v>
      </c>
      <c r="G1127" s="35">
        <v>1</v>
      </c>
      <c r="H1127" s="36" t="s">
        <v>170</v>
      </c>
      <c r="I1127" s="35">
        <v>3337417937</v>
      </c>
    </row>
    <row r="1128" spans="1:9" ht="45" hidden="1">
      <c r="A1128" s="35">
        <v>20163</v>
      </c>
      <c r="B1128" s="36" t="s">
        <v>2348</v>
      </c>
      <c r="C1128" s="36" t="s">
        <v>2349</v>
      </c>
      <c r="D1128" s="36" t="s">
        <v>294</v>
      </c>
      <c r="E1128" s="35">
        <v>100716</v>
      </c>
      <c r="F1128" s="37">
        <v>57</v>
      </c>
      <c r="G1128" s="35">
        <v>2</v>
      </c>
      <c r="H1128" s="36" t="s">
        <v>170</v>
      </c>
      <c r="I1128" s="35">
        <v>3342617824</v>
      </c>
    </row>
    <row r="1129" spans="1:9" ht="15" hidden="1">
      <c r="A1129" s="35">
        <v>20184</v>
      </c>
      <c r="B1129" s="36" t="s">
        <v>2350</v>
      </c>
      <c r="C1129" s="36" t="s">
        <v>2351</v>
      </c>
      <c r="D1129" s="36" t="s">
        <v>178</v>
      </c>
      <c r="E1129" s="35">
        <v>116704</v>
      </c>
      <c r="F1129" s="37">
        <v>69</v>
      </c>
      <c r="G1129" s="35">
        <v>2</v>
      </c>
      <c r="H1129" s="36" t="s">
        <v>170</v>
      </c>
      <c r="I1129" s="35">
        <v>3337417954</v>
      </c>
    </row>
    <row r="1130" spans="1:9" ht="30" hidden="1">
      <c r="A1130" s="35">
        <v>20201</v>
      </c>
      <c r="B1130" s="36" t="s">
        <v>2352</v>
      </c>
      <c r="C1130" s="36" t="s">
        <v>2353</v>
      </c>
      <c r="D1130" s="36" t="s">
        <v>202</v>
      </c>
      <c r="E1130" s="35">
        <v>101222</v>
      </c>
      <c r="F1130" s="37">
        <v>500</v>
      </c>
      <c r="G1130" s="35">
        <v>4</v>
      </c>
      <c r="H1130" s="36" t="s">
        <v>170</v>
      </c>
      <c r="I1130" s="35">
        <v>3342618300</v>
      </c>
    </row>
    <row r="1131" spans="1:9" ht="45" hidden="1">
      <c r="A1131" s="35">
        <v>20211</v>
      </c>
      <c r="B1131" s="36" t="s">
        <v>2354</v>
      </c>
      <c r="C1131" s="36" t="s">
        <v>2355</v>
      </c>
      <c r="D1131" s="36" t="s">
        <v>175</v>
      </c>
      <c r="E1131" s="35">
        <v>100912</v>
      </c>
      <c r="F1131" s="37">
        <v>69</v>
      </c>
      <c r="G1131" s="35">
        <v>1</v>
      </c>
      <c r="H1131" s="36" t="s">
        <v>170</v>
      </c>
      <c r="I1131" s="35">
        <v>3356867395</v>
      </c>
    </row>
    <row r="1132" spans="1:9" ht="45" hidden="1">
      <c r="A1132" s="35">
        <v>20227</v>
      </c>
      <c r="B1132" s="36" t="s">
        <v>2356</v>
      </c>
      <c r="C1132" s="36" t="s">
        <v>2357</v>
      </c>
      <c r="D1132" s="36" t="s">
        <v>178</v>
      </c>
      <c r="E1132" s="35">
        <v>116704</v>
      </c>
      <c r="F1132" s="37">
        <v>69</v>
      </c>
      <c r="G1132" s="35">
        <v>3</v>
      </c>
      <c r="H1132" s="36" t="s">
        <v>215</v>
      </c>
      <c r="I1132" s="35">
        <v>3342618187</v>
      </c>
    </row>
    <row r="1133" spans="1:9" ht="30" hidden="1">
      <c r="A1133" s="35">
        <v>20263</v>
      </c>
      <c r="B1133" s="36" t="s">
        <v>2358</v>
      </c>
      <c r="C1133" s="36" t="s">
        <v>2359</v>
      </c>
      <c r="D1133" s="36" t="s">
        <v>316</v>
      </c>
      <c r="E1133" s="35">
        <v>126080</v>
      </c>
      <c r="F1133" s="37">
        <v>115</v>
      </c>
      <c r="G1133" s="35">
        <v>2</v>
      </c>
      <c r="H1133" s="36" t="s">
        <v>170</v>
      </c>
      <c r="I1133" s="35">
        <v>3337417994</v>
      </c>
    </row>
    <row r="1134" spans="1:9" ht="45" hidden="1">
      <c r="A1134" s="35">
        <v>20273</v>
      </c>
      <c r="B1134" s="36" t="s">
        <v>2360</v>
      </c>
      <c r="C1134" s="36" t="s">
        <v>2361</v>
      </c>
      <c r="D1134" s="36" t="s">
        <v>178</v>
      </c>
      <c r="E1134" s="35">
        <v>116704</v>
      </c>
      <c r="F1134" s="37">
        <v>46</v>
      </c>
      <c r="G1134" s="35">
        <v>1</v>
      </c>
      <c r="H1134" s="36" t="s">
        <v>179</v>
      </c>
      <c r="I1134" s="35">
        <v>3349560040</v>
      </c>
    </row>
    <row r="1135" spans="1:9" ht="15" hidden="1">
      <c r="A1135" s="35">
        <v>20289</v>
      </c>
      <c r="B1135" s="36" t="s">
        <v>2362</v>
      </c>
      <c r="C1135" s="36" t="s">
        <v>2363</v>
      </c>
      <c r="D1135" s="36" t="s">
        <v>178</v>
      </c>
      <c r="E1135" s="35">
        <v>116704</v>
      </c>
      <c r="F1135" s="37">
        <v>500</v>
      </c>
      <c r="G1135" s="35">
        <v>4</v>
      </c>
      <c r="H1135" s="36" t="s">
        <v>170</v>
      </c>
      <c r="I1135" s="35">
        <v>3337418012</v>
      </c>
    </row>
    <row r="1136" spans="1:9" ht="15" hidden="1">
      <c r="A1136" s="35">
        <v>20307</v>
      </c>
      <c r="B1136" s="36" t="s">
        <v>2364</v>
      </c>
      <c r="C1136" s="36" t="s">
        <v>2365</v>
      </c>
      <c r="D1136" s="36" t="s">
        <v>178</v>
      </c>
      <c r="E1136" s="35">
        <v>116704</v>
      </c>
      <c r="F1136" s="37">
        <v>115</v>
      </c>
      <c r="G1136" s="35">
        <v>2</v>
      </c>
      <c r="H1136" s="36" t="s">
        <v>170</v>
      </c>
      <c r="I1136" s="35">
        <v>3337428297</v>
      </c>
    </row>
    <row r="1137" spans="1:9" ht="15" hidden="1">
      <c r="A1137" s="35">
        <v>20318</v>
      </c>
      <c r="B1137" s="36" t="s">
        <v>2366</v>
      </c>
      <c r="C1137" s="36" t="s">
        <v>2367</v>
      </c>
      <c r="D1137" s="36" t="s">
        <v>178</v>
      </c>
      <c r="E1137" s="35">
        <v>116704</v>
      </c>
      <c r="F1137" s="37">
        <v>69</v>
      </c>
      <c r="G1137" s="35">
        <v>3</v>
      </c>
      <c r="H1137" s="36" t="s">
        <v>170</v>
      </c>
      <c r="I1137" s="35">
        <v>3337428521</v>
      </c>
    </row>
    <row r="1138" spans="1:9" ht="45" hidden="1">
      <c r="A1138" s="35">
        <v>20320</v>
      </c>
      <c r="B1138" s="36" t="s">
        <v>2368</v>
      </c>
      <c r="C1138" s="36" t="s">
        <v>2367</v>
      </c>
      <c r="D1138" s="36" t="s">
        <v>178</v>
      </c>
      <c r="E1138" s="35">
        <v>116704</v>
      </c>
      <c r="F1138" s="37">
        <v>69</v>
      </c>
      <c r="G1138" s="35">
        <v>3</v>
      </c>
      <c r="H1138" s="36" t="s">
        <v>215</v>
      </c>
      <c r="I1138" s="35">
        <v>3342618140</v>
      </c>
    </row>
    <row r="1139" spans="1:9" ht="60" hidden="1">
      <c r="A1139" s="35">
        <v>20337</v>
      </c>
      <c r="B1139" s="36" t="s">
        <v>2369</v>
      </c>
      <c r="C1139" s="36" t="s">
        <v>2370</v>
      </c>
      <c r="D1139" s="36" t="s">
        <v>191</v>
      </c>
      <c r="E1139" s="35">
        <v>100834</v>
      </c>
      <c r="F1139" s="37">
        <v>115</v>
      </c>
      <c r="G1139" s="35">
        <v>2</v>
      </c>
      <c r="H1139" s="36" t="s">
        <v>186</v>
      </c>
      <c r="I1139" s="35">
        <v>3337418032</v>
      </c>
    </row>
    <row r="1140" spans="1:9" ht="60" hidden="1">
      <c r="A1140" s="35">
        <v>20364</v>
      </c>
      <c r="B1140" s="36" t="s">
        <v>2371</v>
      </c>
      <c r="C1140" s="36" t="s">
        <v>2372</v>
      </c>
      <c r="D1140" s="36" t="s">
        <v>191</v>
      </c>
      <c r="E1140" s="35">
        <v>100834</v>
      </c>
      <c r="F1140" s="37">
        <v>115</v>
      </c>
      <c r="G1140" s="35">
        <v>2</v>
      </c>
      <c r="H1140" s="36" t="s">
        <v>170</v>
      </c>
      <c r="I1140" s="35">
        <v>3337418049</v>
      </c>
    </row>
    <row r="1141" spans="1:9" ht="45" hidden="1">
      <c r="A1141" s="35">
        <v>20388</v>
      </c>
      <c r="B1141" s="36" t="s">
        <v>2373</v>
      </c>
      <c r="C1141" s="36" t="s">
        <v>2374</v>
      </c>
      <c r="D1141" s="36" t="s">
        <v>178</v>
      </c>
      <c r="E1141" s="35">
        <v>116704</v>
      </c>
      <c r="F1141" s="37">
        <v>46</v>
      </c>
      <c r="G1141" s="35">
        <v>2</v>
      </c>
      <c r="H1141" s="36" t="s">
        <v>179</v>
      </c>
      <c r="I1141" s="35">
        <v>3349560080</v>
      </c>
    </row>
    <row r="1142" spans="1:9" ht="15" hidden="1">
      <c r="A1142" s="35">
        <v>20389</v>
      </c>
      <c r="B1142" s="36" t="s">
        <v>2375</v>
      </c>
      <c r="C1142" s="36" t="s">
        <v>2374</v>
      </c>
      <c r="D1142" s="36" t="s">
        <v>178</v>
      </c>
      <c r="E1142" s="35">
        <v>116704</v>
      </c>
      <c r="F1142" s="37">
        <v>46</v>
      </c>
      <c r="G1142" s="35">
        <v>1</v>
      </c>
      <c r="H1142" s="36" t="s">
        <v>194</v>
      </c>
      <c r="I1142" s="35">
        <v>3349559513</v>
      </c>
    </row>
    <row r="1143" spans="1:9" ht="30" hidden="1">
      <c r="A1143" s="35">
        <v>20406</v>
      </c>
      <c r="B1143" s="36" t="s">
        <v>2376</v>
      </c>
      <c r="C1143" s="36" t="s">
        <v>2377</v>
      </c>
      <c r="D1143" s="36" t="s">
        <v>178</v>
      </c>
      <c r="E1143" s="35">
        <v>116704</v>
      </c>
      <c r="F1143" s="37">
        <v>69</v>
      </c>
      <c r="G1143" s="35">
        <v>1</v>
      </c>
      <c r="H1143" s="36" t="s">
        <v>186</v>
      </c>
      <c r="I1143" s="35">
        <v>3349559675</v>
      </c>
    </row>
    <row r="1144" spans="1:9" ht="30" hidden="1">
      <c r="A1144" s="35">
        <v>20454</v>
      </c>
      <c r="B1144" s="36" t="s">
        <v>2378</v>
      </c>
      <c r="C1144" s="36" t="s">
        <v>2379</v>
      </c>
      <c r="D1144" s="36" t="s">
        <v>202</v>
      </c>
      <c r="E1144" s="35">
        <v>101222</v>
      </c>
      <c r="F1144" s="37">
        <v>138</v>
      </c>
      <c r="G1144" s="35">
        <v>2</v>
      </c>
      <c r="H1144" s="36" t="s">
        <v>186</v>
      </c>
      <c r="I1144" s="35">
        <v>3342618253</v>
      </c>
    </row>
    <row r="1145" spans="1:9" ht="45" hidden="1">
      <c r="A1145" s="35">
        <v>20490</v>
      </c>
      <c r="B1145" s="36" t="s">
        <v>2380</v>
      </c>
      <c r="C1145" s="36" t="s">
        <v>2381</v>
      </c>
      <c r="D1145" s="36" t="s">
        <v>178</v>
      </c>
      <c r="E1145" s="35">
        <v>116704</v>
      </c>
      <c r="F1145" s="37">
        <v>345</v>
      </c>
      <c r="G1145" s="35">
        <v>2</v>
      </c>
      <c r="H1145" s="36" t="s">
        <v>179</v>
      </c>
      <c r="I1145" s="35">
        <v>3349559745</v>
      </c>
    </row>
    <row r="1146" spans="1:9" ht="45" hidden="1">
      <c r="A1146" s="35">
        <v>20491</v>
      </c>
      <c r="B1146" s="36" t="s">
        <v>2382</v>
      </c>
      <c r="C1146" s="36" t="s">
        <v>2381</v>
      </c>
      <c r="D1146" s="36" t="s">
        <v>202</v>
      </c>
      <c r="E1146" s="35">
        <v>101222</v>
      </c>
      <c r="F1146" s="37">
        <v>230</v>
      </c>
      <c r="G1146" s="35">
        <v>1</v>
      </c>
      <c r="H1146" s="36" t="s">
        <v>179</v>
      </c>
      <c r="I1146" s="35">
        <v>3337418133</v>
      </c>
    </row>
    <row r="1147" spans="1:9" ht="30" hidden="1">
      <c r="A1147" s="35">
        <v>20513</v>
      </c>
      <c r="B1147" s="36" t="s">
        <v>2383</v>
      </c>
      <c r="C1147" s="36" t="s">
        <v>2384</v>
      </c>
      <c r="D1147" s="36" t="s">
        <v>316</v>
      </c>
      <c r="E1147" s="35">
        <v>126080</v>
      </c>
      <c r="F1147" s="37">
        <v>115</v>
      </c>
      <c r="G1147" s="35">
        <v>2</v>
      </c>
      <c r="H1147" s="36" t="s">
        <v>194</v>
      </c>
      <c r="I1147" s="35">
        <v>3337418146</v>
      </c>
    </row>
    <row r="1148" spans="1:9" ht="30" hidden="1">
      <c r="A1148" s="35">
        <v>20537</v>
      </c>
      <c r="B1148" s="36" t="s">
        <v>2385</v>
      </c>
      <c r="C1148" s="36" t="s">
        <v>2386</v>
      </c>
      <c r="D1148" s="36" t="s">
        <v>202</v>
      </c>
      <c r="E1148" s="35">
        <v>101222</v>
      </c>
      <c r="F1148" s="37">
        <v>500</v>
      </c>
      <c r="G1148" s="35">
        <v>0</v>
      </c>
      <c r="H1148" s="36" t="s">
        <v>194</v>
      </c>
      <c r="I1148" s="35">
        <v>3337418158</v>
      </c>
    </row>
    <row r="1149" spans="1:9" ht="30" hidden="1">
      <c r="A1149" s="35">
        <v>20546</v>
      </c>
      <c r="B1149" s="36" t="s">
        <v>2387</v>
      </c>
      <c r="C1149" s="36" t="s">
        <v>2388</v>
      </c>
      <c r="D1149" s="36" t="s">
        <v>202</v>
      </c>
      <c r="E1149" s="35">
        <v>101222</v>
      </c>
      <c r="F1149" s="37">
        <v>69</v>
      </c>
      <c r="G1149" s="35">
        <v>2</v>
      </c>
      <c r="H1149" s="36" t="s">
        <v>170</v>
      </c>
      <c r="I1149" s="35">
        <v>3342618379</v>
      </c>
    </row>
    <row r="1150" spans="1:9" ht="15" hidden="1">
      <c r="A1150" s="35">
        <v>20547</v>
      </c>
      <c r="B1150" s="36" t="s">
        <v>2389</v>
      </c>
      <c r="C1150" s="36" t="s">
        <v>2388</v>
      </c>
      <c r="D1150" s="36" t="s">
        <v>178</v>
      </c>
      <c r="E1150" s="35">
        <v>116704</v>
      </c>
      <c r="F1150" s="37">
        <v>46</v>
      </c>
      <c r="G1150" s="35">
        <v>4</v>
      </c>
      <c r="H1150" s="36" t="s">
        <v>194</v>
      </c>
      <c r="I1150" s="35">
        <v>3349559620</v>
      </c>
    </row>
    <row r="1151" spans="1:9" ht="15" hidden="1">
      <c r="A1151" s="35">
        <v>20549</v>
      </c>
      <c r="B1151" s="36" t="s">
        <v>2390</v>
      </c>
      <c r="C1151" s="36" t="s">
        <v>2391</v>
      </c>
      <c r="D1151" s="36" t="s">
        <v>178</v>
      </c>
      <c r="E1151" s="35">
        <v>116704</v>
      </c>
      <c r="F1151" s="37">
        <v>138</v>
      </c>
      <c r="G1151" s="35">
        <v>2</v>
      </c>
      <c r="H1151" s="36" t="s">
        <v>194</v>
      </c>
      <c r="I1151" s="35">
        <v>3349559622</v>
      </c>
    </row>
    <row r="1152" spans="1:9" ht="30" hidden="1">
      <c r="A1152" s="35">
        <v>20553</v>
      </c>
      <c r="B1152" s="36" t="s">
        <v>2392</v>
      </c>
      <c r="C1152" s="36" t="s">
        <v>2393</v>
      </c>
      <c r="D1152" s="36" t="s">
        <v>316</v>
      </c>
      <c r="E1152" s="35">
        <v>126080</v>
      </c>
      <c r="F1152" s="37">
        <v>115</v>
      </c>
      <c r="G1152" s="35">
        <v>6</v>
      </c>
      <c r="H1152" s="36" t="s">
        <v>194</v>
      </c>
      <c r="I1152" s="35">
        <v>3337418171</v>
      </c>
    </row>
    <row r="1153" spans="1:9" ht="45" hidden="1">
      <c r="A1153" s="35">
        <v>20572</v>
      </c>
      <c r="B1153" s="36" t="s">
        <v>2394</v>
      </c>
      <c r="C1153" s="36" t="s">
        <v>2393</v>
      </c>
      <c r="D1153" s="36" t="s">
        <v>178</v>
      </c>
      <c r="E1153" s="35">
        <v>116704</v>
      </c>
      <c r="F1153" s="37">
        <v>46</v>
      </c>
      <c r="G1153" s="35">
        <v>4</v>
      </c>
      <c r="H1153" s="36" t="s">
        <v>179</v>
      </c>
      <c r="I1153" s="35">
        <v>3349559991</v>
      </c>
    </row>
    <row r="1154" spans="1:9" ht="30" hidden="1">
      <c r="A1154" s="35">
        <v>20588</v>
      </c>
      <c r="B1154" s="36" t="s">
        <v>2395</v>
      </c>
      <c r="C1154" s="36" t="s">
        <v>2396</v>
      </c>
      <c r="D1154" s="36" t="s">
        <v>178</v>
      </c>
      <c r="E1154" s="35">
        <v>116704</v>
      </c>
      <c r="F1154" s="37">
        <v>230</v>
      </c>
      <c r="G1154" s="35">
        <v>4</v>
      </c>
      <c r="H1154" s="36" t="s">
        <v>186</v>
      </c>
      <c r="I1154" s="35">
        <v>3337418184</v>
      </c>
    </row>
    <row r="1155" spans="1:9" ht="45" hidden="1">
      <c r="A1155" s="35">
        <v>20590</v>
      </c>
      <c r="B1155" s="36" t="s">
        <v>2397</v>
      </c>
      <c r="C1155" s="36" t="s">
        <v>2398</v>
      </c>
      <c r="D1155" s="36" t="s">
        <v>178</v>
      </c>
      <c r="E1155" s="35">
        <v>116704</v>
      </c>
      <c r="F1155" s="37">
        <v>69</v>
      </c>
      <c r="G1155" s="35">
        <v>1</v>
      </c>
      <c r="H1155" s="36" t="s">
        <v>215</v>
      </c>
      <c r="I1155" s="35">
        <v>3342617921</v>
      </c>
    </row>
    <row r="1156" spans="1:9" ht="15" hidden="1">
      <c r="A1156" s="35">
        <v>20614</v>
      </c>
      <c r="B1156" s="36" t="s">
        <v>2399</v>
      </c>
      <c r="C1156" s="36" t="s">
        <v>2400</v>
      </c>
      <c r="D1156" s="36" t="s">
        <v>178</v>
      </c>
      <c r="E1156" s="35">
        <v>116704</v>
      </c>
      <c r="F1156" s="37">
        <v>115</v>
      </c>
      <c r="G1156" s="35">
        <v>5</v>
      </c>
      <c r="H1156" s="36" t="s">
        <v>170</v>
      </c>
      <c r="I1156" s="35">
        <v>3337428419</v>
      </c>
    </row>
    <row r="1157" spans="1:9" ht="45" hidden="1">
      <c r="A1157" s="35">
        <v>20620</v>
      </c>
      <c r="B1157" s="36" t="s">
        <v>2401</v>
      </c>
      <c r="C1157" s="36" t="s">
        <v>2402</v>
      </c>
      <c r="D1157" s="36" t="s">
        <v>294</v>
      </c>
      <c r="E1157" s="35">
        <v>100716</v>
      </c>
      <c r="F1157" s="37">
        <v>230</v>
      </c>
      <c r="G1157" s="35">
        <v>5</v>
      </c>
      <c r="H1157" s="36" t="s">
        <v>194</v>
      </c>
      <c r="I1157" s="35">
        <v>3337418201</v>
      </c>
    </row>
    <row r="1158" spans="1:9" ht="45" hidden="1">
      <c r="A1158" s="35">
        <v>20633</v>
      </c>
      <c r="B1158" s="36" t="s">
        <v>2403</v>
      </c>
      <c r="C1158" s="36" t="s">
        <v>2404</v>
      </c>
      <c r="D1158" s="36" t="s">
        <v>178</v>
      </c>
      <c r="E1158" s="35">
        <v>116704</v>
      </c>
      <c r="F1158" s="37">
        <v>138</v>
      </c>
      <c r="G1158" s="35">
        <v>3</v>
      </c>
      <c r="H1158" s="36" t="s">
        <v>179</v>
      </c>
      <c r="I1158" s="35">
        <v>3337422239</v>
      </c>
    </row>
    <row r="1159" spans="1:9" ht="45" hidden="1">
      <c r="A1159" s="35">
        <v>20634</v>
      </c>
      <c r="B1159" s="36" t="s">
        <v>2405</v>
      </c>
      <c r="C1159" s="36" t="s">
        <v>2406</v>
      </c>
      <c r="D1159" s="36" t="s">
        <v>178</v>
      </c>
      <c r="E1159" s="35">
        <v>116704</v>
      </c>
      <c r="F1159" s="37">
        <v>46</v>
      </c>
      <c r="G1159" s="35">
        <v>2</v>
      </c>
      <c r="H1159" s="36" t="s">
        <v>179</v>
      </c>
      <c r="I1159" s="35">
        <v>3349559799</v>
      </c>
    </row>
    <row r="1160" spans="1:9" ht="30" hidden="1">
      <c r="A1160" s="35">
        <v>20642</v>
      </c>
      <c r="B1160" s="36" t="s">
        <v>2407</v>
      </c>
      <c r="C1160" s="36" t="s">
        <v>2408</v>
      </c>
      <c r="D1160" s="36" t="s">
        <v>202</v>
      </c>
      <c r="E1160" s="35">
        <v>101222</v>
      </c>
      <c r="F1160" s="37">
        <v>69</v>
      </c>
      <c r="G1160" s="35">
        <v>1</v>
      </c>
      <c r="H1160" s="36" t="s">
        <v>170</v>
      </c>
      <c r="I1160" s="35">
        <v>3342618376</v>
      </c>
    </row>
    <row r="1161" spans="1:9" ht="15" hidden="1">
      <c r="A1161" s="35">
        <v>20646</v>
      </c>
      <c r="B1161" s="36" t="s">
        <v>2409</v>
      </c>
      <c r="C1161" s="36" t="s">
        <v>2410</v>
      </c>
      <c r="D1161" s="36" t="s">
        <v>178</v>
      </c>
      <c r="E1161" s="35">
        <v>116704</v>
      </c>
      <c r="F1161" s="37">
        <v>69</v>
      </c>
      <c r="G1161" s="35">
        <v>2</v>
      </c>
      <c r="H1161" s="36" t="s">
        <v>170</v>
      </c>
      <c r="I1161" s="35">
        <v>3337418212</v>
      </c>
    </row>
    <row r="1162" spans="1:9" ht="60" hidden="1">
      <c r="A1162" s="35">
        <v>20655</v>
      </c>
      <c r="B1162" s="36" t="s">
        <v>2411</v>
      </c>
      <c r="C1162" s="36" t="s">
        <v>2412</v>
      </c>
      <c r="D1162" s="36" t="s">
        <v>191</v>
      </c>
      <c r="E1162" s="35">
        <v>100834</v>
      </c>
      <c r="F1162" s="37">
        <v>115</v>
      </c>
      <c r="G1162" s="35">
        <v>3</v>
      </c>
      <c r="H1162" s="36" t="s">
        <v>194</v>
      </c>
      <c r="I1162" s="35">
        <v>3337418218</v>
      </c>
    </row>
    <row r="1163" spans="1:9" ht="45" hidden="1">
      <c r="A1163" s="35">
        <v>20691</v>
      </c>
      <c r="B1163" s="36" t="s">
        <v>2413</v>
      </c>
      <c r="C1163" s="36" t="s">
        <v>2414</v>
      </c>
      <c r="D1163" s="36" t="s">
        <v>178</v>
      </c>
      <c r="E1163" s="35">
        <v>116704</v>
      </c>
      <c r="F1163" s="37">
        <v>46</v>
      </c>
      <c r="G1163" s="35">
        <v>1</v>
      </c>
      <c r="H1163" s="36" t="s">
        <v>179</v>
      </c>
      <c r="I1163" s="35">
        <v>3349560295</v>
      </c>
    </row>
    <row r="1164" spans="1:9" ht="15" hidden="1">
      <c r="A1164" s="35">
        <v>20696</v>
      </c>
      <c r="B1164" s="36" t="s">
        <v>2415</v>
      </c>
      <c r="C1164" s="36" t="s">
        <v>2416</v>
      </c>
      <c r="D1164" s="36" t="s">
        <v>178</v>
      </c>
      <c r="E1164" s="35">
        <v>116704</v>
      </c>
      <c r="F1164" s="37">
        <v>69</v>
      </c>
      <c r="G1164" s="35">
        <v>1</v>
      </c>
      <c r="H1164" s="36" t="s">
        <v>194</v>
      </c>
      <c r="I1164" s="35">
        <v>3341136761</v>
      </c>
    </row>
    <row r="1165" spans="1:9" ht="45" hidden="1">
      <c r="A1165" s="35">
        <v>20720</v>
      </c>
      <c r="B1165" s="36" t="s">
        <v>2417</v>
      </c>
      <c r="C1165" s="36" t="s">
        <v>2418</v>
      </c>
      <c r="D1165" s="36" t="s">
        <v>178</v>
      </c>
      <c r="E1165" s="35">
        <v>116704</v>
      </c>
      <c r="F1165" s="37">
        <v>46</v>
      </c>
      <c r="G1165" s="35">
        <v>2</v>
      </c>
      <c r="H1165" s="36" t="s">
        <v>179</v>
      </c>
      <c r="I1165" s="35">
        <v>3349559870</v>
      </c>
    </row>
    <row r="1166" spans="1:9" ht="45" hidden="1">
      <c r="A1166" s="35">
        <v>20731</v>
      </c>
      <c r="B1166" s="36" t="s">
        <v>2419</v>
      </c>
      <c r="C1166" s="36" t="s">
        <v>2420</v>
      </c>
      <c r="D1166" s="36" t="s">
        <v>178</v>
      </c>
      <c r="E1166" s="35">
        <v>116704</v>
      </c>
      <c r="F1166" s="37">
        <v>46</v>
      </c>
      <c r="G1166" s="35">
        <v>4</v>
      </c>
      <c r="H1166" s="36" t="s">
        <v>179</v>
      </c>
      <c r="I1166" s="35">
        <v>3337418263</v>
      </c>
    </row>
    <row r="1167" spans="1:9" ht="30" hidden="1">
      <c r="A1167" s="35">
        <v>20737</v>
      </c>
      <c r="B1167" s="36" t="s">
        <v>2421</v>
      </c>
      <c r="C1167" s="36" t="s">
        <v>2422</v>
      </c>
      <c r="D1167" s="36" t="s">
        <v>202</v>
      </c>
      <c r="E1167" s="35">
        <v>101222</v>
      </c>
      <c r="F1167" s="37">
        <v>138</v>
      </c>
      <c r="G1167" s="35">
        <v>5</v>
      </c>
      <c r="H1167" s="36" t="s">
        <v>194</v>
      </c>
      <c r="I1167" s="35">
        <v>3337418268</v>
      </c>
    </row>
    <row r="1168" spans="1:9" ht="15" hidden="1">
      <c r="A1168" s="35">
        <v>20768</v>
      </c>
      <c r="B1168" s="36" t="s">
        <v>2423</v>
      </c>
      <c r="C1168" s="36" t="s">
        <v>2424</v>
      </c>
      <c r="D1168" s="36" t="s">
        <v>178</v>
      </c>
      <c r="E1168" s="35">
        <v>116704</v>
      </c>
      <c r="F1168" s="37">
        <v>69</v>
      </c>
      <c r="G1168" s="35">
        <v>2</v>
      </c>
      <c r="H1168" s="36" t="s">
        <v>170</v>
      </c>
      <c r="I1168" s="35">
        <v>3352749974</v>
      </c>
    </row>
    <row r="1169" spans="1:9" ht="45" hidden="1">
      <c r="A1169" s="35">
        <v>20788</v>
      </c>
      <c r="B1169" s="36" t="s">
        <v>2425</v>
      </c>
      <c r="C1169" s="36" t="s">
        <v>2426</v>
      </c>
      <c r="D1169" s="36" t="s">
        <v>178</v>
      </c>
      <c r="E1169" s="35">
        <v>116704</v>
      </c>
      <c r="F1169" s="37">
        <v>69</v>
      </c>
      <c r="G1169" s="35">
        <v>4</v>
      </c>
      <c r="H1169" s="36" t="s">
        <v>179</v>
      </c>
      <c r="I1169" s="35">
        <v>3349559768</v>
      </c>
    </row>
    <row r="1170" spans="1:9" ht="30" hidden="1">
      <c r="A1170" s="35">
        <v>20792</v>
      </c>
      <c r="B1170" s="36" t="s">
        <v>2427</v>
      </c>
      <c r="C1170" s="36" t="s">
        <v>2428</v>
      </c>
      <c r="D1170" s="36" t="s">
        <v>178</v>
      </c>
      <c r="E1170" s="35">
        <v>116704</v>
      </c>
      <c r="F1170" s="37">
        <v>500</v>
      </c>
      <c r="G1170" s="35">
        <v>9</v>
      </c>
      <c r="H1170" s="36" t="s">
        <v>186</v>
      </c>
      <c r="I1170" s="35">
        <v>3337418303</v>
      </c>
    </row>
    <row r="1171" spans="1:9" ht="45" hidden="1">
      <c r="A1171" s="35">
        <v>20794</v>
      </c>
      <c r="B1171" s="36" t="s">
        <v>2429</v>
      </c>
      <c r="C1171" s="36" t="s">
        <v>2430</v>
      </c>
      <c r="D1171" s="36" t="s">
        <v>178</v>
      </c>
      <c r="E1171" s="35">
        <v>116704</v>
      </c>
      <c r="F1171" s="37">
        <v>46</v>
      </c>
      <c r="G1171" s="35">
        <v>2</v>
      </c>
      <c r="H1171" s="36" t="s">
        <v>179</v>
      </c>
      <c r="I1171" s="35">
        <v>3349559796</v>
      </c>
    </row>
    <row r="1172" spans="1:9" ht="60" hidden="1">
      <c r="A1172" s="35">
        <v>20809</v>
      </c>
      <c r="B1172" s="36" t="s">
        <v>2431</v>
      </c>
      <c r="C1172" s="36" t="s">
        <v>2432</v>
      </c>
      <c r="D1172" s="36" t="s">
        <v>191</v>
      </c>
      <c r="E1172" s="35">
        <v>100834</v>
      </c>
      <c r="F1172" s="37">
        <v>1000</v>
      </c>
      <c r="G1172" s="35">
        <v>0</v>
      </c>
      <c r="H1172" s="36" t="s">
        <v>215</v>
      </c>
      <c r="I1172" s="35">
        <v>3337418319</v>
      </c>
    </row>
    <row r="1173" spans="1:9" ht="30" hidden="1">
      <c r="A1173" s="35">
        <v>20810</v>
      </c>
      <c r="B1173" s="36" t="s">
        <v>2433</v>
      </c>
      <c r="C1173" s="36" t="s">
        <v>2434</v>
      </c>
      <c r="D1173" s="36" t="s">
        <v>202</v>
      </c>
      <c r="E1173" s="35">
        <v>101222</v>
      </c>
      <c r="F1173" s="37">
        <v>138</v>
      </c>
      <c r="G1173" s="35">
        <v>5</v>
      </c>
      <c r="H1173" s="36" t="s">
        <v>194</v>
      </c>
      <c r="I1173" s="35">
        <v>3337418321</v>
      </c>
    </row>
    <row r="1174" spans="1:9" ht="45" hidden="1">
      <c r="A1174" s="35">
        <v>20811</v>
      </c>
      <c r="B1174" s="36" t="s">
        <v>2435</v>
      </c>
      <c r="C1174" s="36" t="s">
        <v>2436</v>
      </c>
      <c r="D1174" s="36" t="s">
        <v>202</v>
      </c>
      <c r="E1174" s="35">
        <v>101222</v>
      </c>
      <c r="F1174" s="37">
        <v>138</v>
      </c>
      <c r="G1174" s="35">
        <v>1</v>
      </c>
      <c r="H1174" s="36" t="s">
        <v>215</v>
      </c>
      <c r="I1174" s="35">
        <v>3337418320</v>
      </c>
    </row>
    <row r="1175" spans="1:9" ht="15">
      <c r="A1175" s="35">
        <v>20879</v>
      </c>
      <c r="B1175" s="36" t="s">
        <v>2437</v>
      </c>
      <c r="C1175" s="36" t="s">
        <v>2438</v>
      </c>
      <c r="D1175" s="36" t="s">
        <v>169</v>
      </c>
      <c r="E1175" s="35">
        <v>100219</v>
      </c>
      <c r="F1175" s="37">
        <v>115</v>
      </c>
      <c r="G1175" s="35">
        <v>1</v>
      </c>
      <c r="H1175" s="36" t="s">
        <v>170</v>
      </c>
      <c r="I1175" s="35">
        <v>3337418370</v>
      </c>
    </row>
    <row r="1176" spans="1:9" ht="30" hidden="1">
      <c r="A1176" s="35">
        <v>20880</v>
      </c>
      <c r="B1176" s="36" t="s">
        <v>2439</v>
      </c>
      <c r="C1176" s="36" t="s">
        <v>2438</v>
      </c>
      <c r="D1176" s="36" t="s">
        <v>282</v>
      </c>
      <c r="E1176" s="35">
        <v>103565</v>
      </c>
      <c r="F1176" s="37">
        <v>115</v>
      </c>
      <c r="G1176" s="35">
        <v>2</v>
      </c>
      <c r="H1176" s="36" t="s">
        <v>170</v>
      </c>
      <c r="I1176" s="35">
        <v>3353098111</v>
      </c>
    </row>
    <row r="1177" spans="1:9" ht="60" hidden="1">
      <c r="A1177" s="35">
        <v>20905</v>
      </c>
      <c r="B1177" s="36" t="s">
        <v>2440</v>
      </c>
      <c r="C1177" s="36" t="s">
        <v>2441</v>
      </c>
      <c r="D1177" s="36" t="s">
        <v>191</v>
      </c>
      <c r="E1177" s="35">
        <v>100834</v>
      </c>
      <c r="F1177" s="37">
        <v>69</v>
      </c>
      <c r="G1177" s="35">
        <v>1</v>
      </c>
      <c r="H1177" s="36" t="s">
        <v>170</v>
      </c>
      <c r="I1177" s="35">
        <v>3352749972</v>
      </c>
    </row>
    <row r="1178" spans="1:9" ht="60" hidden="1">
      <c r="A1178" s="35">
        <v>20910</v>
      </c>
      <c r="B1178" s="36" t="s">
        <v>2442</v>
      </c>
      <c r="C1178" s="36" t="s">
        <v>2443</v>
      </c>
      <c r="D1178" s="36" t="s">
        <v>191</v>
      </c>
      <c r="E1178" s="35">
        <v>100834</v>
      </c>
      <c r="F1178" s="37">
        <v>115</v>
      </c>
      <c r="G1178" s="35">
        <v>1</v>
      </c>
      <c r="H1178" s="36" t="s">
        <v>170</v>
      </c>
      <c r="I1178" s="35">
        <v>3352750156</v>
      </c>
    </row>
    <row r="1179" spans="1:9" ht="75" hidden="1">
      <c r="A1179" s="35">
        <v>20920</v>
      </c>
      <c r="B1179" s="36" t="s">
        <v>2444</v>
      </c>
      <c r="C1179" s="36" t="s">
        <v>2445</v>
      </c>
      <c r="D1179" s="36" t="s">
        <v>193</v>
      </c>
      <c r="E1179" s="35">
        <v>101071</v>
      </c>
      <c r="F1179" s="37">
        <v>115</v>
      </c>
      <c r="G1179" s="35">
        <v>3</v>
      </c>
      <c r="H1179" s="36" t="s">
        <v>179</v>
      </c>
      <c r="I1179" s="35">
        <v>3337418397</v>
      </c>
    </row>
    <row r="1180" spans="1:9" ht="30" hidden="1">
      <c r="A1180" s="35">
        <v>20960</v>
      </c>
      <c r="B1180" s="36" t="s">
        <v>2446</v>
      </c>
      <c r="C1180" s="36" t="s">
        <v>2447</v>
      </c>
      <c r="D1180" s="36" t="s">
        <v>178</v>
      </c>
      <c r="E1180" s="35">
        <v>116704</v>
      </c>
      <c r="F1180" s="37">
        <v>138</v>
      </c>
      <c r="G1180" s="35">
        <v>6</v>
      </c>
      <c r="H1180" s="36" t="s">
        <v>186</v>
      </c>
      <c r="I1180" s="35">
        <v>3337418416</v>
      </c>
    </row>
    <row r="1181" spans="1:9" ht="45" hidden="1">
      <c r="A1181" s="35">
        <v>20961</v>
      </c>
      <c r="B1181" s="36" t="s">
        <v>2448</v>
      </c>
      <c r="C1181" s="36" t="s">
        <v>2449</v>
      </c>
      <c r="D1181" s="36" t="s">
        <v>178</v>
      </c>
      <c r="E1181" s="35">
        <v>116704</v>
      </c>
      <c r="F1181" s="37">
        <v>69</v>
      </c>
      <c r="G1181" s="35">
        <v>1</v>
      </c>
      <c r="H1181" s="36" t="s">
        <v>179</v>
      </c>
      <c r="I1181" s="35">
        <v>3349559692</v>
      </c>
    </row>
    <row r="1182" spans="1:9" ht="15" hidden="1">
      <c r="A1182" s="35">
        <v>21001</v>
      </c>
      <c r="B1182" s="36" t="s">
        <v>2450</v>
      </c>
      <c r="C1182" s="36" t="s">
        <v>2451</v>
      </c>
      <c r="D1182" s="36" t="s">
        <v>178</v>
      </c>
      <c r="E1182" s="35">
        <v>116704</v>
      </c>
      <c r="F1182" s="37">
        <v>69</v>
      </c>
      <c r="G1182" s="35">
        <v>2</v>
      </c>
      <c r="H1182" s="36" t="s">
        <v>170</v>
      </c>
      <c r="I1182" s="35">
        <v>3337428183</v>
      </c>
    </row>
    <row r="1183" spans="1:9" ht="15" hidden="1">
      <c r="A1183" s="35">
        <v>21019</v>
      </c>
      <c r="B1183" s="36" t="s">
        <v>2452</v>
      </c>
      <c r="C1183" s="36" t="s">
        <v>2453</v>
      </c>
      <c r="D1183" s="36" t="s">
        <v>178</v>
      </c>
      <c r="E1183" s="35">
        <v>116704</v>
      </c>
      <c r="F1183" s="37">
        <v>115</v>
      </c>
      <c r="G1183" s="35">
        <v>1</v>
      </c>
      <c r="H1183" s="36" t="s">
        <v>170</v>
      </c>
      <c r="I1183" s="35">
        <v>3337418456</v>
      </c>
    </row>
    <row r="1184" spans="1:9" ht="45" hidden="1">
      <c r="A1184" s="35">
        <v>21026</v>
      </c>
      <c r="B1184" s="36" t="s">
        <v>2454</v>
      </c>
      <c r="C1184" s="36" t="s">
        <v>2455</v>
      </c>
      <c r="D1184" s="36" t="s">
        <v>397</v>
      </c>
      <c r="E1184" s="35">
        <v>101374</v>
      </c>
      <c r="F1184" s="37">
        <v>57</v>
      </c>
      <c r="G1184" s="35">
        <v>2</v>
      </c>
      <c r="H1184" s="36" t="s">
        <v>170</v>
      </c>
      <c r="I1184" s="35">
        <v>3352750275</v>
      </c>
    </row>
    <row r="1185" spans="1:9" ht="60" hidden="1">
      <c r="A1185" s="35">
        <v>21068</v>
      </c>
      <c r="B1185" s="36" t="s">
        <v>2456</v>
      </c>
      <c r="C1185" s="36" t="s">
        <v>2457</v>
      </c>
      <c r="D1185" s="36" t="s">
        <v>191</v>
      </c>
      <c r="E1185" s="35">
        <v>100834</v>
      </c>
      <c r="F1185" s="37">
        <v>230</v>
      </c>
      <c r="G1185" s="35">
        <v>4</v>
      </c>
      <c r="H1185" s="36" t="s">
        <v>2245</v>
      </c>
      <c r="I1185" s="35">
        <v>3337418491</v>
      </c>
    </row>
    <row r="1186" spans="1:9" ht="15" hidden="1">
      <c r="A1186" s="35">
        <v>21078</v>
      </c>
      <c r="B1186" s="36" t="s">
        <v>2458</v>
      </c>
      <c r="C1186" s="36" t="s">
        <v>2459</v>
      </c>
      <c r="D1186" s="36" t="s">
        <v>178</v>
      </c>
      <c r="E1186" s="35">
        <v>116704</v>
      </c>
      <c r="F1186" s="37">
        <v>69</v>
      </c>
      <c r="G1186" s="35">
        <v>3</v>
      </c>
      <c r="H1186" s="36" t="s">
        <v>170</v>
      </c>
      <c r="I1186" s="35">
        <v>3352750204</v>
      </c>
    </row>
    <row r="1187" spans="1:9" ht="45" hidden="1">
      <c r="A1187" s="35">
        <v>21087</v>
      </c>
      <c r="B1187" s="36" t="s">
        <v>2460</v>
      </c>
      <c r="C1187" s="36" t="s">
        <v>2461</v>
      </c>
      <c r="D1187" s="36" t="s">
        <v>178</v>
      </c>
      <c r="E1187" s="35">
        <v>116704</v>
      </c>
      <c r="F1187" s="37">
        <v>46</v>
      </c>
      <c r="G1187" s="35">
        <v>1</v>
      </c>
      <c r="H1187" s="36" t="s">
        <v>179</v>
      </c>
      <c r="I1187" s="35">
        <v>3349560352</v>
      </c>
    </row>
    <row r="1188" spans="1:9" ht="30" hidden="1">
      <c r="A1188" s="35">
        <v>21109</v>
      </c>
      <c r="B1188" s="36" t="s">
        <v>2462</v>
      </c>
      <c r="C1188" s="36" t="s">
        <v>2463</v>
      </c>
      <c r="D1188" s="36" t="s">
        <v>178</v>
      </c>
      <c r="E1188" s="35">
        <v>116704</v>
      </c>
      <c r="F1188" s="37">
        <v>138</v>
      </c>
      <c r="G1188" s="35">
        <v>5</v>
      </c>
      <c r="H1188" s="36" t="s">
        <v>186</v>
      </c>
      <c r="I1188" s="35">
        <v>3342618416</v>
      </c>
    </row>
    <row r="1189" spans="1:9" ht="15" hidden="1">
      <c r="A1189" s="35">
        <v>21120</v>
      </c>
      <c r="B1189" s="36" t="s">
        <v>2464</v>
      </c>
      <c r="C1189" s="36" t="s">
        <v>2465</v>
      </c>
      <c r="D1189" s="36" t="s">
        <v>178</v>
      </c>
      <c r="E1189" s="35">
        <v>116704</v>
      </c>
      <c r="F1189" s="37">
        <v>69</v>
      </c>
      <c r="G1189" s="35">
        <v>2</v>
      </c>
      <c r="H1189" s="36" t="s">
        <v>194</v>
      </c>
      <c r="I1189" s="35">
        <v>3337418527</v>
      </c>
    </row>
    <row r="1190" spans="1:9" ht="45" hidden="1">
      <c r="A1190" s="35">
        <v>21155</v>
      </c>
      <c r="B1190" s="36" t="s">
        <v>2466</v>
      </c>
      <c r="C1190" s="36" t="s">
        <v>2467</v>
      </c>
      <c r="D1190" s="36" t="s">
        <v>178</v>
      </c>
      <c r="E1190" s="35">
        <v>116704</v>
      </c>
      <c r="F1190" s="37">
        <v>69</v>
      </c>
      <c r="G1190" s="35">
        <v>1</v>
      </c>
      <c r="H1190" s="36" t="s">
        <v>179</v>
      </c>
      <c r="I1190" s="35">
        <v>3349559679</v>
      </c>
    </row>
    <row r="1191" spans="1:9" ht="30" hidden="1">
      <c r="A1191" s="35">
        <v>21183</v>
      </c>
      <c r="B1191" s="36" t="s">
        <v>2468</v>
      </c>
      <c r="C1191" s="36" t="s">
        <v>2469</v>
      </c>
      <c r="D1191" s="36" t="s">
        <v>178</v>
      </c>
      <c r="E1191" s="35">
        <v>116704</v>
      </c>
      <c r="F1191" s="37">
        <v>138</v>
      </c>
      <c r="G1191" s="35">
        <v>2</v>
      </c>
      <c r="H1191" s="36" t="s">
        <v>186</v>
      </c>
      <c r="I1191" s="35">
        <v>3349559713</v>
      </c>
    </row>
    <row r="1192" spans="1:9" ht="45" hidden="1">
      <c r="A1192" s="35">
        <v>21206</v>
      </c>
      <c r="B1192" s="36" t="s">
        <v>2470</v>
      </c>
      <c r="C1192" s="36" t="s">
        <v>2471</v>
      </c>
      <c r="D1192" s="36" t="s">
        <v>178</v>
      </c>
      <c r="E1192" s="35">
        <v>116704</v>
      </c>
      <c r="F1192" s="37">
        <v>69</v>
      </c>
      <c r="G1192" s="35">
        <v>2</v>
      </c>
      <c r="H1192" s="36" t="s">
        <v>215</v>
      </c>
      <c r="I1192" s="35">
        <v>3342618060</v>
      </c>
    </row>
    <row r="1193" spans="1:9" ht="15" hidden="1">
      <c r="A1193" s="35">
        <v>21226</v>
      </c>
      <c r="B1193" s="36" t="s">
        <v>2472</v>
      </c>
      <c r="C1193" s="36" t="s">
        <v>2473</v>
      </c>
      <c r="D1193" s="36" t="s">
        <v>178</v>
      </c>
      <c r="E1193" s="35">
        <v>116704</v>
      </c>
      <c r="F1193" s="37">
        <v>230</v>
      </c>
      <c r="G1193" s="35">
        <v>4</v>
      </c>
      <c r="H1193" s="36" t="s">
        <v>170</v>
      </c>
      <c r="I1193" s="35">
        <v>3337418601</v>
      </c>
    </row>
    <row r="1194" spans="1:9" ht="45" hidden="1">
      <c r="A1194" s="35">
        <v>21236</v>
      </c>
      <c r="B1194" s="36" t="s">
        <v>2474</v>
      </c>
      <c r="C1194" s="36" t="s">
        <v>2475</v>
      </c>
      <c r="D1194" s="36" t="s">
        <v>178</v>
      </c>
      <c r="E1194" s="35">
        <v>116704</v>
      </c>
      <c r="F1194" s="37">
        <v>69</v>
      </c>
      <c r="G1194" s="35">
        <v>1</v>
      </c>
      <c r="H1194" s="36" t="s">
        <v>215</v>
      </c>
      <c r="I1194" s="35">
        <v>3342618169</v>
      </c>
    </row>
    <row r="1195" spans="1:9" ht="30" hidden="1">
      <c r="A1195" s="35">
        <v>21240</v>
      </c>
      <c r="B1195" s="36" t="s">
        <v>2476</v>
      </c>
      <c r="C1195" s="36" t="s">
        <v>2477</v>
      </c>
      <c r="D1195" s="36" t="s">
        <v>202</v>
      </c>
      <c r="E1195" s="35">
        <v>101222</v>
      </c>
      <c r="F1195" s="37">
        <v>138</v>
      </c>
      <c r="G1195" s="35">
        <v>3</v>
      </c>
      <c r="H1195" s="36" t="s">
        <v>170</v>
      </c>
      <c r="I1195" s="35">
        <v>3342618227</v>
      </c>
    </row>
    <row r="1196" spans="1:9" ht="30" hidden="1">
      <c r="A1196" s="35">
        <v>21245</v>
      </c>
      <c r="B1196" s="36" t="s">
        <v>2478</v>
      </c>
      <c r="C1196" s="36" t="s">
        <v>2479</v>
      </c>
      <c r="D1196" s="36" t="s">
        <v>178</v>
      </c>
      <c r="E1196" s="35">
        <v>116704</v>
      </c>
      <c r="F1196" s="37">
        <v>69</v>
      </c>
      <c r="G1196" s="35">
        <v>3</v>
      </c>
      <c r="H1196" s="36" t="s">
        <v>186</v>
      </c>
      <c r="I1196" s="35">
        <v>3349560347</v>
      </c>
    </row>
    <row r="1197" spans="1:9" ht="30" hidden="1">
      <c r="A1197" s="35">
        <v>21276</v>
      </c>
      <c r="B1197" s="36" t="s">
        <v>2480</v>
      </c>
      <c r="C1197" s="36" t="s">
        <v>2481</v>
      </c>
      <c r="D1197" s="36" t="s">
        <v>202</v>
      </c>
      <c r="E1197" s="35">
        <v>101222</v>
      </c>
      <c r="F1197" s="37">
        <v>230</v>
      </c>
      <c r="G1197" s="35">
        <v>5</v>
      </c>
      <c r="H1197" s="36" t="s">
        <v>170</v>
      </c>
      <c r="I1197" s="35">
        <v>3337418632</v>
      </c>
    </row>
    <row r="1198" spans="1:9" ht="45" hidden="1">
      <c r="A1198" s="35">
        <v>21299</v>
      </c>
      <c r="B1198" s="36" t="s">
        <v>2482</v>
      </c>
      <c r="C1198" s="36" t="s">
        <v>2483</v>
      </c>
      <c r="D1198" s="36" t="s">
        <v>202</v>
      </c>
      <c r="E1198" s="35">
        <v>101222</v>
      </c>
      <c r="F1198" s="37">
        <v>46</v>
      </c>
      <c r="G1198" s="35">
        <v>1</v>
      </c>
      <c r="H1198" s="36" t="s">
        <v>215</v>
      </c>
      <c r="I1198" s="35">
        <v>3342618240</v>
      </c>
    </row>
    <row r="1199" spans="1:9" ht="45" hidden="1">
      <c r="A1199" s="35">
        <v>21317</v>
      </c>
      <c r="B1199" s="36" t="s">
        <v>2484</v>
      </c>
      <c r="C1199" s="36" t="s">
        <v>2485</v>
      </c>
      <c r="D1199" s="36" t="s">
        <v>178</v>
      </c>
      <c r="E1199" s="35">
        <v>116704</v>
      </c>
      <c r="F1199" s="37">
        <v>46</v>
      </c>
      <c r="G1199" s="35">
        <v>4</v>
      </c>
      <c r="H1199" s="36" t="s">
        <v>179</v>
      </c>
      <c r="I1199" s="35">
        <v>3349559939</v>
      </c>
    </row>
    <row r="1200" spans="1:9" ht="45" hidden="1">
      <c r="A1200" s="35">
        <v>21338</v>
      </c>
      <c r="B1200" s="36" t="s">
        <v>2486</v>
      </c>
      <c r="C1200" s="36" t="s">
        <v>2487</v>
      </c>
      <c r="D1200" s="36" t="s">
        <v>202</v>
      </c>
      <c r="E1200" s="35">
        <v>101222</v>
      </c>
      <c r="F1200" s="37">
        <v>46</v>
      </c>
      <c r="G1200" s="35">
        <v>1</v>
      </c>
      <c r="H1200" s="36" t="s">
        <v>215</v>
      </c>
      <c r="I1200" s="35">
        <v>3342618239</v>
      </c>
    </row>
    <row r="1201" spans="1:9" ht="45" hidden="1">
      <c r="A1201" s="35">
        <v>21347</v>
      </c>
      <c r="B1201" s="36" t="s">
        <v>2488</v>
      </c>
      <c r="C1201" s="36" t="s">
        <v>2489</v>
      </c>
      <c r="D1201" s="36" t="s">
        <v>202</v>
      </c>
      <c r="E1201" s="35">
        <v>101222</v>
      </c>
      <c r="F1201" s="37">
        <v>138</v>
      </c>
      <c r="G1201" s="35">
        <v>2</v>
      </c>
      <c r="H1201" s="36" t="s">
        <v>215</v>
      </c>
      <c r="I1201" s="35">
        <v>3342618308</v>
      </c>
    </row>
    <row r="1202" spans="1:9" ht="60" hidden="1">
      <c r="A1202" s="35">
        <v>21359</v>
      </c>
      <c r="B1202" s="36" t="s">
        <v>2490</v>
      </c>
      <c r="C1202" s="36" t="s">
        <v>2491</v>
      </c>
      <c r="D1202" s="36" t="s">
        <v>191</v>
      </c>
      <c r="E1202" s="35">
        <v>100834</v>
      </c>
      <c r="F1202" s="37">
        <v>500</v>
      </c>
      <c r="G1202" s="35">
        <v>0</v>
      </c>
      <c r="H1202" s="36" t="s">
        <v>186</v>
      </c>
      <c r="I1202" s="35">
        <v>3337418676</v>
      </c>
    </row>
    <row r="1203" spans="1:9" ht="45" hidden="1">
      <c r="A1203" s="35">
        <v>21360</v>
      </c>
      <c r="B1203" s="36" t="s">
        <v>2492</v>
      </c>
      <c r="C1203" s="36" t="s">
        <v>2493</v>
      </c>
      <c r="D1203" s="36" t="s">
        <v>178</v>
      </c>
      <c r="E1203" s="35">
        <v>116704</v>
      </c>
      <c r="F1203" s="37">
        <v>46</v>
      </c>
      <c r="G1203" s="35">
        <v>2</v>
      </c>
      <c r="H1203" s="36" t="s">
        <v>179</v>
      </c>
      <c r="I1203" s="35">
        <v>3349559902</v>
      </c>
    </row>
    <row r="1204" spans="1:9" ht="45" hidden="1">
      <c r="A1204" s="35">
        <v>21361</v>
      </c>
      <c r="B1204" s="36" t="s">
        <v>2494</v>
      </c>
      <c r="C1204" s="36" t="s">
        <v>2495</v>
      </c>
      <c r="D1204" s="36" t="s">
        <v>178</v>
      </c>
      <c r="E1204" s="35">
        <v>116704</v>
      </c>
      <c r="F1204" s="37">
        <v>46</v>
      </c>
      <c r="G1204" s="35">
        <v>1</v>
      </c>
      <c r="H1204" s="36" t="s">
        <v>179</v>
      </c>
      <c r="I1204" s="35">
        <v>3349559903</v>
      </c>
    </row>
    <row r="1205" spans="1:9" ht="45" hidden="1">
      <c r="A1205" s="35">
        <v>21362</v>
      </c>
      <c r="B1205" s="36" t="s">
        <v>2496</v>
      </c>
      <c r="C1205" s="36" t="s">
        <v>2497</v>
      </c>
      <c r="D1205" s="36" t="s">
        <v>178</v>
      </c>
      <c r="E1205" s="35">
        <v>116704</v>
      </c>
      <c r="F1205" s="37">
        <v>46</v>
      </c>
      <c r="G1205" s="35">
        <v>1</v>
      </c>
      <c r="H1205" s="36" t="s">
        <v>179</v>
      </c>
      <c r="I1205" s="35">
        <v>3349560361</v>
      </c>
    </row>
    <row r="1206" spans="1:9" ht="45" hidden="1">
      <c r="A1206" s="35">
        <v>21412</v>
      </c>
      <c r="B1206" s="36" t="s">
        <v>2498</v>
      </c>
      <c r="C1206" s="36" t="s">
        <v>2499</v>
      </c>
      <c r="D1206" s="36" t="s">
        <v>178</v>
      </c>
      <c r="E1206" s="35">
        <v>116704</v>
      </c>
      <c r="F1206" s="37">
        <v>46</v>
      </c>
      <c r="G1206" s="35">
        <v>1</v>
      </c>
      <c r="H1206" s="36" t="s">
        <v>179</v>
      </c>
      <c r="I1206" s="35">
        <v>3349560244</v>
      </c>
    </row>
    <row r="1207" spans="1:9" ht="60" hidden="1">
      <c r="A1207" s="35">
        <v>21413</v>
      </c>
      <c r="B1207" s="36" t="s">
        <v>2500</v>
      </c>
      <c r="C1207" s="36" t="s">
        <v>2499</v>
      </c>
      <c r="D1207" s="36" t="s">
        <v>191</v>
      </c>
      <c r="E1207" s="35">
        <v>100834</v>
      </c>
      <c r="F1207" s="37">
        <v>69</v>
      </c>
      <c r="G1207" s="35">
        <v>2</v>
      </c>
      <c r="H1207" s="36" t="s">
        <v>186</v>
      </c>
      <c r="I1207" s="35">
        <v>3337418710</v>
      </c>
    </row>
    <row r="1208" spans="1:9" ht="45" hidden="1">
      <c r="A1208" s="35">
        <v>21418</v>
      </c>
      <c r="B1208" s="36" t="s">
        <v>2501</v>
      </c>
      <c r="C1208" s="36" t="s">
        <v>2499</v>
      </c>
      <c r="D1208" s="36" t="s">
        <v>178</v>
      </c>
      <c r="E1208" s="35">
        <v>116704</v>
      </c>
      <c r="F1208" s="37">
        <v>46</v>
      </c>
      <c r="G1208" s="35">
        <v>3</v>
      </c>
      <c r="H1208" s="36" t="s">
        <v>179</v>
      </c>
      <c r="I1208" s="35">
        <v>3349559956</v>
      </c>
    </row>
    <row r="1209" spans="1:9" ht="15" hidden="1">
      <c r="A1209" s="35">
        <v>21420</v>
      </c>
      <c r="B1209" s="36" t="s">
        <v>2502</v>
      </c>
      <c r="C1209" s="36" t="s">
        <v>2503</v>
      </c>
      <c r="D1209" s="36" t="s">
        <v>178</v>
      </c>
      <c r="E1209" s="35">
        <v>116704</v>
      </c>
      <c r="F1209" s="37">
        <v>46</v>
      </c>
      <c r="G1209" s="35">
        <v>3</v>
      </c>
      <c r="H1209" s="36" t="s">
        <v>194</v>
      </c>
      <c r="I1209" s="35">
        <v>3349559638</v>
      </c>
    </row>
    <row r="1210" spans="1:9" ht="45" hidden="1">
      <c r="A1210" s="35">
        <v>21421</v>
      </c>
      <c r="B1210" s="36" t="s">
        <v>2504</v>
      </c>
      <c r="C1210" s="36" t="s">
        <v>2505</v>
      </c>
      <c r="D1210" s="36" t="s">
        <v>178</v>
      </c>
      <c r="E1210" s="35">
        <v>116704</v>
      </c>
      <c r="F1210" s="37">
        <v>46</v>
      </c>
      <c r="G1210" s="35">
        <v>1</v>
      </c>
      <c r="H1210" s="36" t="s">
        <v>179</v>
      </c>
      <c r="I1210" s="35">
        <v>3349560105</v>
      </c>
    </row>
    <row r="1211" spans="1:9" ht="30">
      <c r="A1211" s="35">
        <v>21431</v>
      </c>
      <c r="B1211" s="36" t="s">
        <v>2506</v>
      </c>
      <c r="C1211" s="36" t="s">
        <v>2507</v>
      </c>
      <c r="D1211" s="36" t="s">
        <v>169</v>
      </c>
      <c r="E1211" s="35">
        <v>100219</v>
      </c>
      <c r="F1211" s="37">
        <v>230</v>
      </c>
      <c r="G1211" s="35">
        <v>6</v>
      </c>
      <c r="H1211" s="36" t="s">
        <v>186</v>
      </c>
      <c r="I1211" s="35">
        <v>3337418713</v>
      </c>
    </row>
    <row r="1212" spans="1:9" ht="30">
      <c r="A1212" s="35">
        <v>21434</v>
      </c>
      <c r="B1212" s="36" t="s">
        <v>2508</v>
      </c>
      <c r="C1212" s="36" t="s">
        <v>2509</v>
      </c>
      <c r="D1212" s="36" t="s">
        <v>169</v>
      </c>
      <c r="E1212" s="35">
        <v>100219</v>
      </c>
      <c r="F1212" s="37">
        <v>115</v>
      </c>
      <c r="G1212" s="35">
        <v>2</v>
      </c>
      <c r="H1212" s="36" t="s">
        <v>186</v>
      </c>
      <c r="I1212" s="35">
        <v>3337418714</v>
      </c>
    </row>
    <row r="1213" spans="1:9" ht="45" hidden="1">
      <c r="A1213" s="35">
        <v>21446</v>
      </c>
      <c r="B1213" s="36" t="s">
        <v>2510</v>
      </c>
      <c r="C1213" s="36" t="s">
        <v>2511</v>
      </c>
      <c r="D1213" s="36" t="s">
        <v>178</v>
      </c>
      <c r="E1213" s="35">
        <v>116704</v>
      </c>
      <c r="F1213" s="37">
        <v>46</v>
      </c>
      <c r="G1213" s="35">
        <v>1</v>
      </c>
      <c r="H1213" s="36" t="s">
        <v>179</v>
      </c>
      <c r="I1213" s="35">
        <v>3349559948</v>
      </c>
    </row>
    <row r="1214" spans="1:9" ht="60" hidden="1">
      <c r="A1214" s="35">
        <v>21460</v>
      </c>
      <c r="B1214" s="36" t="s">
        <v>2512</v>
      </c>
      <c r="C1214" s="36" t="s">
        <v>2513</v>
      </c>
      <c r="D1214" s="36" t="s">
        <v>191</v>
      </c>
      <c r="E1214" s="35">
        <v>100834</v>
      </c>
      <c r="F1214" s="37">
        <v>69</v>
      </c>
      <c r="G1214" s="35">
        <v>2</v>
      </c>
      <c r="H1214" s="36" t="s">
        <v>186</v>
      </c>
      <c r="I1214" s="35">
        <v>3337418729</v>
      </c>
    </row>
    <row r="1215" spans="1:9" ht="15" hidden="1">
      <c r="A1215" s="35">
        <v>21463</v>
      </c>
      <c r="B1215" s="36" t="s">
        <v>2514</v>
      </c>
      <c r="C1215" s="36" t="s">
        <v>2515</v>
      </c>
      <c r="D1215" s="36" t="s">
        <v>178</v>
      </c>
      <c r="E1215" s="35">
        <v>116704</v>
      </c>
      <c r="F1215" s="37">
        <v>69</v>
      </c>
      <c r="G1215" s="35">
        <v>2</v>
      </c>
      <c r="H1215" s="36" t="s">
        <v>194</v>
      </c>
      <c r="I1215" s="35">
        <v>3341136822</v>
      </c>
    </row>
    <row r="1216" spans="1:9" ht="30" hidden="1">
      <c r="A1216" s="35">
        <v>21481</v>
      </c>
      <c r="B1216" s="36" t="s">
        <v>2516</v>
      </c>
      <c r="C1216" s="36" t="s">
        <v>2517</v>
      </c>
      <c r="D1216" s="36" t="s">
        <v>178</v>
      </c>
      <c r="E1216" s="35">
        <v>116704</v>
      </c>
      <c r="F1216" s="37">
        <v>138</v>
      </c>
      <c r="G1216" s="35">
        <v>3</v>
      </c>
      <c r="H1216" s="36" t="s">
        <v>186</v>
      </c>
      <c r="I1216" s="35">
        <v>3349559831</v>
      </c>
    </row>
    <row r="1217" spans="1:9" ht="30" hidden="1">
      <c r="A1217" s="35">
        <v>21532</v>
      </c>
      <c r="B1217" s="36" t="s">
        <v>2518</v>
      </c>
      <c r="C1217" s="36" t="s">
        <v>2519</v>
      </c>
      <c r="D1217" s="36" t="s">
        <v>202</v>
      </c>
      <c r="E1217" s="35">
        <v>101222</v>
      </c>
      <c r="F1217" s="37">
        <v>69</v>
      </c>
      <c r="G1217" s="35">
        <v>0</v>
      </c>
      <c r="H1217" s="36" t="s">
        <v>186</v>
      </c>
      <c r="I1217" s="35">
        <v>3342618266</v>
      </c>
    </row>
    <row r="1218" spans="1:9" ht="30" hidden="1">
      <c r="A1218" s="35">
        <v>21537</v>
      </c>
      <c r="B1218" s="36" t="s">
        <v>2520</v>
      </c>
      <c r="C1218" s="36" t="s">
        <v>2521</v>
      </c>
      <c r="D1218" s="36" t="s">
        <v>202</v>
      </c>
      <c r="E1218" s="35">
        <v>101222</v>
      </c>
      <c r="F1218" s="37">
        <v>230</v>
      </c>
      <c r="G1218" s="35">
        <v>9</v>
      </c>
      <c r="H1218" s="36" t="s">
        <v>186</v>
      </c>
      <c r="I1218" s="35">
        <v>3337418772</v>
      </c>
    </row>
    <row r="1219" spans="1:9" ht="45" hidden="1">
      <c r="A1219" s="35">
        <v>21538</v>
      </c>
      <c r="B1219" s="36" t="s">
        <v>2522</v>
      </c>
      <c r="C1219" s="36" t="s">
        <v>2521</v>
      </c>
      <c r="D1219" s="36" t="s">
        <v>202</v>
      </c>
      <c r="E1219" s="35">
        <v>101222</v>
      </c>
      <c r="F1219" s="37">
        <v>230</v>
      </c>
      <c r="G1219" s="35">
        <v>3</v>
      </c>
      <c r="H1219" s="36" t="s">
        <v>215</v>
      </c>
      <c r="I1219" s="35">
        <v>3342618230</v>
      </c>
    </row>
    <row r="1220" spans="1:9" ht="15" hidden="1">
      <c r="A1220" s="35">
        <v>21569</v>
      </c>
      <c r="B1220" s="36" t="s">
        <v>2523</v>
      </c>
      <c r="C1220" s="36" t="s">
        <v>2524</v>
      </c>
      <c r="D1220" s="36" t="s">
        <v>178</v>
      </c>
      <c r="E1220" s="35">
        <v>116704</v>
      </c>
      <c r="F1220" s="37">
        <v>69</v>
      </c>
      <c r="G1220" s="35">
        <v>1</v>
      </c>
      <c r="H1220" s="36" t="s">
        <v>170</v>
      </c>
      <c r="I1220" s="35">
        <v>3337428009</v>
      </c>
    </row>
    <row r="1221" spans="1:9" ht="60" hidden="1">
      <c r="A1221" s="35">
        <v>21570</v>
      </c>
      <c r="B1221" s="36" t="s">
        <v>2525</v>
      </c>
      <c r="C1221" s="36" t="s">
        <v>2526</v>
      </c>
      <c r="D1221" s="36" t="s">
        <v>191</v>
      </c>
      <c r="E1221" s="35">
        <v>100834</v>
      </c>
      <c r="F1221" s="37">
        <v>115</v>
      </c>
      <c r="G1221" s="35">
        <v>4</v>
      </c>
      <c r="H1221" s="36" t="s">
        <v>170</v>
      </c>
      <c r="I1221" s="35">
        <v>3337418789</v>
      </c>
    </row>
    <row r="1222" spans="1:9" ht="60" hidden="1">
      <c r="A1222" s="35">
        <v>21572</v>
      </c>
      <c r="B1222" s="36" t="s">
        <v>2527</v>
      </c>
      <c r="C1222" s="36" t="s">
        <v>2528</v>
      </c>
      <c r="D1222" s="36" t="s">
        <v>191</v>
      </c>
      <c r="E1222" s="35">
        <v>100834</v>
      </c>
      <c r="F1222" s="37">
        <v>115</v>
      </c>
      <c r="G1222" s="35">
        <v>3</v>
      </c>
      <c r="H1222" s="36" t="s">
        <v>215</v>
      </c>
      <c r="I1222" s="35">
        <v>3337418791</v>
      </c>
    </row>
    <row r="1223" spans="1:9" ht="45" hidden="1">
      <c r="A1223" s="35">
        <v>21585</v>
      </c>
      <c r="B1223" s="36" t="s">
        <v>2529</v>
      </c>
      <c r="C1223" s="36" t="s">
        <v>2530</v>
      </c>
      <c r="D1223" s="36" t="s">
        <v>178</v>
      </c>
      <c r="E1223" s="35">
        <v>116704</v>
      </c>
      <c r="F1223" s="37">
        <v>46</v>
      </c>
      <c r="G1223" s="35">
        <v>2</v>
      </c>
      <c r="H1223" s="36" t="s">
        <v>179</v>
      </c>
      <c r="I1223" s="35">
        <v>3349560057</v>
      </c>
    </row>
    <row r="1224" spans="1:9" ht="45" hidden="1">
      <c r="A1224" s="35">
        <v>21587</v>
      </c>
      <c r="B1224" s="36" t="s">
        <v>2531</v>
      </c>
      <c r="C1224" s="36" t="s">
        <v>2532</v>
      </c>
      <c r="D1224" s="36" t="s">
        <v>178</v>
      </c>
      <c r="E1224" s="35">
        <v>116704</v>
      </c>
      <c r="F1224" s="37">
        <v>46</v>
      </c>
      <c r="G1224" s="35">
        <v>2</v>
      </c>
      <c r="H1224" s="36" t="s">
        <v>179</v>
      </c>
      <c r="I1224" s="35">
        <v>3349559795</v>
      </c>
    </row>
    <row r="1225" spans="1:9" ht="45" hidden="1">
      <c r="A1225" s="35">
        <v>21589</v>
      </c>
      <c r="B1225" s="36" t="s">
        <v>2533</v>
      </c>
      <c r="C1225" s="36" t="s">
        <v>2534</v>
      </c>
      <c r="D1225" s="36" t="s">
        <v>178</v>
      </c>
      <c r="E1225" s="35">
        <v>116704</v>
      </c>
      <c r="F1225" s="37">
        <v>46</v>
      </c>
      <c r="G1225" s="35">
        <v>1</v>
      </c>
      <c r="H1225" s="36" t="s">
        <v>179</v>
      </c>
      <c r="I1225" s="35">
        <v>3349559900</v>
      </c>
    </row>
    <row r="1226" spans="1:9" ht="60" hidden="1">
      <c r="A1226" s="35">
        <v>21590</v>
      </c>
      <c r="B1226" s="36" t="s">
        <v>2535</v>
      </c>
      <c r="C1226" s="36" t="s">
        <v>2536</v>
      </c>
      <c r="D1226" s="36" t="s">
        <v>353</v>
      </c>
      <c r="E1226" s="35">
        <v>101617</v>
      </c>
      <c r="F1226" s="37">
        <v>34.4</v>
      </c>
      <c r="G1226" s="35">
        <v>1</v>
      </c>
      <c r="H1226" s="36" t="s">
        <v>170</v>
      </c>
      <c r="I1226" s="35">
        <v>3352749817</v>
      </c>
    </row>
    <row r="1227" spans="1:9" ht="15" hidden="1">
      <c r="A1227" s="35">
        <v>21617</v>
      </c>
      <c r="B1227" s="36" t="s">
        <v>2537</v>
      </c>
      <c r="C1227" s="36" t="s">
        <v>2538</v>
      </c>
      <c r="D1227" s="36" t="s">
        <v>178</v>
      </c>
      <c r="E1227" s="35">
        <v>116704</v>
      </c>
      <c r="F1227" s="37">
        <v>69</v>
      </c>
      <c r="G1227" s="35">
        <v>2</v>
      </c>
      <c r="H1227" s="36" t="s">
        <v>194</v>
      </c>
      <c r="I1227" s="35">
        <v>3337418815</v>
      </c>
    </row>
    <row r="1228" spans="1:9" ht="15" hidden="1">
      <c r="A1228" s="35">
        <v>21642</v>
      </c>
      <c r="B1228" s="36" t="s">
        <v>2539</v>
      </c>
      <c r="C1228" s="36" t="s">
        <v>2540</v>
      </c>
      <c r="D1228" s="36" t="s">
        <v>178</v>
      </c>
      <c r="E1228" s="35">
        <v>116704</v>
      </c>
      <c r="F1228" s="37">
        <v>69</v>
      </c>
      <c r="G1228" s="35">
        <v>3</v>
      </c>
      <c r="H1228" s="36" t="s">
        <v>170</v>
      </c>
      <c r="I1228" s="35">
        <v>3342618132</v>
      </c>
    </row>
    <row r="1229" spans="1:9" ht="45" hidden="1">
      <c r="A1229" s="35">
        <v>21653</v>
      </c>
      <c r="B1229" s="36" t="s">
        <v>2541</v>
      </c>
      <c r="C1229" s="36" t="s">
        <v>2542</v>
      </c>
      <c r="D1229" s="36" t="s">
        <v>242</v>
      </c>
      <c r="E1229" s="35">
        <v>102912</v>
      </c>
      <c r="F1229" s="37">
        <v>115</v>
      </c>
      <c r="G1229" s="35">
        <v>2</v>
      </c>
      <c r="H1229" s="36" t="s">
        <v>194</v>
      </c>
      <c r="I1229" s="35">
        <v>3353097899</v>
      </c>
    </row>
    <row r="1230" spans="1:9" ht="60" hidden="1">
      <c r="A1230" s="35">
        <v>21692</v>
      </c>
      <c r="B1230" s="36" t="s">
        <v>2543</v>
      </c>
      <c r="C1230" s="36" t="s">
        <v>2544</v>
      </c>
      <c r="D1230" s="36" t="s">
        <v>191</v>
      </c>
      <c r="E1230" s="35">
        <v>100834</v>
      </c>
      <c r="F1230" s="37">
        <v>115</v>
      </c>
      <c r="G1230" s="35">
        <v>2</v>
      </c>
      <c r="H1230" s="36" t="s">
        <v>186</v>
      </c>
      <c r="I1230" s="35">
        <v>3337418854</v>
      </c>
    </row>
    <row r="1231" spans="1:9" ht="15" hidden="1">
      <c r="A1231" s="35">
        <v>21699</v>
      </c>
      <c r="B1231" s="36" t="s">
        <v>2545</v>
      </c>
      <c r="C1231" s="36" t="s">
        <v>2546</v>
      </c>
      <c r="D1231" s="36" t="s">
        <v>178</v>
      </c>
      <c r="E1231" s="35">
        <v>116704</v>
      </c>
      <c r="F1231" s="37">
        <v>115</v>
      </c>
      <c r="G1231" s="35">
        <v>4</v>
      </c>
      <c r="H1231" s="36" t="s">
        <v>170</v>
      </c>
      <c r="I1231" s="35">
        <v>3352750112</v>
      </c>
    </row>
    <row r="1232" spans="1:9" ht="45" hidden="1">
      <c r="A1232" s="35">
        <v>21732</v>
      </c>
      <c r="B1232" s="36" t="s">
        <v>2547</v>
      </c>
      <c r="C1232" s="36" t="s">
        <v>2548</v>
      </c>
      <c r="D1232" s="36" t="s">
        <v>397</v>
      </c>
      <c r="E1232" s="35">
        <v>101374</v>
      </c>
      <c r="F1232" s="37">
        <v>115</v>
      </c>
      <c r="G1232" s="35">
        <v>5</v>
      </c>
      <c r="H1232" s="36" t="s">
        <v>194</v>
      </c>
      <c r="I1232" s="35">
        <v>3352750181</v>
      </c>
    </row>
    <row r="1233" spans="1:9" ht="15" hidden="1">
      <c r="A1233" s="35">
        <v>21754</v>
      </c>
      <c r="B1233" s="36" t="s">
        <v>2549</v>
      </c>
      <c r="C1233" s="36" t="s">
        <v>2550</v>
      </c>
      <c r="D1233" s="36" t="s">
        <v>178</v>
      </c>
      <c r="E1233" s="35">
        <v>116704</v>
      </c>
      <c r="F1233" s="37">
        <v>230</v>
      </c>
      <c r="G1233" s="35">
        <v>3</v>
      </c>
      <c r="H1233" s="36" t="s">
        <v>170</v>
      </c>
      <c r="I1233" s="35">
        <v>3337418903</v>
      </c>
    </row>
    <row r="1234" spans="1:9" ht="15" hidden="1">
      <c r="A1234" s="35">
        <v>21769</v>
      </c>
      <c r="B1234" s="36" t="s">
        <v>2551</v>
      </c>
      <c r="C1234" s="36" t="s">
        <v>2552</v>
      </c>
      <c r="D1234" s="36" t="s">
        <v>178</v>
      </c>
      <c r="E1234" s="35">
        <v>116704</v>
      </c>
      <c r="F1234" s="37">
        <v>69</v>
      </c>
      <c r="G1234" s="35">
        <v>2</v>
      </c>
      <c r="H1234" s="36" t="s">
        <v>170</v>
      </c>
      <c r="I1234" s="35">
        <v>3337428110</v>
      </c>
    </row>
    <row r="1235" spans="1:9" ht="15" hidden="1">
      <c r="A1235" s="35">
        <v>21770</v>
      </c>
      <c r="B1235" s="36" t="s">
        <v>2553</v>
      </c>
      <c r="C1235" s="36" t="s">
        <v>2554</v>
      </c>
      <c r="D1235" s="36" t="s">
        <v>178</v>
      </c>
      <c r="E1235" s="35">
        <v>116704</v>
      </c>
      <c r="F1235" s="37">
        <v>115</v>
      </c>
      <c r="G1235" s="35">
        <v>1</v>
      </c>
      <c r="H1235" s="36" t="s">
        <v>170</v>
      </c>
      <c r="I1235" s="35">
        <v>3337428300</v>
      </c>
    </row>
    <row r="1236" spans="1:9" ht="45" hidden="1">
      <c r="A1236" s="35">
        <v>21778</v>
      </c>
      <c r="B1236" s="36" t="s">
        <v>2555</v>
      </c>
      <c r="C1236" s="36" t="s">
        <v>2556</v>
      </c>
      <c r="D1236" s="36" t="s">
        <v>178</v>
      </c>
      <c r="E1236" s="35">
        <v>116704</v>
      </c>
      <c r="F1236" s="37">
        <v>138</v>
      </c>
      <c r="G1236" s="35">
        <v>1</v>
      </c>
      <c r="H1236" s="36" t="s">
        <v>179</v>
      </c>
      <c r="I1236" s="35">
        <v>3349559733</v>
      </c>
    </row>
    <row r="1237" spans="1:9" ht="15">
      <c r="A1237" s="35">
        <v>21781</v>
      </c>
      <c r="B1237" s="36" t="s">
        <v>2557</v>
      </c>
      <c r="C1237" s="36" t="s">
        <v>2558</v>
      </c>
      <c r="D1237" s="36" t="s">
        <v>169</v>
      </c>
      <c r="E1237" s="35">
        <v>100219</v>
      </c>
      <c r="F1237" s="37">
        <v>115</v>
      </c>
      <c r="G1237" s="35">
        <v>2</v>
      </c>
      <c r="H1237" s="36" t="s">
        <v>170</v>
      </c>
      <c r="I1237" s="35">
        <v>3337412060</v>
      </c>
    </row>
    <row r="1238" spans="1:9" ht="45" hidden="1">
      <c r="A1238" s="35">
        <v>21796</v>
      </c>
      <c r="B1238" s="36" t="s">
        <v>2559</v>
      </c>
      <c r="C1238" s="36" t="s">
        <v>2560</v>
      </c>
      <c r="D1238" s="36" t="s">
        <v>242</v>
      </c>
      <c r="E1238" s="35">
        <v>102912</v>
      </c>
      <c r="F1238" s="37">
        <v>115</v>
      </c>
      <c r="G1238" s="35">
        <v>1</v>
      </c>
      <c r="H1238" s="36" t="s">
        <v>194</v>
      </c>
      <c r="I1238" s="35">
        <v>3353097877</v>
      </c>
    </row>
    <row r="1239" spans="1:9" ht="30">
      <c r="A1239" s="35">
        <v>21846</v>
      </c>
      <c r="B1239" s="36" t="s">
        <v>2561</v>
      </c>
      <c r="C1239" s="36" t="s">
        <v>2562</v>
      </c>
      <c r="D1239" s="36" t="s">
        <v>169</v>
      </c>
      <c r="E1239" s="35">
        <v>100219</v>
      </c>
      <c r="F1239" s="37">
        <v>230</v>
      </c>
      <c r="G1239" s="35">
        <v>10</v>
      </c>
      <c r="H1239" s="36" t="s">
        <v>186</v>
      </c>
      <c r="I1239" s="35">
        <v>3337418960</v>
      </c>
    </row>
    <row r="1240" spans="1:9" ht="15">
      <c r="A1240" s="35">
        <v>21857</v>
      </c>
      <c r="B1240" s="36" t="s">
        <v>2563</v>
      </c>
      <c r="C1240" s="36" t="s">
        <v>2564</v>
      </c>
      <c r="D1240" s="36" t="s">
        <v>169</v>
      </c>
      <c r="E1240" s="35">
        <v>100219</v>
      </c>
      <c r="F1240" s="37">
        <v>115</v>
      </c>
      <c r="G1240" s="35">
        <v>2</v>
      </c>
      <c r="H1240" s="36" t="s">
        <v>170</v>
      </c>
      <c r="I1240" s="35">
        <v>3342618363</v>
      </c>
    </row>
    <row r="1241" spans="1:9" ht="45" hidden="1">
      <c r="A1241" s="35">
        <v>21919</v>
      </c>
      <c r="B1241" s="36" t="s">
        <v>2565</v>
      </c>
      <c r="C1241" s="36" t="s">
        <v>2566</v>
      </c>
      <c r="D1241" s="36" t="s">
        <v>178</v>
      </c>
      <c r="E1241" s="35">
        <v>116704</v>
      </c>
      <c r="F1241" s="37">
        <v>46</v>
      </c>
      <c r="G1241" s="35">
        <v>3</v>
      </c>
      <c r="H1241" s="36" t="s">
        <v>179</v>
      </c>
      <c r="I1241" s="35">
        <v>3349560121</v>
      </c>
    </row>
    <row r="1242" spans="1:9" ht="60" hidden="1">
      <c r="A1242" s="35">
        <v>21969</v>
      </c>
      <c r="B1242" s="36" t="s">
        <v>2567</v>
      </c>
      <c r="C1242" s="36" t="s">
        <v>2568</v>
      </c>
      <c r="D1242" s="36" t="s">
        <v>191</v>
      </c>
      <c r="E1242" s="35">
        <v>100834</v>
      </c>
      <c r="F1242" s="37">
        <v>500</v>
      </c>
      <c r="G1242" s="35">
        <v>3</v>
      </c>
      <c r="H1242" s="36" t="s">
        <v>170</v>
      </c>
      <c r="I1242" s="35">
        <v>3337419027</v>
      </c>
    </row>
    <row r="1243" spans="1:9" ht="45" hidden="1">
      <c r="A1243" s="35">
        <v>21983</v>
      </c>
      <c r="B1243" s="36" t="s">
        <v>2569</v>
      </c>
      <c r="C1243" s="36" t="s">
        <v>2570</v>
      </c>
      <c r="D1243" s="36" t="s">
        <v>749</v>
      </c>
      <c r="E1243" s="35">
        <v>103567</v>
      </c>
      <c r="F1243" s="37">
        <v>115</v>
      </c>
      <c r="G1243" s="35">
        <v>2</v>
      </c>
      <c r="H1243" s="36" t="s">
        <v>170</v>
      </c>
      <c r="I1243" s="35">
        <v>3353097792</v>
      </c>
    </row>
    <row r="1244" spans="1:9" ht="30" hidden="1">
      <c r="A1244" s="35">
        <v>21984</v>
      </c>
      <c r="B1244" s="36" t="s">
        <v>2571</v>
      </c>
      <c r="C1244" s="36" t="s">
        <v>2570</v>
      </c>
      <c r="D1244" s="36" t="s">
        <v>642</v>
      </c>
      <c r="E1244" s="35">
        <v>100977</v>
      </c>
      <c r="F1244" s="37">
        <v>115</v>
      </c>
      <c r="G1244" s="35">
        <v>3</v>
      </c>
      <c r="H1244" s="36" t="s">
        <v>170</v>
      </c>
      <c r="I1244" s="35">
        <v>3353097789</v>
      </c>
    </row>
    <row r="1245" spans="1:9" ht="60" hidden="1">
      <c r="A1245" s="35">
        <v>22010</v>
      </c>
      <c r="B1245" s="36" t="s">
        <v>2572</v>
      </c>
      <c r="C1245" s="36" t="s">
        <v>2573</v>
      </c>
      <c r="D1245" s="36" t="s">
        <v>191</v>
      </c>
      <c r="E1245" s="35">
        <v>100834</v>
      </c>
      <c r="F1245" s="37">
        <v>115</v>
      </c>
      <c r="G1245" s="35">
        <v>5</v>
      </c>
      <c r="H1245" s="36" t="s">
        <v>186</v>
      </c>
      <c r="I1245" s="35">
        <v>3337419058</v>
      </c>
    </row>
    <row r="1246" spans="1:9" ht="60" hidden="1">
      <c r="A1246" s="35">
        <v>22011</v>
      </c>
      <c r="B1246" s="36" t="s">
        <v>2574</v>
      </c>
      <c r="C1246" s="36" t="s">
        <v>2575</v>
      </c>
      <c r="D1246" s="36" t="s">
        <v>191</v>
      </c>
      <c r="E1246" s="35">
        <v>100834</v>
      </c>
      <c r="F1246" s="37">
        <v>115</v>
      </c>
      <c r="G1246" s="35">
        <v>2</v>
      </c>
      <c r="H1246" s="36" t="s">
        <v>186</v>
      </c>
      <c r="I1246" s="35">
        <v>3337428153</v>
      </c>
    </row>
    <row r="1247" spans="1:9" ht="15" hidden="1">
      <c r="A1247" s="35">
        <v>22030</v>
      </c>
      <c r="B1247" s="36" t="s">
        <v>2576</v>
      </c>
      <c r="C1247" s="36" t="s">
        <v>2577</v>
      </c>
      <c r="D1247" s="36" t="s">
        <v>178</v>
      </c>
      <c r="E1247" s="35">
        <v>116704</v>
      </c>
      <c r="F1247" s="37">
        <v>57</v>
      </c>
      <c r="G1247" s="35">
        <v>1</v>
      </c>
      <c r="H1247" s="36" t="s">
        <v>170</v>
      </c>
      <c r="I1247" s="35">
        <v>3337420944</v>
      </c>
    </row>
    <row r="1248" spans="1:9" ht="30" hidden="1">
      <c r="A1248" s="35">
        <v>22044</v>
      </c>
      <c r="B1248" s="36" t="s">
        <v>2578</v>
      </c>
      <c r="C1248" s="36" t="s">
        <v>2579</v>
      </c>
      <c r="D1248" s="36" t="s">
        <v>178</v>
      </c>
      <c r="E1248" s="35">
        <v>116704</v>
      </c>
      <c r="F1248" s="37">
        <v>69</v>
      </c>
      <c r="G1248" s="35">
        <v>4</v>
      </c>
      <c r="H1248" s="36" t="s">
        <v>186</v>
      </c>
      <c r="I1248" s="35">
        <v>3349560287</v>
      </c>
    </row>
    <row r="1249" spans="1:9" ht="15" hidden="1">
      <c r="A1249" s="35">
        <v>22059</v>
      </c>
      <c r="B1249" s="36" t="s">
        <v>2580</v>
      </c>
      <c r="C1249" s="36" t="s">
        <v>2581</v>
      </c>
      <c r="D1249" s="36" t="s">
        <v>178</v>
      </c>
      <c r="E1249" s="35">
        <v>116704</v>
      </c>
      <c r="F1249" s="37">
        <v>138</v>
      </c>
      <c r="G1249" s="35">
        <v>1</v>
      </c>
      <c r="H1249" s="36" t="s">
        <v>194</v>
      </c>
      <c r="I1249" s="35">
        <v>3349559589</v>
      </c>
    </row>
    <row r="1250" spans="1:9" ht="15" hidden="1">
      <c r="A1250" s="35">
        <v>22067</v>
      </c>
      <c r="B1250" s="36" t="s">
        <v>2582</v>
      </c>
      <c r="C1250" s="36" t="s">
        <v>2583</v>
      </c>
      <c r="D1250" s="36" t="s">
        <v>178</v>
      </c>
      <c r="E1250" s="35">
        <v>116704</v>
      </c>
      <c r="F1250" s="37">
        <v>230</v>
      </c>
      <c r="G1250" s="35">
        <v>11</v>
      </c>
      <c r="H1250" s="36" t="s">
        <v>194</v>
      </c>
      <c r="I1250" s="35">
        <v>3337419089</v>
      </c>
    </row>
    <row r="1251" spans="1:9" ht="45" hidden="1">
      <c r="A1251" s="35">
        <v>22108</v>
      </c>
      <c r="B1251" s="36" t="s">
        <v>2584</v>
      </c>
      <c r="C1251" s="36" t="s">
        <v>2585</v>
      </c>
      <c r="D1251" s="36" t="s">
        <v>178</v>
      </c>
      <c r="E1251" s="35">
        <v>116704</v>
      </c>
      <c r="F1251" s="37">
        <v>46</v>
      </c>
      <c r="G1251" s="35">
        <v>1</v>
      </c>
      <c r="H1251" s="36" t="s">
        <v>179</v>
      </c>
      <c r="I1251" s="35">
        <v>3349560128</v>
      </c>
    </row>
    <row r="1252" spans="1:9" ht="30" hidden="1">
      <c r="A1252" s="35">
        <v>22133</v>
      </c>
      <c r="B1252" s="36" t="s">
        <v>2586</v>
      </c>
      <c r="C1252" s="36" t="s">
        <v>2587</v>
      </c>
      <c r="D1252" s="36" t="s">
        <v>178</v>
      </c>
      <c r="E1252" s="35">
        <v>116704</v>
      </c>
      <c r="F1252" s="37">
        <v>138</v>
      </c>
      <c r="G1252" s="35">
        <v>9</v>
      </c>
      <c r="H1252" s="36" t="s">
        <v>186</v>
      </c>
      <c r="I1252" s="35">
        <v>3349559907</v>
      </c>
    </row>
    <row r="1253" spans="1:9" ht="15" hidden="1">
      <c r="A1253" s="35">
        <v>22140</v>
      </c>
      <c r="B1253" s="36" t="s">
        <v>2588</v>
      </c>
      <c r="C1253" s="36" t="s">
        <v>2589</v>
      </c>
      <c r="D1253" s="36" t="s">
        <v>178</v>
      </c>
      <c r="E1253" s="35">
        <v>116704</v>
      </c>
      <c r="F1253" s="37">
        <v>115</v>
      </c>
      <c r="G1253" s="35">
        <v>3</v>
      </c>
      <c r="H1253" s="36" t="s">
        <v>170</v>
      </c>
      <c r="I1253" s="35">
        <v>3337419125</v>
      </c>
    </row>
    <row r="1254" spans="1:9" ht="30" hidden="1">
      <c r="A1254" s="35">
        <v>22168</v>
      </c>
      <c r="B1254" s="36" t="s">
        <v>2590</v>
      </c>
      <c r="C1254" s="36" t="s">
        <v>2591</v>
      </c>
      <c r="D1254" s="36" t="s">
        <v>202</v>
      </c>
      <c r="E1254" s="35">
        <v>101222</v>
      </c>
      <c r="F1254" s="37">
        <v>138</v>
      </c>
      <c r="G1254" s="35">
        <v>1</v>
      </c>
      <c r="H1254" s="36" t="s">
        <v>170</v>
      </c>
      <c r="I1254" s="35">
        <v>3342618386</v>
      </c>
    </row>
    <row r="1255" spans="1:9" ht="45" hidden="1">
      <c r="A1255" s="35">
        <v>22189</v>
      </c>
      <c r="B1255" s="36" t="s">
        <v>2592</v>
      </c>
      <c r="C1255" s="36" t="s">
        <v>2593</v>
      </c>
      <c r="D1255" s="36" t="s">
        <v>178</v>
      </c>
      <c r="E1255" s="35">
        <v>116704</v>
      </c>
      <c r="F1255" s="37">
        <v>46</v>
      </c>
      <c r="G1255" s="35">
        <v>1</v>
      </c>
      <c r="H1255" s="36" t="s">
        <v>179</v>
      </c>
      <c r="I1255" s="35">
        <v>3349560364</v>
      </c>
    </row>
    <row r="1256" spans="1:9" ht="45" hidden="1">
      <c r="A1256" s="35">
        <v>22258</v>
      </c>
      <c r="B1256" s="36" t="s">
        <v>2594</v>
      </c>
      <c r="C1256" s="36" t="s">
        <v>2595</v>
      </c>
      <c r="D1256" s="36" t="s">
        <v>294</v>
      </c>
      <c r="E1256" s="35">
        <v>100716</v>
      </c>
      <c r="F1256" s="37">
        <v>115</v>
      </c>
      <c r="G1256" s="35">
        <v>2</v>
      </c>
      <c r="H1256" s="36" t="s">
        <v>186</v>
      </c>
      <c r="I1256" s="35">
        <v>3337419202</v>
      </c>
    </row>
    <row r="1257" spans="1:9" ht="45" hidden="1">
      <c r="A1257" s="35">
        <v>22277</v>
      </c>
      <c r="B1257" s="36" t="s">
        <v>2596</v>
      </c>
      <c r="C1257" s="36" t="s">
        <v>2597</v>
      </c>
      <c r="D1257" s="36" t="s">
        <v>178</v>
      </c>
      <c r="E1257" s="35">
        <v>116704</v>
      </c>
      <c r="F1257" s="37">
        <v>138</v>
      </c>
      <c r="G1257" s="35">
        <v>2</v>
      </c>
      <c r="H1257" s="36" t="s">
        <v>179</v>
      </c>
      <c r="I1257" s="35">
        <v>3349559736</v>
      </c>
    </row>
    <row r="1258" spans="1:9" ht="30" hidden="1">
      <c r="A1258" s="35">
        <v>22314</v>
      </c>
      <c r="B1258" s="36" t="s">
        <v>2598</v>
      </c>
      <c r="C1258" s="36" t="s">
        <v>2599</v>
      </c>
      <c r="D1258" s="36" t="s">
        <v>202</v>
      </c>
      <c r="E1258" s="35">
        <v>101222</v>
      </c>
      <c r="F1258" s="37">
        <v>138</v>
      </c>
      <c r="G1258" s="35">
        <v>2</v>
      </c>
      <c r="H1258" s="36" t="s">
        <v>170</v>
      </c>
      <c r="I1258" s="35">
        <v>3342618378</v>
      </c>
    </row>
    <row r="1259" spans="1:9" ht="45" hidden="1">
      <c r="A1259" s="35">
        <v>22324</v>
      </c>
      <c r="B1259" s="36" t="s">
        <v>2600</v>
      </c>
      <c r="C1259" s="36" t="s">
        <v>2601</v>
      </c>
      <c r="D1259" s="36" t="s">
        <v>178</v>
      </c>
      <c r="E1259" s="35">
        <v>116704</v>
      </c>
      <c r="F1259" s="37">
        <v>46</v>
      </c>
      <c r="G1259" s="35">
        <v>2</v>
      </c>
      <c r="H1259" s="36" t="s">
        <v>179</v>
      </c>
      <c r="I1259" s="35">
        <v>3349560379</v>
      </c>
    </row>
    <row r="1260" spans="1:9" ht="30" hidden="1">
      <c r="A1260" s="35">
        <v>22325</v>
      </c>
      <c r="B1260" s="36" t="s">
        <v>2602</v>
      </c>
      <c r="C1260" s="36" t="s">
        <v>2603</v>
      </c>
      <c r="D1260" s="36" t="s">
        <v>202</v>
      </c>
      <c r="E1260" s="35">
        <v>101222</v>
      </c>
      <c r="F1260" s="37">
        <v>69</v>
      </c>
      <c r="G1260" s="35">
        <v>2</v>
      </c>
      <c r="H1260" s="36" t="s">
        <v>170</v>
      </c>
      <c r="I1260" s="35">
        <v>3342618311</v>
      </c>
    </row>
    <row r="1261" spans="1:9" ht="45" hidden="1">
      <c r="A1261" s="35">
        <v>22346</v>
      </c>
      <c r="B1261" s="36" t="s">
        <v>2604</v>
      </c>
      <c r="C1261" s="36" t="s">
        <v>2605</v>
      </c>
      <c r="D1261" s="36" t="s">
        <v>294</v>
      </c>
      <c r="E1261" s="35">
        <v>100716</v>
      </c>
      <c r="F1261" s="37">
        <v>42</v>
      </c>
      <c r="G1261" s="35">
        <v>1</v>
      </c>
      <c r="H1261" s="36" t="s">
        <v>186</v>
      </c>
      <c r="I1261" s="35">
        <v>3338290375</v>
      </c>
    </row>
    <row r="1262" spans="1:9" ht="60" hidden="1">
      <c r="A1262" s="35">
        <v>22371</v>
      </c>
      <c r="B1262" s="36" t="s">
        <v>2606</v>
      </c>
      <c r="C1262" s="36" t="s">
        <v>2607</v>
      </c>
      <c r="D1262" s="36" t="s">
        <v>191</v>
      </c>
      <c r="E1262" s="35">
        <v>100834</v>
      </c>
      <c r="F1262" s="37">
        <v>230</v>
      </c>
      <c r="G1262" s="35">
        <v>4</v>
      </c>
      <c r="H1262" s="36" t="s">
        <v>170</v>
      </c>
      <c r="I1262" s="35">
        <v>3337430120</v>
      </c>
    </row>
    <row r="1263" spans="1:9" ht="30" hidden="1">
      <c r="A1263" s="35">
        <v>22392</v>
      </c>
      <c r="B1263" s="36" t="s">
        <v>2608</v>
      </c>
      <c r="C1263" s="36" t="s">
        <v>2609</v>
      </c>
      <c r="D1263" s="36" t="s">
        <v>178</v>
      </c>
      <c r="E1263" s="35">
        <v>116704</v>
      </c>
      <c r="F1263" s="37">
        <v>138</v>
      </c>
      <c r="G1263" s="35">
        <v>4</v>
      </c>
      <c r="H1263" s="36" t="s">
        <v>186</v>
      </c>
      <c r="I1263" s="35">
        <v>3349559757</v>
      </c>
    </row>
    <row r="1264" spans="1:9" ht="60" hidden="1">
      <c r="A1264" s="35">
        <v>22397</v>
      </c>
      <c r="B1264" s="36" t="s">
        <v>2610</v>
      </c>
      <c r="C1264" s="36" t="s">
        <v>2611</v>
      </c>
      <c r="D1264" s="36" t="s">
        <v>191</v>
      </c>
      <c r="E1264" s="35">
        <v>100834</v>
      </c>
      <c r="F1264" s="37">
        <v>138</v>
      </c>
      <c r="G1264" s="35">
        <v>2</v>
      </c>
      <c r="H1264" s="36" t="s">
        <v>170</v>
      </c>
      <c r="I1264" s="35">
        <v>3337419284</v>
      </c>
    </row>
    <row r="1265" spans="1:9" ht="45" hidden="1">
      <c r="A1265" s="35">
        <v>22399</v>
      </c>
      <c r="B1265" s="36" t="s">
        <v>2612</v>
      </c>
      <c r="C1265" s="36" t="s">
        <v>2613</v>
      </c>
      <c r="D1265" s="36" t="s">
        <v>178</v>
      </c>
      <c r="E1265" s="35">
        <v>116704</v>
      </c>
      <c r="F1265" s="37">
        <v>69</v>
      </c>
      <c r="G1265" s="35">
        <v>3</v>
      </c>
      <c r="H1265" s="36" t="s">
        <v>215</v>
      </c>
      <c r="I1265" s="35">
        <v>3342618163</v>
      </c>
    </row>
    <row r="1266" spans="1:9" ht="15" hidden="1">
      <c r="A1266" s="35">
        <v>22403</v>
      </c>
      <c r="B1266" s="36" t="s">
        <v>2614</v>
      </c>
      <c r="C1266" s="36" t="s">
        <v>2615</v>
      </c>
      <c r="D1266" s="36" t="s">
        <v>178</v>
      </c>
      <c r="E1266" s="35">
        <v>116704</v>
      </c>
      <c r="F1266" s="37">
        <v>69</v>
      </c>
      <c r="G1266" s="35">
        <v>2</v>
      </c>
      <c r="H1266" s="36" t="s">
        <v>194</v>
      </c>
      <c r="I1266" s="35">
        <v>3341136780</v>
      </c>
    </row>
    <row r="1267" spans="1:9" ht="45" hidden="1">
      <c r="A1267" s="35">
        <v>22409</v>
      </c>
      <c r="B1267" s="36" t="s">
        <v>2616</v>
      </c>
      <c r="C1267" s="36" t="s">
        <v>2617</v>
      </c>
      <c r="D1267" s="36" t="s">
        <v>178</v>
      </c>
      <c r="E1267" s="35">
        <v>116704</v>
      </c>
      <c r="F1267" s="37">
        <v>46</v>
      </c>
      <c r="G1267" s="35">
        <v>2</v>
      </c>
      <c r="H1267" s="36" t="s">
        <v>179</v>
      </c>
      <c r="I1267" s="35">
        <v>3349560239</v>
      </c>
    </row>
    <row r="1268" spans="1:9" ht="45" hidden="1">
      <c r="A1268" s="35">
        <v>22420</v>
      </c>
      <c r="B1268" s="36" t="s">
        <v>2618</v>
      </c>
      <c r="C1268" s="36" t="s">
        <v>2619</v>
      </c>
      <c r="D1268" s="36" t="s">
        <v>175</v>
      </c>
      <c r="E1268" s="35">
        <v>100912</v>
      </c>
      <c r="F1268" s="37">
        <v>115</v>
      </c>
      <c r="G1268" s="35">
        <v>2</v>
      </c>
      <c r="H1268" s="36" t="s">
        <v>170</v>
      </c>
      <c r="I1268" s="35">
        <v>3356867389</v>
      </c>
    </row>
    <row r="1269" spans="1:9" ht="60" hidden="1">
      <c r="A1269" s="35">
        <v>22442</v>
      </c>
      <c r="B1269" s="36" t="s">
        <v>2620</v>
      </c>
      <c r="C1269" s="36" t="s">
        <v>2621</v>
      </c>
      <c r="D1269" s="36" t="s">
        <v>191</v>
      </c>
      <c r="E1269" s="35">
        <v>100834</v>
      </c>
      <c r="F1269" s="37">
        <v>115</v>
      </c>
      <c r="G1269" s="35">
        <v>3</v>
      </c>
      <c r="H1269" s="36" t="s">
        <v>215</v>
      </c>
      <c r="I1269" s="35">
        <v>3337419306</v>
      </c>
    </row>
    <row r="1270" spans="1:9" ht="15">
      <c r="A1270" s="35">
        <v>22443</v>
      </c>
      <c r="B1270" s="36" t="s">
        <v>2622</v>
      </c>
      <c r="C1270" s="36" t="s">
        <v>2621</v>
      </c>
      <c r="D1270" s="36" t="s">
        <v>169</v>
      </c>
      <c r="E1270" s="35">
        <v>100219</v>
      </c>
      <c r="F1270" s="37">
        <v>115</v>
      </c>
      <c r="G1270" s="35">
        <v>3</v>
      </c>
      <c r="H1270" s="36" t="s">
        <v>170</v>
      </c>
      <c r="I1270" s="35">
        <v>3342618367</v>
      </c>
    </row>
    <row r="1271" spans="1:9" ht="30">
      <c r="A1271" s="35">
        <v>22483</v>
      </c>
      <c r="B1271" s="36" t="s">
        <v>2623</v>
      </c>
      <c r="C1271" s="36" t="s">
        <v>2624</v>
      </c>
      <c r="D1271" s="36" t="s">
        <v>169</v>
      </c>
      <c r="E1271" s="35">
        <v>100219</v>
      </c>
      <c r="F1271" s="37">
        <v>115</v>
      </c>
      <c r="G1271" s="35">
        <v>4</v>
      </c>
      <c r="H1271" s="36" t="s">
        <v>186</v>
      </c>
      <c r="I1271" s="35">
        <v>3337419331</v>
      </c>
    </row>
    <row r="1272" spans="1:9" ht="45" hidden="1">
      <c r="A1272" s="35">
        <v>22499</v>
      </c>
      <c r="B1272" s="36" t="s">
        <v>2625</v>
      </c>
      <c r="C1272" s="36" t="s">
        <v>2626</v>
      </c>
      <c r="D1272" s="36" t="s">
        <v>178</v>
      </c>
      <c r="E1272" s="35">
        <v>116704</v>
      </c>
      <c r="F1272" s="37">
        <v>46</v>
      </c>
      <c r="G1272" s="35">
        <v>4</v>
      </c>
      <c r="H1272" s="36" t="s">
        <v>179</v>
      </c>
      <c r="I1272" s="35">
        <v>3337419340</v>
      </c>
    </row>
    <row r="1273" spans="1:9" ht="60" hidden="1">
      <c r="A1273" s="35">
        <v>22540</v>
      </c>
      <c r="B1273" s="36" t="s">
        <v>2627</v>
      </c>
      <c r="C1273" s="36" t="s">
        <v>2628</v>
      </c>
      <c r="D1273" s="36" t="s">
        <v>191</v>
      </c>
      <c r="E1273" s="35">
        <v>100834</v>
      </c>
      <c r="F1273" s="37">
        <v>500</v>
      </c>
      <c r="G1273" s="35">
        <v>4</v>
      </c>
      <c r="H1273" s="36" t="s">
        <v>170</v>
      </c>
      <c r="I1273" s="35">
        <v>3337419368</v>
      </c>
    </row>
    <row r="1274" spans="1:9" ht="15">
      <c r="A1274" s="35">
        <v>22547</v>
      </c>
      <c r="B1274" s="36" t="s">
        <v>2629</v>
      </c>
      <c r="C1274" s="36" t="s">
        <v>2630</v>
      </c>
      <c r="D1274" s="36" t="s">
        <v>169</v>
      </c>
      <c r="E1274" s="35">
        <v>100219</v>
      </c>
      <c r="F1274" s="37">
        <v>115</v>
      </c>
      <c r="G1274" s="35">
        <v>4</v>
      </c>
      <c r="H1274" s="36" t="s">
        <v>194</v>
      </c>
      <c r="I1274" s="35">
        <v>3337419372</v>
      </c>
    </row>
    <row r="1275" spans="1:9" ht="15">
      <c r="A1275" s="35">
        <v>22557</v>
      </c>
      <c r="B1275" s="36" t="s">
        <v>2631</v>
      </c>
      <c r="C1275" s="36" t="s">
        <v>2632</v>
      </c>
      <c r="D1275" s="36" t="s">
        <v>169</v>
      </c>
      <c r="E1275" s="35">
        <v>100219</v>
      </c>
      <c r="F1275" s="37">
        <v>115</v>
      </c>
      <c r="G1275" s="35">
        <v>8</v>
      </c>
      <c r="H1275" s="36" t="s">
        <v>194</v>
      </c>
      <c r="I1275" s="35">
        <v>3337428322</v>
      </c>
    </row>
    <row r="1276" spans="1:9" ht="45" hidden="1">
      <c r="A1276" s="35">
        <v>22558</v>
      </c>
      <c r="B1276" s="36" t="s">
        <v>2633</v>
      </c>
      <c r="C1276" s="36" t="s">
        <v>2634</v>
      </c>
      <c r="D1276" s="36" t="s">
        <v>294</v>
      </c>
      <c r="E1276" s="35">
        <v>100716</v>
      </c>
      <c r="F1276" s="37">
        <v>57</v>
      </c>
      <c r="G1276" s="35">
        <v>1</v>
      </c>
      <c r="H1276" s="36" t="s">
        <v>186</v>
      </c>
      <c r="I1276" s="35">
        <v>3337419379</v>
      </c>
    </row>
    <row r="1277" spans="1:9" ht="45" hidden="1">
      <c r="A1277" s="35">
        <v>22595</v>
      </c>
      <c r="B1277" s="36" t="s">
        <v>2635</v>
      </c>
      <c r="C1277" s="36" t="s">
        <v>2636</v>
      </c>
      <c r="D1277" s="36" t="s">
        <v>294</v>
      </c>
      <c r="E1277" s="35">
        <v>100716</v>
      </c>
      <c r="F1277" s="37">
        <v>57</v>
      </c>
      <c r="G1277" s="35">
        <v>1</v>
      </c>
      <c r="H1277" s="36" t="s">
        <v>170</v>
      </c>
      <c r="I1277" s="35">
        <v>3342617846</v>
      </c>
    </row>
    <row r="1278" spans="1:9" ht="30" hidden="1">
      <c r="A1278" s="35">
        <v>22660</v>
      </c>
      <c r="B1278" s="36" t="s">
        <v>2637</v>
      </c>
      <c r="C1278" s="36" t="s">
        <v>2638</v>
      </c>
      <c r="D1278" s="36" t="s">
        <v>316</v>
      </c>
      <c r="E1278" s="35">
        <v>126080</v>
      </c>
      <c r="F1278" s="37">
        <v>115</v>
      </c>
      <c r="G1278" s="35">
        <v>4</v>
      </c>
      <c r="H1278" s="36" t="s">
        <v>194</v>
      </c>
      <c r="I1278" s="35">
        <v>3337419430</v>
      </c>
    </row>
    <row r="1279" spans="1:9" ht="45" hidden="1">
      <c r="A1279" s="35">
        <v>22661</v>
      </c>
      <c r="B1279" s="36" t="s">
        <v>2639</v>
      </c>
      <c r="C1279" s="36" t="s">
        <v>2640</v>
      </c>
      <c r="D1279" s="36" t="s">
        <v>294</v>
      </c>
      <c r="E1279" s="35">
        <v>100716</v>
      </c>
      <c r="F1279" s="37">
        <v>57</v>
      </c>
      <c r="G1279" s="35">
        <v>2</v>
      </c>
      <c r="H1279" s="36" t="s">
        <v>186</v>
      </c>
      <c r="I1279" s="35">
        <v>3337419432</v>
      </c>
    </row>
    <row r="1280" spans="1:9" ht="30" hidden="1">
      <c r="A1280" s="35">
        <v>22689</v>
      </c>
      <c r="B1280" s="36" t="s">
        <v>2641</v>
      </c>
      <c r="C1280" s="36" t="s">
        <v>2642</v>
      </c>
      <c r="D1280" s="36" t="s">
        <v>548</v>
      </c>
      <c r="E1280" s="35">
        <v>100713</v>
      </c>
      <c r="F1280" s="37">
        <v>115</v>
      </c>
      <c r="G1280" s="35">
        <v>7</v>
      </c>
      <c r="H1280" s="36" t="s">
        <v>194</v>
      </c>
      <c r="I1280" s="35">
        <v>3337419453</v>
      </c>
    </row>
    <row r="1281" spans="1:9" ht="15" hidden="1">
      <c r="A1281" s="35">
        <v>22717</v>
      </c>
      <c r="B1281" s="36" t="s">
        <v>2643</v>
      </c>
      <c r="C1281" s="36" t="s">
        <v>2644</v>
      </c>
      <c r="D1281" s="36" t="s">
        <v>178</v>
      </c>
      <c r="E1281" s="35">
        <v>116704</v>
      </c>
      <c r="F1281" s="37">
        <v>46</v>
      </c>
      <c r="G1281" s="35">
        <v>2</v>
      </c>
      <c r="H1281" s="36" t="s">
        <v>194</v>
      </c>
      <c r="I1281" s="35">
        <v>3349559535</v>
      </c>
    </row>
    <row r="1282" spans="1:9" ht="60" hidden="1">
      <c r="A1282" s="35">
        <v>22718</v>
      </c>
      <c r="B1282" s="36" t="s">
        <v>2645</v>
      </c>
      <c r="C1282" s="36" t="s">
        <v>2644</v>
      </c>
      <c r="D1282" s="36" t="s">
        <v>191</v>
      </c>
      <c r="E1282" s="35">
        <v>100834</v>
      </c>
      <c r="F1282" s="37">
        <v>115</v>
      </c>
      <c r="G1282" s="35">
        <v>1</v>
      </c>
      <c r="H1282" s="36" t="s">
        <v>170</v>
      </c>
      <c r="I1282" s="35">
        <v>3337419474</v>
      </c>
    </row>
    <row r="1283" spans="1:9" ht="15" hidden="1">
      <c r="A1283" s="35">
        <v>22720</v>
      </c>
      <c r="B1283" s="36" t="s">
        <v>2646</v>
      </c>
      <c r="C1283" s="36" t="s">
        <v>2647</v>
      </c>
      <c r="D1283" s="36" t="s">
        <v>178</v>
      </c>
      <c r="E1283" s="35">
        <v>116704</v>
      </c>
      <c r="F1283" s="37">
        <v>115</v>
      </c>
      <c r="G1283" s="35">
        <v>3</v>
      </c>
      <c r="H1283" s="36" t="s">
        <v>170</v>
      </c>
      <c r="I1283" s="35">
        <v>3337428263</v>
      </c>
    </row>
    <row r="1284" spans="1:9" ht="60" hidden="1">
      <c r="A1284" s="35">
        <v>22726</v>
      </c>
      <c r="B1284" s="36" t="s">
        <v>2648</v>
      </c>
      <c r="C1284" s="36" t="s">
        <v>2649</v>
      </c>
      <c r="D1284" s="36" t="s">
        <v>191</v>
      </c>
      <c r="E1284" s="35">
        <v>100834</v>
      </c>
      <c r="F1284" s="37">
        <v>500</v>
      </c>
      <c r="G1284" s="35">
        <v>9</v>
      </c>
      <c r="H1284" s="36" t="s">
        <v>170</v>
      </c>
      <c r="I1284" s="35">
        <v>3337419477</v>
      </c>
    </row>
    <row r="1285" spans="1:9" ht="15" hidden="1">
      <c r="A1285" s="35">
        <v>22738</v>
      </c>
      <c r="B1285" s="36" t="s">
        <v>2650</v>
      </c>
      <c r="C1285" s="36" t="s">
        <v>2651</v>
      </c>
      <c r="D1285" s="36" t="s">
        <v>178</v>
      </c>
      <c r="E1285" s="35">
        <v>116704</v>
      </c>
      <c r="F1285" s="37">
        <v>115</v>
      </c>
      <c r="G1285" s="35">
        <v>1</v>
      </c>
      <c r="H1285" s="36" t="s">
        <v>170</v>
      </c>
      <c r="I1285" s="35">
        <v>3352750168</v>
      </c>
    </row>
    <row r="1286" spans="1:9" ht="15" hidden="1">
      <c r="A1286" s="35">
        <v>22777</v>
      </c>
      <c r="B1286" s="36" t="s">
        <v>2652</v>
      </c>
      <c r="C1286" s="36" t="s">
        <v>2653</v>
      </c>
      <c r="D1286" s="36" t="s">
        <v>178</v>
      </c>
      <c r="E1286" s="35">
        <v>116704</v>
      </c>
      <c r="F1286" s="37">
        <v>69</v>
      </c>
      <c r="G1286" s="35">
        <v>2</v>
      </c>
      <c r="H1286" s="36" t="s">
        <v>194</v>
      </c>
      <c r="I1286" s="35">
        <v>3337419506</v>
      </c>
    </row>
    <row r="1287" spans="1:9" ht="30" hidden="1">
      <c r="A1287" s="35">
        <v>22784</v>
      </c>
      <c r="B1287" s="36" t="s">
        <v>2654</v>
      </c>
      <c r="C1287" s="36" t="s">
        <v>2655</v>
      </c>
      <c r="D1287" s="36" t="s">
        <v>1534</v>
      </c>
      <c r="E1287" s="35">
        <v>103570</v>
      </c>
      <c r="F1287" s="37">
        <v>115</v>
      </c>
      <c r="G1287" s="35">
        <v>1</v>
      </c>
      <c r="H1287" s="36" t="s">
        <v>170</v>
      </c>
      <c r="I1287" s="35">
        <v>3337419510</v>
      </c>
    </row>
    <row r="1288" spans="1:9" ht="45" hidden="1">
      <c r="A1288" s="35">
        <v>22805</v>
      </c>
      <c r="B1288" s="36" t="s">
        <v>2656</v>
      </c>
      <c r="C1288" s="36" t="s">
        <v>2657</v>
      </c>
      <c r="D1288" s="36" t="s">
        <v>178</v>
      </c>
      <c r="E1288" s="35">
        <v>116704</v>
      </c>
      <c r="F1288" s="37">
        <v>69</v>
      </c>
      <c r="G1288" s="35">
        <v>1</v>
      </c>
      <c r="H1288" s="36" t="s">
        <v>215</v>
      </c>
      <c r="I1288" s="35">
        <v>3342617615</v>
      </c>
    </row>
    <row r="1289" spans="1:9" ht="60" hidden="1">
      <c r="A1289" s="35">
        <v>22819</v>
      </c>
      <c r="B1289" s="36" t="s">
        <v>2658</v>
      </c>
      <c r="C1289" s="36" t="s">
        <v>2659</v>
      </c>
      <c r="D1289" s="36" t="s">
        <v>191</v>
      </c>
      <c r="E1289" s="35">
        <v>100834</v>
      </c>
      <c r="F1289" s="37">
        <v>500</v>
      </c>
      <c r="G1289" s="35">
        <v>7</v>
      </c>
      <c r="H1289" s="36" t="s">
        <v>186</v>
      </c>
      <c r="I1289" s="35">
        <v>3337419537</v>
      </c>
    </row>
    <row r="1290" spans="1:9" ht="45" hidden="1">
      <c r="A1290" s="35">
        <v>22832</v>
      </c>
      <c r="B1290" s="36" t="s">
        <v>2660</v>
      </c>
      <c r="C1290" s="36" t="s">
        <v>2661</v>
      </c>
      <c r="D1290" s="36" t="s">
        <v>178</v>
      </c>
      <c r="E1290" s="35">
        <v>116704</v>
      </c>
      <c r="F1290" s="37">
        <v>46</v>
      </c>
      <c r="G1290" s="35">
        <v>1</v>
      </c>
      <c r="H1290" s="36" t="s">
        <v>179</v>
      </c>
      <c r="I1290" s="35">
        <v>3349559989</v>
      </c>
    </row>
    <row r="1291" spans="1:9" ht="45" hidden="1">
      <c r="A1291" s="35">
        <v>22845</v>
      </c>
      <c r="B1291" s="36" t="s">
        <v>2662</v>
      </c>
      <c r="C1291" s="36" t="s">
        <v>2663</v>
      </c>
      <c r="D1291" s="36" t="s">
        <v>397</v>
      </c>
      <c r="E1291" s="35">
        <v>101374</v>
      </c>
      <c r="F1291" s="37">
        <v>115</v>
      </c>
      <c r="G1291" s="35">
        <v>5</v>
      </c>
      <c r="H1291" s="36" t="s">
        <v>170</v>
      </c>
      <c r="I1291" s="35">
        <v>3352750299</v>
      </c>
    </row>
    <row r="1292" spans="1:9" ht="45" hidden="1">
      <c r="A1292" s="35">
        <v>22846</v>
      </c>
      <c r="B1292" s="36" t="s">
        <v>2664</v>
      </c>
      <c r="C1292" s="36" t="s">
        <v>2665</v>
      </c>
      <c r="D1292" s="36" t="s">
        <v>242</v>
      </c>
      <c r="E1292" s="35">
        <v>102912</v>
      </c>
      <c r="F1292" s="37">
        <v>115</v>
      </c>
      <c r="G1292" s="35">
        <v>1</v>
      </c>
      <c r="H1292" s="36" t="s">
        <v>170</v>
      </c>
      <c r="I1292" s="35">
        <v>3353097632</v>
      </c>
    </row>
    <row r="1293" spans="1:9" ht="60" hidden="1">
      <c r="A1293" s="35">
        <v>22847</v>
      </c>
      <c r="B1293" s="36" t="s">
        <v>2666</v>
      </c>
      <c r="C1293" s="36" t="s">
        <v>2667</v>
      </c>
      <c r="D1293" s="36" t="s">
        <v>191</v>
      </c>
      <c r="E1293" s="35">
        <v>100834</v>
      </c>
      <c r="F1293" s="37">
        <v>345</v>
      </c>
      <c r="G1293" s="35">
        <v>2</v>
      </c>
      <c r="H1293" s="36" t="s">
        <v>170</v>
      </c>
      <c r="I1293" s="35">
        <v>3337419555</v>
      </c>
    </row>
    <row r="1294" spans="1:9" ht="60" hidden="1">
      <c r="A1294" s="35">
        <v>22855</v>
      </c>
      <c r="B1294" s="36" t="s">
        <v>2668</v>
      </c>
      <c r="C1294" s="36" t="s">
        <v>2669</v>
      </c>
      <c r="D1294" s="36" t="s">
        <v>191</v>
      </c>
      <c r="E1294" s="35">
        <v>100834</v>
      </c>
      <c r="F1294" s="37">
        <v>230</v>
      </c>
      <c r="G1294" s="35">
        <v>3</v>
      </c>
      <c r="H1294" s="36" t="s">
        <v>170</v>
      </c>
      <c r="I1294" s="35">
        <v>3337419562</v>
      </c>
    </row>
    <row r="1295" spans="1:9" ht="30" hidden="1">
      <c r="A1295" s="35">
        <v>22864</v>
      </c>
      <c r="B1295" s="36" t="s">
        <v>2670</v>
      </c>
      <c r="C1295" s="36" t="s">
        <v>2671</v>
      </c>
      <c r="D1295" s="36" t="s">
        <v>316</v>
      </c>
      <c r="E1295" s="35">
        <v>126080</v>
      </c>
      <c r="F1295" s="37">
        <v>115</v>
      </c>
      <c r="G1295" s="35">
        <v>3</v>
      </c>
      <c r="H1295" s="36" t="s">
        <v>194</v>
      </c>
      <c r="I1295" s="35">
        <v>3337419568</v>
      </c>
    </row>
    <row r="1296" spans="1:9" ht="45" hidden="1">
      <c r="A1296" s="35">
        <v>22868</v>
      </c>
      <c r="B1296" s="36" t="s">
        <v>2672</v>
      </c>
      <c r="C1296" s="36" t="s">
        <v>2673</v>
      </c>
      <c r="D1296" s="36" t="s">
        <v>178</v>
      </c>
      <c r="E1296" s="35">
        <v>116704</v>
      </c>
      <c r="F1296" s="37">
        <v>46</v>
      </c>
      <c r="G1296" s="35">
        <v>2</v>
      </c>
      <c r="H1296" s="36" t="s">
        <v>179</v>
      </c>
      <c r="I1296" s="35">
        <v>3349560201</v>
      </c>
    </row>
    <row r="1297" spans="1:9" ht="15" hidden="1">
      <c r="A1297" s="35">
        <v>22871</v>
      </c>
      <c r="B1297" s="36" t="s">
        <v>2674</v>
      </c>
      <c r="C1297" s="36" t="s">
        <v>2675</v>
      </c>
      <c r="D1297" s="36" t="s">
        <v>178</v>
      </c>
      <c r="E1297" s="35">
        <v>116704</v>
      </c>
      <c r="F1297" s="37">
        <v>115</v>
      </c>
      <c r="G1297" s="35">
        <v>2</v>
      </c>
      <c r="H1297" s="36" t="s">
        <v>170</v>
      </c>
      <c r="I1297" s="35">
        <v>3337428248</v>
      </c>
    </row>
    <row r="1298" spans="1:9" ht="60" hidden="1">
      <c r="A1298" s="35">
        <v>22886</v>
      </c>
      <c r="B1298" s="36" t="s">
        <v>2676</v>
      </c>
      <c r="C1298" s="36" t="s">
        <v>2677</v>
      </c>
      <c r="D1298" s="36" t="s">
        <v>353</v>
      </c>
      <c r="E1298" s="35">
        <v>101617</v>
      </c>
      <c r="F1298" s="37">
        <v>69</v>
      </c>
      <c r="G1298" s="35">
        <v>2</v>
      </c>
      <c r="H1298" s="36" t="s">
        <v>170</v>
      </c>
      <c r="I1298" s="35">
        <v>3352749980</v>
      </c>
    </row>
    <row r="1299" spans="1:9" ht="15" hidden="1">
      <c r="A1299" s="35">
        <v>22951</v>
      </c>
      <c r="B1299" s="36" t="s">
        <v>2678</v>
      </c>
      <c r="C1299" s="36" t="s">
        <v>2679</v>
      </c>
      <c r="D1299" s="36" t="s">
        <v>178</v>
      </c>
      <c r="E1299" s="35">
        <v>116704</v>
      </c>
      <c r="F1299" s="37">
        <v>69</v>
      </c>
      <c r="G1299" s="35">
        <v>2</v>
      </c>
      <c r="H1299" s="36" t="s">
        <v>170</v>
      </c>
      <c r="I1299" s="35">
        <v>3337419626</v>
      </c>
    </row>
    <row r="1300" spans="1:9" ht="15" hidden="1">
      <c r="A1300" s="35">
        <v>22956</v>
      </c>
      <c r="B1300" s="36" t="s">
        <v>2680</v>
      </c>
      <c r="C1300" s="36" t="s">
        <v>2681</v>
      </c>
      <c r="D1300" s="36" t="s">
        <v>178</v>
      </c>
      <c r="E1300" s="35">
        <v>116704</v>
      </c>
      <c r="F1300" s="37">
        <v>46</v>
      </c>
      <c r="G1300" s="35">
        <v>3</v>
      </c>
      <c r="H1300" s="36" t="s">
        <v>194</v>
      </c>
      <c r="I1300" s="35">
        <v>3349559538</v>
      </c>
    </row>
    <row r="1301" spans="1:9" ht="15" hidden="1">
      <c r="A1301" s="35">
        <v>23026</v>
      </c>
      <c r="B1301" s="36" t="s">
        <v>2682</v>
      </c>
      <c r="C1301" s="36" t="s">
        <v>2683</v>
      </c>
      <c r="D1301" s="36" t="s">
        <v>178</v>
      </c>
      <c r="E1301" s="35">
        <v>116704</v>
      </c>
      <c r="F1301" s="37">
        <v>46</v>
      </c>
      <c r="G1301" s="35">
        <v>3</v>
      </c>
      <c r="H1301" s="36" t="s">
        <v>194</v>
      </c>
      <c r="I1301" s="35">
        <v>3349559564</v>
      </c>
    </row>
    <row r="1302" spans="1:9" ht="45" hidden="1">
      <c r="A1302" s="35">
        <v>23058</v>
      </c>
      <c r="B1302" s="36" t="s">
        <v>2684</v>
      </c>
      <c r="C1302" s="36" t="s">
        <v>2685</v>
      </c>
      <c r="D1302" s="36" t="s">
        <v>242</v>
      </c>
      <c r="E1302" s="35">
        <v>102912</v>
      </c>
      <c r="F1302" s="37">
        <v>55</v>
      </c>
      <c r="G1302" s="35">
        <v>3</v>
      </c>
      <c r="H1302" s="36" t="s">
        <v>194</v>
      </c>
      <c r="I1302" s="35">
        <v>3353097646</v>
      </c>
    </row>
    <row r="1303" spans="1:9" ht="45" hidden="1">
      <c r="A1303" s="35">
        <v>23086</v>
      </c>
      <c r="B1303" s="36" t="s">
        <v>2686</v>
      </c>
      <c r="C1303" s="36" t="s">
        <v>2687</v>
      </c>
      <c r="D1303" s="36" t="s">
        <v>202</v>
      </c>
      <c r="E1303" s="35">
        <v>101222</v>
      </c>
      <c r="F1303" s="37">
        <v>46</v>
      </c>
      <c r="G1303" s="35">
        <v>2</v>
      </c>
      <c r="H1303" s="36" t="s">
        <v>215</v>
      </c>
      <c r="I1303" s="35">
        <v>3342618331</v>
      </c>
    </row>
    <row r="1304" spans="1:9" ht="60" hidden="1">
      <c r="A1304" s="35">
        <v>23115</v>
      </c>
      <c r="B1304" s="36" t="s">
        <v>2688</v>
      </c>
      <c r="C1304" s="36" t="s">
        <v>2689</v>
      </c>
      <c r="D1304" s="36" t="s">
        <v>191</v>
      </c>
      <c r="E1304" s="35">
        <v>100834</v>
      </c>
      <c r="F1304" s="37">
        <v>230</v>
      </c>
      <c r="G1304" s="35">
        <v>1</v>
      </c>
      <c r="H1304" s="36" t="s">
        <v>170</v>
      </c>
      <c r="I1304" s="35">
        <v>3342617592</v>
      </c>
    </row>
    <row r="1305" spans="1:9" ht="15">
      <c r="A1305" s="35">
        <v>23116</v>
      </c>
      <c r="B1305" s="36" t="s">
        <v>2690</v>
      </c>
      <c r="C1305" s="36" t="s">
        <v>2691</v>
      </c>
      <c r="D1305" s="36" t="s">
        <v>169</v>
      </c>
      <c r="E1305" s="35">
        <v>100219</v>
      </c>
      <c r="F1305" s="37">
        <v>230</v>
      </c>
      <c r="G1305" s="35">
        <v>7</v>
      </c>
      <c r="H1305" s="36" t="s">
        <v>194</v>
      </c>
      <c r="I1305" s="35">
        <v>3337419718</v>
      </c>
    </row>
    <row r="1306" spans="1:9" ht="45" hidden="1">
      <c r="A1306" s="35">
        <v>23134</v>
      </c>
      <c r="B1306" s="36" t="s">
        <v>2692</v>
      </c>
      <c r="C1306" s="36" t="s">
        <v>2693</v>
      </c>
      <c r="D1306" s="36" t="s">
        <v>178</v>
      </c>
      <c r="E1306" s="35">
        <v>116704</v>
      </c>
      <c r="F1306" s="37">
        <v>69</v>
      </c>
      <c r="G1306" s="35">
        <v>1</v>
      </c>
      <c r="H1306" s="36" t="s">
        <v>179</v>
      </c>
      <c r="I1306" s="35">
        <v>3349559684</v>
      </c>
    </row>
    <row r="1307" spans="1:9" ht="45" hidden="1">
      <c r="A1307" s="35">
        <v>23137</v>
      </c>
      <c r="B1307" s="36" t="s">
        <v>2694</v>
      </c>
      <c r="C1307" s="36" t="s">
        <v>2695</v>
      </c>
      <c r="D1307" s="36" t="s">
        <v>178</v>
      </c>
      <c r="E1307" s="35">
        <v>116704</v>
      </c>
      <c r="F1307" s="37">
        <v>46</v>
      </c>
      <c r="G1307" s="35">
        <v>1</v>
      </c>
      <c r="H1307" s="36" t="s">
        <v>179</v>
      </c>
      <c r="I1307" s="35">
        <v>3349559965</v>
      </c>
    </row>
    <row r="1308" spans="1:9" ht="45" hidden="1">
      <c r="A1308" s="35">
        <v>23147</v>
      </c>
      <c r="B1308" s="36" t="s">
        <v>2696</v>
      </c>
      <c r="C1308" s="36" t="s">
        <v>2697</v>
      </c>
      <c r="D1308" s="36" t="s">
        <v>178</v>
      </c>
      <c r="E1308" s="35">
        <v>116704</v>
      </c>
      <c r="F1308" s="37">
        <v>69</v>
      </c>
      <c r="G1308" s="35">
        <v>2</v>
      </c>
      <c r="H1308" s="36" t="s">
        <v>179</v>
      </c>
      <c r="I1308" s="35">
        <v>3337419732</v>
      </c>
    </row>
    <row r="1309" spans="1:9" ht="15" hidden="1">
      <c r="A1309" s="35">
        <v>23157</v>
      </c>
      <c r="B1309" s="36" t="s">
        <v>2698</v>
      </c>
      <c r="C1309" s="36" t="s">
        <v>2699</v>
      </c>
      <c r="D1309" s="36" t="s">
        <v>178</v>
      </c>
      <c r="E1309" s="35">
        <v>116704</v>
      </c>
      <c r="F1309" s="37">
        <v>69</v>
      </c>
      <c r="G1309" s="35">
        <v>2</v>
      </c>
      <c r="H1309" s="36" t="s">
        <v>194</v>
      </c>
      <c r="I1309" s="35">
        <v>3337419736</v>
      </c>
    </row>
    <row r="1310" spans="1:9" ht="60" hidden="1">
      <c r="A1310" s="35">
        <v>23165</v>
      </c>
      <c r="B1310" s="36" t="s">
        <v>2700</v>
      </c>
      <c r="C1310" s="36" t="s">
        <v>2701</v>
      </c>
      <c r="D1310" s="36" t="s">
        <v>191</v>
      </c>
      <c r="E1310" s="35">
        <v>100834</v>
      </c>
      <c r="F1310" s="37">
        <v>115</v>
      </c>
      <c r="G1310" s="35">
        <v>2</v>
      </c>
      <c r="H1310" s="36" t="s">
        <v>170</v>
      </c>
      <c r="I1310" s="35">
        <v>3337414398</v>
      </c>
    </row>
    <row r="1311" spans="1:9" ht="30" hidden="1">
      <c r="A1311" s="35">
        <v>23176</v>
      </c>
      <c r="B1311" s="36" t="s">
        <v>2702</v>
      </c>
      <c r="C1311" s="36" t="s">
        <v>2703</v>
      </c>
      <c r="D1311" s="36" t="s">
        <v>202</v>
      </c>
      <c r="E1311" s="35">
        <v>101222</v>
      </c>
      <c r="F1311" s="37">
        <v>69</v>
      </c>
      <c r="G1311" s="35">
        <v>3</v>
      </c>
      <c r="H1311" s="36" t="s">
        <v>170</v>
      </c>
      <c r="I1311" s="35">
        <v>3342618400</v>
      </c>
    </row>
    <row r="1312" spans="1:9" ht="45" hidden="1">
      <c r="A1312" s="35">
        <v>23186</v>
      </c>
      <c r="B1312" s="36" t="s">
        <v>2704</v>
      </c>
      <c r="C1312" s="36" t="s">
        <v>2705</v>
      </c>
      <c r="D1312" s="36" t="s">
        <v>178</v>
      </c>
      <c r="E1312" s="35">
        <v>116704</v>
      </c>
      <c r="F1312" s="37">
        <v>46</v>
      </c>
      <c r="G1312" s="35">
        <v>3</v>
      </c>
      <c r="H1312" s="36" t="s">
        <v>179</v>
      </c>
      <c r="I1312" s="35">
        <v>3349560237</v>
      </c>
    </row>
    <row r="1313" spans="1:9" ht="30" hidden="1">
      <c r="A1313" s="35">
        <v>23189</v>
      </c>
      <c r="B1313" s="36" t="s">
        <v>2706</v>
      </c>
      <c r="C1313" s="36" t="s">
        <v>2707</v>
      </c>
      <c r="D1313" s="36" t="s">
        <v>316</v>
      </c>
      <c r="E1313" s="35">
        <v>126080</v>
      </c>
      <c r="F1313" s="37">
        <v>230</v>
      </c>
      <c r="G1313" s="35">
        <v>7</v>
      </c>
      <c r="H1313" s="36" t="s">
        <v>194</v>
      </c>
      <c r="I1313" s="35">
        <v>3337419754</v>
      </c>
    </row>
    <row r="1314" spans="1:9" ht="15" hidden="1">
      <c r="A1314" s="35">
        <v>23190</v>
      </c>
      <c r="B1314" s="36" t="s">
        <v>2708</v>
      </c>
      <c r="C1314" s="36" t="s">
        <v>2707</v>
      </c>
      <c r="D1314" s="36" t="s">
        <v>178</v>
      </c>
      <c r="E1314" s="35">
        <v>116704</v>
      </c>
      <c r="F1314" s="37">
        <v>115</v>
      </c>
      <c r="G1314" s="35">
        <v>2</v>
      </c>
      <c r="H1314" s="36" t="s">
        <v>170</v>
      </c>
      <c r="I1314" s="35">
        <v>3352749831</v>
      </c>
    </row>
    <row r="1315" spans="1:9" ht="30">
      <c r="A1315" s="35">
        <v>23192</v>
      </c>
      <c r="B1315" s="36" t="s">
        <v>2709</v>
      </c>
      <c r="C1315" s="36" t="s">
        <v>2710</v>
      </c>
      <c r="D1315" s="36" t="s">
        <v>169</v>
      </c>
      <c r="E1315" s="35">
        <v>100219</v>
      </c>
      <c r="F1315" s="37">
        <v>115</v>
      </c>
      <c r="G1315" s="35">
        <v>3</v>
      </c>
      <c r="H1315" s="36" t="s">
        <v>186</v>
      </c>
      <c r="I1315" s="35">
        <v>3337419757</v>
      </c>
    </row>
    <row r="1316" spans="1:9" ht="45" hidden="1">
      <c r="A1316" s="35">
        <v>23204</v>
      </c>
      <c r="B1316" s="36" t="s">
        <v>2711</v>
      </c>
      <c r="C1316" s="36" t="s">
        <v>2712</v>
      </c>
      <c r="D1316" s="36" t="s">
        <v>178</v>
      </c>
      <c r="E1316" s="35">
        <v>116704</v>
      </c>
      <c r="F1316" s="37">
        <v>46</v>
      </c>
      <c r="G1316" s="35">
        <v>1</v>
      </c>
      <c r="H1316" s="36" t="s">
        <v>179</v>
      </c>
      <c r="I1316" s="35">
        <v>3349559851</v>
      </c>
    </row>
    <row r="1317" spans="1:9" ht="45" hidden="1">
      <c r="A1317" s="35">
        <v>23205</v>
      </c>
      <c r="B1317" s="36" t="s">
        <v>2713</v>
      </c>
      <c r="C1317" s="36" t="s">
        <v>2712</v>
      </c>
      <c r="D1317" s="36" t="s">
        <v>178</v>
      </c>
      <c r="E1317" s="35">
        <v>116704</v>
      </c>
      <c r="F1317" s="37">
        <v>46</v>
      </c>
      <c r="G1317" s="35">
        <v>1</v>
      </c>
      <c r="H1317" s="36" t="s">
        <v>179</v>
      </c>
      <c r="I1317" s="35">
        <v>3349560358</v>
      </c>
    </row>
    <row r="1318" spans="1:9" ht="45" hidden="1">
      <c r="A1318" s="35">
        <v>23206</v>
      </c>
      <c r="B1318" s="36" t="s">
        <v>2714</v>
      </c>
      <c r="C1318" s="36" t="s">
        <v>2712</v>
      </c>
      <c r="D1318" s="36" t="s">
        <v>178</v>
      </c>
      <c r="E1318" s="35">
        <v>116704</v>
      </c>
      <c r="F1318" s="37">
        <v>46</v>
      </c>
      <c r="G1318" s="35">
        <v>3</v>
      </c>
      <c r="H1318" s="36" t="s">
        <v>179</v>
      </c>
      <c r="I1318" s="35">
        <v>3349560359</v>
      </c>
    </row>
    <row r="1319" spans="1:9" ht="45" hidden="1">
      <c r="A1319" s="35">
        <v>23217</v>
      </c>
      <c r="B1319" s="36" t="s">
        <v>2715</v>
      </c>
      <c r="C1319" s="36" t="s">
        <v>2716</v>
      </c>
      <c r="D1319" s="36" t="s">
        <v>397</v>
      </c>
      <c r="E1319" s="35">
        <v>101374</v>
      </c>
      <c r="F1319" s="37">
        <v>115</v>
      </c>
      <c r="G1319" s="35">
        <v>2</v>
      </c>
      <c r="H1319" s="36" t="s">
        <v>170</v>
      </c>
      <c r="I1319" s="35">
        <v>3352750301</v>
      </c>
    </row>
    <row r="1320" spans="1:9" ht="30" hidden="1">
      <c r="A1320" s="35">
        <v>23226</v>
      </c>
      <c r="B1320" s="36" t="s">
        <v>2717</v>
      </c>
      <c r="C1320" s="36" t="s">
        <v>2718</v>
      </c>
      <c r="D1320" s="36" t="s">
        <v>316</v>
      </c>
      <c r="E1320" s="35">
        <v>126080</v>
      </c>
      <c r="F1320" s="37">
        <v>115</v>
      </c>
      <c r="G1320" s="35">
        <v>2</v>
      </c>
      <c r="H1320" s="36" t="s">
        <v>170</v>
      </c>
      <c r="I1320" s="35">
        <v>3353097620</v>
      </c>
    </row>
    <row r="1321" spans="1:9" ht="15" hidden="1">
      <c r="A1321" s="35">
        <v>23234</v>
      </c>
      <c r="B1321" s="36" t="s">
        <v>2719</v>
      </c>
      <c r="C1321" s="36" t="s">
        <v>2720</v>
      </c>
      <c r="D1321" s="36" t="s">
        <v>178</v>
      </c>
      <c r="E1321" s="35">
        <v>116704</v>
      </c>
      <c r="F1321" s="37">
        <v>115</v>
      </c>
      <c r="G1321" s="35">
        <v>3</v>
      </c>
      <c r="H1321" s="36" t="s">
        <v>170</v>
      </c>
      <c r="I1321" s="35">
        <v>3337428283</v>
      </c>
    </row>
    <row r="1322" spans="1:9" ht="15" hidden="1">
      <c r="A1322" s="35">
        <v>23293</v>
      </c>
      <c r="B1322" s="36" t="s">
        <v>2721</v>
      </c>
      <c r="C1322" s="36" t="s">
        <v>2722</v>
      </c>
      <c r="D1322" s="36" t="s">
        <v>178</v>
      </c>
      <c r="E1322" s="35">
        <v>116704</v>
      </c>
      <c r="F1322" s="37">
        <v>46</v>
      </c>
      <c r="G1322" s="35">
        <v>2</v>
      </c>
      <c r="H1322" s="36" t="s">
        <v>194</v>
      </c>
      <c r="I1322" s="35">
        <v>3349559544</v>
      </c>
    </row>
    <row r="1323" spans="1:9" ht="15" hidden="1">
      <c r="A1323" s="35">
        <v>23294</v>
      </c>
      <c r="B1323" s="36" t="s">
        <v>2723</v>
      </c>
      <c r="C1323" s="36" t="s">
        <v>2722</v>
      </c>
      <c r="D1323" s="36" t="s">
        <v>178</v>
      </c>
      <c r="E1323" s="35">
        <v>116704</v>
      </c>
      <c r="F1323" s="37">
        <v>115</v>
      </c>
      <c r="G1323" s="35">
        <v>2</v>
      </c>
      <c r="H1323" s="36" t="s">
        <v>170</v>
      </c>
      <c r="I1323" s="35">
        <v>3352749838</v>
      </c>
    </row>
    <row r="1324" spans="1:9" ht="45" hidden="1">
      <c r="A1324" s="35">
        <v>23307</v>
      </c>
      <c r="B1324" s="36" t="s">
        <v>2724</v>
      </c>
      <c r="C1324" s="36" t="s">
        <v>2725</v>
      </c>
      <c r="D1324" s="36" t="s">
        <v>202</v>
      </c>
      <c r="E1324" s="35">
        <v>101222</v>
      </c>
      <c r="F1324" s="37">
        <v>69</v>
      </c>
      <c r="G1324" s="35">
        <v>1</v>
      </c>
      <c r="H1324" s="36" t="s">
        <v>215</v>
      </c>
      <c r="I1324" s="35">
        <v>3342618277</v>
      </c>
    </row>
    <row r="1325" spans="1:9" ht="45" hidden="1">
      <c r="A1325" s="35">
        <v>23310</v>
      </c>
      <c r="B1325" s="36" t="s">
        <v>2726</v>
      </c>
      <c r="C1325" s="36" t="s">
        <v>2725</v>
      </c>
      <c r="D1325" s="36" t="s">
        <v>178</v>
      </c>
      <c r="E1325" s="35">
        <v>116704</v>
      </c>
      <c r="F1325" s="37">
        <v>46</v>
      </c>
      <c r="G1325" s="35">
        <v>1</v>
      </c>
      <c r="H1325" s="36" t="s">
        <v>179</v>
      </c>
      <c r="I1325" s="35">
        <v>3349560004</v>
      </c>
    </row>
    <row r="1326" spans="1:9" ht="60" hidden="1">
      <c r="A1326" s="35">
        <v>23314</v>
      </c>
      <c r="B1326" s="36" t="s">
        <v>2727</v>
      </c>
      <c r="C1326" s="36" t="s">
        <v>2728</v>
      </c>
      <c r="D1326" s="36" t="s">
        <v>191</v>
      </c>
      <c r="E1326" s="35">
        <v>100834</v>
      </c>
      <c r="F1326" s="37">
        <v>115</v>
      </c>
      <c r="G1326" s="35">
        <v>2</v>
      </c>
      <c r="H1326" s="36" t="s">
        <v>186</v>
      </c>
      <c r="I1326" s="35">
        <v>3337419810</v>
      </c>
    </row>
    <row r="1327" spans="1:9" ht="45" hidden="1">
      <c r="A1327" s="35">
        <v>23364</v>
      </c>
      <c r="B1327" s="36" t="s">
        <v>2729</v>
      </c>
      <c r="C1327" s="36" t="s">
        <v>2730</v>
      </c>
      <c r="D1327" s="36" t="s">
        <v>178</v>
      </c>
      <c r="E1327" s="35">
        <v>116704</v>
      </c>
      <c r="F1327" s="37">
        <v>46</v>
      </c>
      <c r="G1327" s="35">
        <v>3</v>
      </c>
      <c r="H1327" s="36" t="s">
        <v>179</v>
      </c>
      <c r="I1327" s="35">
        <v>3349559901</v>
      </c>
    </row>
    <row r="1328" spans="1:9" ht="15">
      <c r="A1328" s="35">
        <v>23388</v>
      </c>
      <c r="B1328" s="36" t="s">
        <v>2731</v>
      </c>
      <c r="C1328" s="36" t="s">
        <v>2732</v>
      </c>
      <c r="D1328" s="36" t="s">
        <v>169</v>
      </c>
      <c r="E1328" s="35">
        <v>100219</v>
      </c>
      <c r="F1328" s="37">
        <v>115</v>
      </c>
      <c r="G1328" s="35">
        <v>1</v>
      </c>
      <c r="H1328" s="36" t="s">
        <v>170</v>
      </c>
      <c r="I1328" s="35">
        <v>3337419853</v>
      </c>
    </row>
    <row r="1329" spans="1:9" ht="15">
      <c r="A1329" s="35">
        <v>23392</v>
      </c>
      <c r="B1329" s="36" t="s">
        <v>2733</v>
      </c>
      <c r="C1329" s="36" t="s">
        <v>2734</v>
      </c>
      <c r="D1329" s="36" t="s">
        <v>169</v>
      </c>
      <c r="E1329" s="35">
        <v>100219</v>
      </c>
      <c r="F1329" s="37">
        <v>115</v>
      </c>
      <c r="G1329" s="35">
        <v>3</v>
      </c>
      <c r="H1329" s="36" t="s">
        <v>170</v>
      </c>
      <c r="I1329" s="35">
        <v>3337419855</v>
      </c>
    </row>
    <row r="1330" spans="1:9" ht="30">
      <c r="A1330" s="35">
        <v>23393</v>
      </c>
      <c r="B1330" s="36" t="s">
        <v>2735</v>
      </c>
      <c r="C1330" s="36" t="s">
        <v>2736</v>
      </c>
      <c r="D1330" s="36" t="s">
        <v>169</v>
      </c>
      <c r="E1330" s="35">
        <v>100219</v>
      </c>
      <c r="F1330" s="37">
        <v>115</v>
      </c>
      <c r="G1330" s="35">
        <v>3</v>
      </c>
      <c r="H1330" s="36" t="s">
        <v>186</v>
      </c>
      <c r="I1330" s="35">
        <v>3337419857</v>
      </c>
    </row>
    <row r="1331" spans="1:9" ht="45" hidden="1">
      <c r="A1331" s="35">
        <v>23413</v>
      </c>
      <c r="B1331" s="36" t="s">
        <v>2737</v>
      </c>
      <c r="C1331" s="36" t="s">
        <v>2738</v>
      </c>
      <c r="D1331" s="36" t="s">
        <v>397</v>
      </c>
      <c r="E1331" s="35">
        <v>101374</v>
      </c>
      <c r="F1331" s="37">
        <v>115</v>
      </c>
      <c r="G1331" s="35">
        <v>2</v>
      </c>
      <c r="H1331" s="36" t="s">
        <v>170</v>
      </c>
      <c r="I1331" s="35">
        <v>3352750209</v>
      </c>
    </row>
    <row r="1332" spans="1:9" ht="45" hidden="1">
      <c r="A1332" s="35">
        <v>23448</v>
      </c>
      <c r="B1332" s="36" t="s">
        <v>2739</v>
      </c>
      <c r="C1332" s="36" t="s">
        <v>2740</v>
      </c>
      <c r="D1332" s="36" t="s">
        <v>582</v>
      </c>
      <c r="E1332" s="35">
        <v>101098</v>
      </c>
      <c r="F1332" s="37">
        <v>115</v>
      </c>
      <c r="G1332" s="35">
        <v>1</v>
      </c>
      <c r="H1332" s="36" t="s">
        <v>186</v>
      </c>
      <c r="I1332" s="35">
        <v>3337419883</v>
      </c>
    </row>
    <row r="1333" spans="1:9" ht="45" hidden="1">
      <c r="A1333" s="35">
        <v>23512</v>
      </c>
      <c r="B1333" s="36" t="s">
        <v>2741</v>
      </c>
      <c r="C1333" s="36" t="s">
        <v>2742</v>
      </c>
      <c r="D1333" s="36" t="s">
        <v>1692</v>
      </c>
      <c r="E1333" s="35">
        <v>103436</v>
      </c>
      <c r="F1333" s="37">
        <v>69</v>
      </c>
      <c r="G1333" s="35">
        <v>1</v>
      </c>
      <c r="H1333" s="36" t="s">
        <v>170</v>
      </c>
      <c r="I1333" s="35">
        <v>3352750000</v>
      </c>
    </row>
    <row r="1334" spans="1:9" ht="60" hidden="1">
      <c r="A1334" s="35">
        <v>23552</v>
      </c>
      <c r="B1334" s="36" t="s">
        <v>2743</v>
      </c>
      <c r="C1334" s="36" t="s">
        <v>2744</v>
      </c>
      <c r="D1334" s="36" t="s">
        <v>191</v>
      </c>
      <c r="E1334" s="35">
        <v>100834</v>
      </c>
      <c r="F1334" s="37">
        <v>500</v>
      </c>
      <c r="G1334" s="35">
        <v>15</v>
      </c>
      <c r="H1334" s="36" t="s">
        <v>194</v>
      </c>
      <c r="I1334" s="35">
        <v>3337419946</v>
      </c>
    </row>
    <row r="1335" spans="1:9" ht="60" hidden="1">
      <c r="A1335" s="35">
        <v>23556</v>
      </c>
      <c r="B1335" s="36" t="s">
        <v>2745</v>
      </c>
      <c r="C1335" s="36" t="s">
        <v>2746</v>
      </c>
      <c r="D1335" s="36" t="s">
        <v>191</v>
      </c>
      <c r="E1335" s="35">
        <v>100834</v>
      </c>
      <c r="F1335" s="37">
        <v>115</v>
      </c>
      <c r="G1335" s="35">
        <v>1</v>
      </c>
      <c r="H1335" s="36" t="s">
        <v>194</v>
      </c>
      <c r="I1335" s="35">
        <v>3353097681</v>
      </c>
    </row>
    <row r="1336" spans="1:9" ht="15" hidden="1">
      <c r="A1336" s="35">
        <v>23557</v>
      </c>
      <c r="B1336" s="36" t="s">
        <v>2747</v>
      </c>
      <c r="C1336" s="36" t="s">
        <v>2748</v>
      </c>
      <c r="D1336" s="36" t="s">
        <v>178</v>
      </c>
      <c r="E1336" s="35">
        <v>116704</v>
      </c>
      <c r="F1336" s="37">
        <v>46</v>
      </c>
      <c r="G1336" s="35">
        <v>1</v>
      </c>
      <c r="H1336" s="36" t="s">
        <v>194</v>
      </c>
      <c r="I1336" s="35">
        <v>3349559502</v>
      </c>
    </row>
    <row r="1337" spans="1:9" ht="60" hidden="1">
      <c r="A1337" s="35">
        <v>23558</v>
      </c>
      <c r="B1337" s="36" t="s">
        <v>2749</v>
      </c>
      <c r="C1337" s="36" t="s">
        <v>2750</v>
      </c>
      <c r="D1337" s="36" t="s">
        <v>191</v>
      </c>
      <c r="E1337" s="35">
        <v>100834</v>
      </c>
      <c r="F1337" s="37">
        <v>115</v>
      </c>
      <c r="G1337" s="35">
        <v>1</v>
      </c>
      <c r="H1337" s="36" t="s">
        <v>170</v>
      </c>
      <c r="I1337" s="35">
        <v>3337419950</v>
      </c>
    </row>
    <row r="1338" spans="1:9" ht="45" hidden="1">
      <c r="A1338" s="35">
        <v>23565</v>
      </c>
      <c r="B1338" s="36" t="s">
        <v>2751</v>
      </c>
      <c r="C1338" s="36" t="s">
        <v>2752</v>
      </c>
      <c r="D1338" s="36" t="s">
        <v>294</v>
      </c>
      <c r="E1338" s="35">
        <v>100716</v>
      </c>
      <c r="F1338" s="37">
        <v>42</v>
      </c>
      <c r="G1338" s="35">
        <v>1</v>
      </c>
      <c r="H1338" s="36" t="s">
        <v>186</v>
      </c>
      <c r="I1338" s="35">
        <v>3338290377</v>
      </c>
    </row>
    <row r="1339" spans="1:9" ht="15" hidden="1">
      <c r="A1339" s="35">
        <v>23571</v>
      </c>
      <c r="B1339" s="36" t="s">
        <v>2753</v>
      </c>
      <c r="C1339" s="36" t="s">
        <v>2754</v>
      </c>
      <c r="D1339" s="36" t="s">
        <v>178</v>
      </c>
      <c r="E1339" s="35">
        <v>116704</v>
      </c>
      <c r="F1339" s="37">
        <v>138</v>
      </c>
      <c r="G1339" s="35">
        <v>5</v>
      </c>
      <c r="H1339" s="36" t="s">
        <v>194</v>
      </c>
      <c r="I1339" s="35">
        <v>3337419958</v>
      </c>
    </row>
    <row r="1340" spans="1:9" ht="30" hidden="1">
      <c r="A1340" s="35">
        <v>23592</v>
      </c>
      <c r="B1340" s="36" t="s">
        <v>2755</v>
      </c>
      <c r="C1340" s="36" t="s">
        <v>2756</v>
      </c>
      <c r="D1340" s="36" t="s">
        <v>202</v>
      </c>
      <c r="E1340" s="35">
        <v>101222</v>
      </c>
      <c r="F1340" s="37">
        <v>230</v>
      </c>
      <c r="G1340" s="35">
        <v>9</v>
      </c>
      <c r="H1340" s="36" t="s">
        <v>186</v>
      </c>
      <c r="I1340" s="35">
        <v>3337419971</v>
      </c>
    </row>
    <row r="1341" spans="1:9" ht="30" hidden="1">
      <c r="A1341" s="35">
        <v>23608</v>
      </c>
      <c r="B1341" s="36" t="s">
        <v>2757</v>
      </c>
      <c r="C1341" s="36" t="s">
        <v>2758</v>
      </c>
      <c r="D1341" s="36" t="s">
        <v>178</v>
      </c>
      <c r="E1341" s="35">
        <v>116704</v>
      </c>
      <c r="F1341" s="37">
        <v>230</v>
      </c>
      <c r="G1341" s="35">
        <v>2</v>
      </c>
      <c r="H1341" s="36" t="s">
        <v>186</v>
      </c>
      <c r="I1341" s="35">
        <v>3342617945</v>
      </c>
    </row>
    <row r="1342" spans="1:9" ht="60" hidden="1">
      <c r="A1342" s="35">
        <v>23619</v>
      </c>
      <c r="B1342" s="36" t="s">
        <v>2759</v>
      </c>
      <c r="C1342" s="36" t="s">
        <v>2760</v>
      </c>
      <c r="D1342" s="36" t="s">
        <v>191</v>
      </c>
      <c r="E1342" s="35">
        <v>100834</v>
      </c>
      <c r="F1342" s="37">
        <v>115</v>
      </c>
      <c r="G1342" s="35">
        <v>1</v>
      </c>
      <c r="H1342" s="36" t="s">
        <v>186</v>
      </c>
      <c r="I1342" s="35">
        <v>3337419982</v>
      </c>
    </row>
    <row r="1343" spans="1:9" ht="45" hidden="1">
      <c r="A1343" s="35">
        <v>23620</v>
      </c>
      <c r="B1343" s="36" t="s">
        <v>2761</v>
      </c>
      <c r="C1343" s="36" t="s">
        <v>2760</v>
      </c>
      <c r="D1343" s="36" t="s">
        <v>178</v>
      </c>
      <c r="E1343" s="35">
        <v>116704</v>
      </c>
      <c r="F1343" s="37">
        <v>46</v>
      </c>
      <c r="G1343" s="35">
        <v>1</v>
      </c>
      <c r="H1343" s="36" t="s">
        <v>179</v>
      </c>
      <c r="I1343" s="35">
        <v>3349560039</v>
      </c>
    </row>
    <row r="1344" spans="1:9" ht="45" hidden="1">
      <c r="A1344" s="35">
        <v>23635</v>
      </c>
      <c r="B1344" s="36" t="s">
        <v>2762</v>
      </c>
      <c r="C1344" s="36" t="s">
        <v>2763</v>
      </c>
      <c r="D1344" s="36" t="s">
        <v>178</v>
      </c>
      <c r="E1344" s="35">
        <v>116704</v>
      </c>
      <c r="F1344" s="37">
        <v>138</v>
      </c>
      <c r="G1344" s="35">
        <v>9</v>
      </c>
      <c r="H1344" s="36" t="s">
        <v>179</v>
      </c>
      <c r="I1344" s="35">
        <v>3349559671</v>
      </c>
    </row>
    <row r="1345" spans="1:9" ht="15" hidden="1">
      <c r="A1345" s="35">
        <v>23643</v>
      </c>
      <c r="B1345" s="36" t="s">
        <v>2764</v>
      </c>
      <c r="C1345" s="36" t="s">
        <v>2765</v>
      </c>
      <c r="D1345" s="36" t="s">
        <v>178</v>
      </c>
      <c r="E1345" s="35">
        <v>116704</v>
      </c>
      <c r="F1345" s="37">
        <v>46</v>
      </c>
      <c r="G1345" s="35">
        <v>2</v>
      </c>
      <c r="H1345" s="36" t="s">
        <v>194</v>
      </c>
      <c r="I1345" s="35">
        <v>3349559613</v>
      </c>
    </row>
    <row r="1346" spans="1:9" ht="30" hidden="1">
      <c r="A1346" s="35">
        <v>23663</v>
      </c>
      <c r="B1346" s="36" t="s">
        <v>2766</v>
      </c>
      <c r="C1346" s="36" t="s">
        <v>2767</v>
      </c>
      <c r="D1346" s="36" t="s">
        <v>178</v>
      </c>
      <c r="E1346" s="35">
        <v>116704</v>
      </c>
      <c r="F1346" s="37">
        <v>69</v>
      </c>
      <c r="G1346" s="35">
        <v>1</v>
      </c>
      <c r="H1346" s="36" t="s">
        <v>186</v>
      </c>
      <c r="I1346" s="35">
        <v>3349559801</v>
      </c>
    </row>
    <row r="1347" spans="1:9" ht="15" hidden="1">
      <c r="A1347" s="35">
        <v>23669</v>
      </c>
      <c r="B1347" s="36" t="s">
        <v>2768</v>
      </c>
      <c r="C1347" s="36" t="s">
        <v>2769</v>
      </c>
      <c r="D1347" s="36" t="s">
        <v>178</v>
      </c>
      <c r="E1347" s="35">
        <v>116704</v>
      </c>
      <c r="F1347" s="37">
        <v>115</v>
      </c>
      <c r="G1347" s="35">
        <v>2</v>
      </c>
      <c r="H1347" s="36" t="s">
        <v>170</v>
      </c>
      <c r="I1347" s="35">
        <v>3337428251</v>
      </c>
    </row>
    <row r="1348" spans="1:9" ht="30" hidden="1">
      <c r="A1348" s="35">
        <v>23672</v>
      </c>
      <c r="B1348" s="36" t="s">
        <v>2770</v>
      </c>
      <c r="C1348" s="36" t="s">
        <v>2769</v>
      </c>
      <c r="D1348" s="36" t="s">
        <v>202</v>
      </c>
      <c r="E1348" s="35">
        <v>101222</v>
      </c>
      <c r="F1348" s="37">
        <v>69</v>
      </c>
      <c r="G1348" s="35">
        <v>2</v>
      </c>
      <c r="H1348" s="36" t="s">
        <v>186</v>
      </c>
      <c r="I1348" s="35">
        <v>3342618255</v>
      </c>
    </row>
    <row r="1349" spans="1:9" ht="15" hidden="1">
      <c r="A1349" s="35">
        <v>23693</v>
      </c>
      <c r="B1349" s="36" t="s">
        <v>2771</v>
      </c>
      <c r="C1349" s="36" t="s">
        <v>2772</v>
      </c>
      <c r="D1349" s="36" t="s">
        <v>178</v>
      </c>
      <c r="E1349" s="35">
        <v>116704</v>
      </c>
      <c r="F1349" s="37">
        <v>230</v>
      </c>
      <c r="G1349" s="35">
        <v>4</v>
      </c>
      <c r="H1349" s="36" t="s">
        <v>170</v>
      </c>
      <c r="I1349" s="35">
        <v>3337420019</v>
      </c>
    </row>
    <row r="1350" spans="1:9" ht="60" hidden="1">
      <c r="A1350" s="35">
        <v>23698</v>
      </c>
      <c r="B1350" s="36" t="s">
        <v>2773</v>
      </c>
      <c r="C1350" s="36" t="s">
        <v>2774</v>
      </c>
      <c r="D1350" s="36" t="s">
        <v>353</v>
      </c>
      <c r="E1350" s="35">
        <v>101617</v>
      </c>
      <c r="F1350" s="37">
        <v>69</v>
      </c>
      <c r="G1350" s="35">
        <v>2</v>
      </c>
      <c r="H1350" s="36" t="s">
        <v>170</v>
      </c>
      <c r="I1350" s="35">
        <v>3352749978</v>
      </c>
    </row>
    <row r="1351" spans="1:9" ht="45" hidden="1">
      <c r="A1351" s="35">
        <v>23699</v>
      </c>
      <c r="B1351" s="36" t="s">
        <v>2775</v>
      </c>
      <c r="C1351" s="36" t="s">
        <v>2776</v>
      </c>
      <c r="D1351" s="36" t="s">
        <v>178</v>
      </c>
      <c r="E1351" s="35">
        <v>116704</v>
      </c>
      <c r="F1351" s="37">
        <v>46</v>
      </c>
      <c r="G1351" s="35">
        <v>2</v>
      </c>
      <c r="H1351" s="36" t="s">
        <v>179</v>
      </c>
      <c r="I1351" s="35">
        <v>3349560158</v>
      </c>
    </row>
    <row r="1352" spans="1:9" ht="30" hidden="1">
      <c r="A1352" s="35">
        <v>23707</v>
      </c>
      <c r="B1352" s="36" t="s">
        <v>2777</v>
      </c>
      <c r="C1352" s="36" t="s">
        <v>2778</v>
      </c>
      <c r="D1352" s="36" t="s">
        <v>178</v>
      </c>
      <c r="E1352" s="35">
        <v>116704</v>
      </c>
      <c r="F1352" s="37">
        <v>57</v>
      </c>
      <c r="G1352" s="35">
        <v>2</v>
      </c>
      <c r="H1352" s="36" t="s">
        <v>186</v>
      </c>
      <c r="I1352" s="35">
        <v>3337420026</v>
      </c>
    </row>
    <row r="1353" spans="1:9" ht="45" hidden="1">
      <c r="A1353" s="35">
        <v>23734</v>
      </c>
      <c r="B1353" s="36" t="s">
        <v>2779</v>
      </c>
      <c r="C1353" s="36" t="s">
        <v>2780</v>
      </c>
      <c r="D1353" s="36" t="s">
        <v>178</v>
      </c>
      <c r="E1353" s="35">
        <v>116704</v>
      </c>
      <c r="F1353" s="37">
        <v>46</v>
      </c>
      <c r="G1353" s="35">
        <v>1</v>
      </c>
      <c r="H1353" s="36" t="s">
        <v>179</v>
      </c>
      <c r="I1353" s="35">
        <v>3349560096</v>
      </c>
    </row>
    <row r="1354" spans="1:9" ht="15">
      <c r="A1354" s="35">
        <v>23735</v>
      </c>
      <c r="B1354" s="36" t="s">
        <v>2781</v>
      </c>
      <c r="C1354" s="36" t="s">
        <v>2782</v>
      </c>
      <c r="D1354" s="36" t="s">
        <v>169</v>
      </c>
      <c r="E1354" s="35">
        <v>100219</v>
      </c>
      <c r="F1354" s="37">
        <v>500</v>
      </c>
      <c r="G1354" s="35">
        <v>5</v>
      </c>
      <c r="H1354" s="36" t="s">
        <v>170</v>
      </c>
      <c r="I1354" s="35">
        <v>3337420048</v>
      </c>
    </row>
    <row r="1355" spans="1:9" ht="15" hidden="1">
      <c r="A1355" s="35">
        <v>23737</v>
      </c>
      <c r="B1355" s="36" t="s">
        <v>2783</v>
      </c>
      <c r="C1355" s="36" t="s">
        <v>2784</v>
      </c>
      <c r="D1355" s="36" t="s">
        <v>178</v>
      </c>
      <c r="E1355" s="35">
        <v>116704</v>
      </c>
      <c r="F1355" s="37">
        <v>69</v>
      </c>
      <c r="G1355" s="35">
        <v>1</v>
      </c>
      <c r="H1355" s="36" t="s">
        <v>170</v>
      </c>
      <c r="I1355" s="35">
        <v>3352749871</v>
      </c>
    </row>
    <row r="1356" spans="1:9" ht="60" hidden="1">
      <c r="A1356" s="35">
        <v>23744</v>
      </c>
      <c r="B1356" s="36" t="s">
        <v>2785</v>
      </c>
      <c r="C1356" s="36" t="s">
        <v>2786</v>
      </c>
      <c r="D1356" s="36" t="s">
        <v>191</v>
      </c>
      <c r="E1356" s="35">
        <v>100834</v>
      </c>
      <c r="F1356" s="37">
        <v>115</v>
      </c>
      <c r="G1356" s="35">
        <v>1</v>
      </c>
      <c r="H1356" s="36" t="s">
        <v>170</v>
      </c>
      <c r="I1356" s="35">
        <v>3337420053</v>
      </c>
    </row>
    <row r="1357" spans="1:9" ht="15" hidden="1">
      <c r="A1357" s="35">
        <v>23746</v>
      </c>
      <c r="B1357" s="36" t="s">
        <v>2787</v>
      </c>
      <c r="C1357" s="36" t="s">
        <v>2788</v>
      </c>
      <c r="D1357" s="36" t="s">
        <v>178</v>
      </c>
      <c r="E1357" s="35">
        <v>116704</v>
      </c>
      <c r="F1357" s="37">
        <v>57</v>
      </c>
      <c r="G1357" s="35">
        <v>1</v>
      </c>
      <c r="H1357" s="36" t="s">
        <v>170</v>
      </c>
      <c r="I1357" s="35">
        <v>3337420055</v>
      </c>
    </row>
    <row r="1358" spans="1:9" ht="30">
      <c r="A1358" s="35">
        <v>23777</v>
      </c>
      <c r="B1358" s="36" t="s">
        <v>2789</v>
      </c>
      <c r="C1358" s="36" t="s">
        <v>2790</v>
      </c>
      <c r="D1358" s="36" t="s">
        <v>169</v>
      </c>
      <c r="E1358" s="35">
        <v>100219</v>
      </c>
      <c r="F1358" s="37">
        <v>115</v>
      </c>
      <c r="G1358" s="35">
        <v>2</v>
      </c>
      <c r="H1358" s="36" t="s">
        <v>186</v>
      </c>
      <c r="I1358" s="35">
        <v>3342618360</v>
      </c>
    </row>
    <row r="1359" spans="1:9" ht="45" hidden="1">
      <c r="A1359" s="35">
        <v>23790</v>
      </c>
      <c r="B1359" s="36" t="s">
        <v>2791</v>
      </c>
      <c r="C1359" s="36" t="s">
        <v>2792</v>
      </c>
      <c r="D1359" s="36" t="s">
        <v>178</v>
      </c>
      <c r="E1359" s="35">
        <v>116704</v>
      </c>
      <c r="F1359" s="37">
        <v>69</v>
      </c>
      <c r="G1359" s="35">
        <v>2</v>
      </c>
      <c r="H1359" s="36" t="s">
        <v>215</v>
      </c>
      <c r="I1359" s="35">
        <v>3342618176</v>
      </c>
    </row>
    <row r="1360" spans="1:9" ht="45" hidden="1">
      <c r="A1360" s="35">
        <v>23817</v>
      </c>
      <c r="B1360" s="36" t="s">
        <v>2793</v>
      </c>
      <c r="C1360" s="36" t="s">
        <v>2794</v>
      </c>
      <c r="D1360" s="36" t="s">
        <v>397</v>
      </c>
      <c r="E1360" s="35">
        <v>101374</v>
      </c>
      <c r="F1360" s="37">
        <v>-99</v>
      </c>
      <c r="G1360" s="35">
        <v>1</v>
      </c>
      <c r="H1360" s="36" t="s">
        <v>194</v>
      </c>
      <c r="I1360" s="35">
        <v>3352750035</v>
      </c>
    </row>
    <row r="1361" spans="1:9" ht="15">
      <c r="A1361" s="35">
        <v>23824</v>
      </c>
      <c r="B1361" s="36" t="s">
        <v>2795</v>
      </c>
      <c r="C1361" s="36" t="s">
        <v>2796</v>
      </c>
      <c r="D1361" s="36" t="s">
        <v>169</v>
      </c>
      <c r="E1361" s="35">
        <v>100219</v>
      </c>
      <c r="F1361" s="37">
        <v>115</v>
      </c>
      <c r="G1361" s="35">
        <v>2</v>
      </c>
      <c r="H1361" s="36" t="s">
        <v>170</v>
      </c>
      <c r="I1361" s="35">
        <v>3337420103</v>
      </c>
    </row>
    <row r="1362" spans="1:9" ht="15">
      <c r="A1362" s="35">
        <v>23829</v>
      </c>
      <c r="B1362" s="36" t="s">
        <v>2797</v>
      </c>
      <c r="C1362" s="36" t="s">
        <v>2798</v>
      </c>
      <c r="D1362" s="36" t="s">
        <v>169</v>
      </c>
      <c r="E1362" s="35">
        <v>100219</v>
      </c>
      <c r="F1362" s="37">
        <v>115</v>
      </c>
      <c r="G1362" s="35">
        <v>5</v>
      </c>
      <c r="H1362" s="36" t="s">
        <v>194</v>
      </c>
      <c r="I1362" s="35">
        <v>3337420106</v>
      </c>
    </row>
    <row r="1363" spans="1:9" ht="45" hidden="1">
      <c r="A1363" s="35">
        <v>23870</v>
      </c>
      <c r="B1363" s="36" t="s">
        <v>2799</v>
      </c>
      <c r="C1363" s="36" t="s">
        <v>2800</v>
      </c>
      <c r="D1363" s="36" t="s">
        <v>294</v>
      </c>
      <c r="E1363" s="35">
        <v>100716</v>
      </c>
      <c r="F1363" s="37">
        <v>57</v>
      </c>
      <c r="G1363" s="35">
        <v>1</v>
      </c>
      <c r="H1363" s="36" t="s">
        <v>170</v>
      </c>
      <c r="I1363" s="35">
        <v>3342617836</v>
      </c>
    </row>
    <row r="1364" spans="1:9" ht="15" hidden="1">
      <c r="A1364" s="35">
        <v>23882</v>
      </c>
      <c r="B1364" s="36" t="s">
        <v>2801</v>
      </c>
      <c r="C1364" s="36" t="s">
        <v>2802</v>
      </c>
      <c r="D1364" s="36" t="s">
        <v>178</v>
      </c>
      <c r="E1364" s="35">
        <v>116704</v>
      </c>
      <c r="F1364" s="37">
        <v>69</v>
      </c>
      <c r="G1364" s="35">
        <v>3</v>
      </c>
      <c r="H1364" s="36" t="s">
        <v>170</v>
      </c>
      <c r="I1364" s="35">
        <v>3337427985</v>
      </c>
    </row>
    <row r="1365" spans="1:9" ht="30" hidden="1">
      <c r="A1365" s="35">
        <v>23889</v>
      </c>
      <c r="B1365" s="36" t="s">
        <v>2803</v>
      </c>
      <c r="C1365" s="36" t="s">
        <v>2804</v>
      </c>
      <c r="D1365" s="36" t="s">
        <v>178</v>
      </c>
      <c r="E1365" s="35">
        <v>116704</v>
      </c>
      <c r="F1365" s="37">
        <v>138</v>
      </c>
      <c r="G1365" s="35">
        <v>5</v>
      </c>
      <c r="H1365" s="36" t="s">
        <v>186</v>
      </c>
      <c r="I1365" s="35">
        <v>3342618058</v>
      </c>
    </row>
    <row r="1366" spans="1:9" ht="30" hidden="1">
      <c r="A1366" s="35">
        <v>23918</v>
      </c>
      <c r="B1366" s="36" t="s">
        <v>2805</v>
      </c>
      <c r="C1366" s="36" t="s">
        <v>2806</v>
      </c>
      <c r="D1366" s="36" t="s">
        <v>202</v>
      </c>
      <c r="E1366" s="35">
        <v>101222</v>
      </c>
      <c r="F1366" s="37">
        <v>230</v>
      </c>
      <c r="G1366" s="35">
        <v>6</v>
      </c>
      <c r="H1366" s="36" t="s">
        <v>170</v>
      </c>
      <c r="I1366" s="35">
        <v>3337420153</v>
      </c>
    </row>
    <row r="1367" spans="1:9" ht="45" hidden="1">
      <c r="A1367" s="35">
        <v>23963</v>
      </c>
      <c r="B1367" s="36" t="s">
        <v>2807</v>
      </c>
      <c r="C1367" s="36" t="s">
        <v>2808</v>
      </c>
      <c r="D1367" s="36" t="s">
        <v>178</v>
      </c>
      <c r="E1367" s="35">
        <v>116704</v>
      </c>
      <c r="F1367" s="37">
        <v>69</v>
      </c>
      <c r="G1367" s="35">
        <v>1</v>
      </c>
      <c r="H1367" s="36" t="s">
        <v>215</v>
      </c>
      <c r="I1367" s="35">
        <v>3342617940</v>
      </c>
    </row>
    <row r="1368" spans="1:9" ht="45" hidden="1">
      <c r="A1368" s="35">
        <v>23982</v>
      </c>
      <c r="B1368" s="36" t="s">
        <v>2809</v>
      </c>
      <c r="C1368" s="36" t="s">
        <v>2810</v>
      </c>
      <c r="D1368" s="36" t="s">
        <v>202</v>
      </c>
      <c r="E1368" s="35">
        <v>101222</v>
      </c>
      <c r="F1368" s="37">
        <v>46</v>
      </c>
      <c r="G1368" s="35">
        <v>3</v>
      </c>
      <c r="H1368" s="36" t="s">
        <v>215</v>
      </c>
      <c r="I1368" s="35">
        <v>3342618201</v>
      </c>
    </row>
    <row r="1369" spans="1:9" ht="15" hidden="1">
      <c r="A1369" s="35">
        <v>23988</v>
      </c>
      <c r="B1369" s="36" t="s">
        <v>2811</v>
      </c>
      <c r="C1369" s="36" t="s">
        <v>2812</v>
      </c>
      <c r="D1369" s="36" t="s">
        <v>178</v>
      </c>
      <c r="E1369" s="35">
        <v>116704</v>
      </c>
      <c r="F1369" s="37">
        <v>115</v>
      </c>
      <c r="G1369" s="35">
        <v>2</v>
      </c>
      <c r="H1369" s="36" t="s">
        <v>170</v>
      </c>
      <c r="I1369" s="35">
        <v>3337428249</v>
      </c>
    </row>
    <row r="1370" spans="1:9" ht="15" hidden="1">
      <c r="A1370" s="35">
        <v>23989</v>
      </c>
      <c r="B1370" s="36" t="s">
        <v>2813</v>
      </c>
      <c r="C1370" s="36" t="s">
        <v>2812</v>
      </c>
      <c r="D1370" s="36" t="s">
        <v>178</v>
      </c>
      <c r="E1370" s="35">
        <v>116704</v>
      </c>
      <c r="F1370" s="37">
        <v>69</v>
      </c>
      <c r="G1370" s="35">
        <v>1</v>
      </c>
      <c r="H1370" s="36" t="s">
        <v>170</v>
      </c>
      <c r="I1370" s="35">
        <v>3337428102</v>
      </c>
    </row>
    <row r="1371" spans="1:9" ht="30" hidden="1">
      <c r="A1371" s="35">
        <v>24021</v>
      </c>
      <c r="B1371" s="36" t="s">
        <v>2814</v>
      </c>
      <c r="C1371" s="36" t="s">
        <v>2815</v>
      </c>
      <c r="D1371" s="36" t="s">
        <v>202</v>
      </c>
      <c r="E1371" s="35">
        <v>101222</v>
      </c>
      <c r="F1371" s="37">
        <v>230</v>
      </c>
      <c r="G1371" s="35">
        <v>8</v>
      </c>
      <c r="H1371" s="36" t="s">
        <v>186</v>
      </c>
      <c r="I1371" s="35">
        <v>3337427743</v>
      </c>
    </row>
    <row r="1372" spans="1:9" ht="45" hidden="1">
      <c r="A1372" s="35">
        <v>24049</v>
      </c>
      <c r="B1372" s="36" t="s">
        <v>2816</v>
      </c>
      <c r="C1372" s="36" t="s">
        <v>2817</v>
      </c>
      <c r="D1372" s="36" t="s">
        <v>242</v>
      </c>
      <c r="E1372" s="35">
        <v>102912</v>
      </c>
      <c r="F1372" s="37">
        <v>115</v>
      </c>
      <c r="G1372" s="35">
        <v>3</v>
      </c>
      <c r="H1372" s="36" t="s">
        <v>194</v>
      </c>
      <c r="I1372" s="35">
        <v>3353097903</v>
      </c>
    </row>
    <row r="1373" spans="1:9" ht="15" hidden="1">
      <c r="A1373" s="35">
        <v>24060</v>
      </c>
      <c r="B1373" s="36" t="s">
        <v>2818</v>
      </c>
      <c r="C1373" s="36" t="s">
        <v>2819</v>
      </c>
      <c r="D1373" s="36" t="s">
        <v>178</v>
      </c>
      <c r="E1373" s="35">
        <v>116704</v>
      </c>
      <c r="F1373" s="37">
        <v>69</v>
      </c>
      <c r="G1373" s="35">
        <v>1</v>
      </c>
      <c r="H1373" s="36" t="s">
        <v>170</v>
      </c>
      <c r="I1373" s="35">
        <v>3337428408</v>
      </c>
    </row>
    <row r="1374" spans="1:9" ht="45" hidden="1">
      <c r="A1374" s="35">
        <v>24081</v>
      </c>
      <c r="B1374" s="36" t="s">
        <v>2820</v>
      </c>
      <c r="C1374" s="36" t="s">
        <v>2821</v>
      </c>
      <c r="D1374" s="36" t="s">
        <v>2822</v>
      </c>
      <c r="E1374" s="35">
        <v>103568</v>
      </c>
      <c r="F1374" s="37">
        <v>115</v>
      </c>
      <c r="G1374" s="35">
        <v>1</v>
      </c>
      <c r="H1374" s="36" t="s">
        <v>170</v>
      </c>
      <c r="I1374" s="35">
        <v>3353098087</v>
      </c>
    </row>
    <row r="1375" spans="1:9" ht="60" hidden="1">
      <c r="A1375" s="35">
        <v>24083</v>
      </c>
      <c r="B1375" s="36" t="s">
        <v>2823</v>
      </c>
      <c r="C1375" s="36" t="s">
        <v>2824</v>
      </c>
      <c r="D1375" s="36" t="s">
        <v>191</v>
      </c>
      <c r="E1375" s="35">
        <v>100834</v>
      </c>
      <c r="F1375" s="37">
        <v>161</v>
      </c>
      <c r="G1375" s="35">
        <v>4</v>
      </c>
      <c r="H1375" s="36" t="s">
        <v>186</v>
      </c>
      <c r="I1375" s="35">
        <v>3337420240</v>
      </c>
    </row>
    <row r="1376" spans="1:9" ht="15" hidden="1">
      <c r="A1376" s="35">
        <v>24084</v>
      </c>
      <c r="B1376" s="36" t="s">
        <v>2825</v>
      </c>
      <c r="C1376" s="36" t="s">
        <v>2826</v>
      </c>
      <c r="D1376" s="36" t="s">
        <v>178</v>
      </c>
      <c r="E1376" s="35">
        <v>116704</v>
      </c>
      <c r="F1376" s="37">
        <v>230</v>
      </c>
      <c r="G1376" s="35">
        <v>3</v>
      </c>
      <c r="H1376" s="36" t="s">
        <v>170</v>
      </c>
      <c r="I1376" s="35">
        <v>3337420241</v>
      </c>
    </row>
    <row r="1377" spans="1:9" ht="30">
      <c r="A1377" s="35">
        <v>24135</v>
      </c>
      <c r="B1377" s="36" t="s">
        <v>2827</v>
      </c>
      <c r="C1377" s="36" t="s">
        <v>2828</v>
      </c>
      <c r="D1377" s="36" t="s">
        <v>169</v>
      </c>
      <c r="E1377" s="35">
        <v>100219</v>
      </c>
      <c r="F1377" s="37">
        <v>115</v>
      </c>
      <c r="G1377" s="35">
        <v>2</v>
      </c>
      <c r="H1377" s="36" t="s">
        <v>186</v>
      </c>
      <c r="I1377" s="35">
        <v>3337420272</v>
      </c>
    </row>
    <row r="1378" spans="1:9" ht="15" hidden="1">
      <c r="A1378" s="35">
        <v>24136</v>
      </c>
      <c r="B1378" s="36" t="s">
        <v>2829</v>
      </c>
      <c r="C1378" s="36" t="s">
        <v>2830</v>
      </c>
      <c r="D1378" s="36" t="s">
        <v>178</v>
      </c>
      <c r="E1378" s="35">
        <v>116704</v>
      </c>
      <c r="F1378" s="37">
        <v>230</v>
      </c>
      <c r="G1378" s="35">
        <v>5</v>
      </c>
      <c r="H1378" s="36" t="s">
        <v>170</v>
      </c>
      <c r="I1378" s="35">
        <v>3337420273</v>
      </c>
    </row>
    <row r="1379" spans="1:9" ht="30" hidden="1">
      <c r="A1379" s="35">
        <v>24163</v>
      </c>
      <c r="B1379" s="36" t="s">
        <v>2831</v>
      </c>
      <c r="C1379" s="36" t="s">
        <v>2832</v>
      </c>
      <c r="D1379" s="36" t="s">
        <v>178</v>
      </c>
      <c r="E1379" s="35">
        <v>116704</v>
      </c>
      <c r="F1379" s="37">
        <v>69</v>
      </c>
      <c r="G1379" s="35">
        <v>2</v>
      </c>
      <c r="H1379" s="36" t="s">
        <v>186</v>
      </c>
      <c r="I1379" s="35">
        <v>3349559790</v>
      </c>
    </row>
    <row r="1380" spans="1:9" ht="30" hidden="1">
      <c r="A1380" s="35">
        <v>24187</v>
      </c>
      <c r="B1380" s="36" t="s">
        <v>2833</v>
      </c>
      <c r="C1380" s="36" t="s">
        <v>2834</v>
      </c>
      <c r="D1380" s="36" t="s">
        <v>316</v>
      </c>
      <c r="E1380" s="35">
        <v>126080</v>
      </c>
      <c r="F1380" s="37">
        <v>115</v>
      </c>
      <c r="G1380" s="35">
        <v>3</v>
      </c>
      <c r="H1380" s="36" t="s">
        <v>194</v>
      </c>
      <c r="I1380" s="35">
        <v>3337420302</v>
      </c>
    </row>
    <row r="1381" spans="1:9" ht="15" hidden="1">
      <c r="A1381" s="35">
        <v>24209</v>
      </c>
      <c r="B1381" s="36" t="s">
        <v>2835</v>
      </c>
      <c r="C1381" s="36" t="s">
        <v>2836</v>
      </c>
      <c r="D1381" s="36" t="s">
        <v>178</v>
      </c>
      <c r="E1381" s="35">
        <v>116704</v>
      </c>
      <c r="F1381" s="37">
        <v>34.5</v>
      </c>
      <c r="G1381" s="35">
        <v>1</v>
      </c>
      <c r="H1381" s="36" t="s">
        <v>170</v>
      </c>
      <c r="I1381" s="35">
        <v>3342618021</v>
      </c>
    </row>
    <row r="1382" spans="1:9" ht="45" hidden="1">
      <c r="A1382" s="35">
        <v>24228</v>
      </c>
      <c r="B1382" s="36" t="s">
        <v>2837</v>
      </c>
      <c r="C1382" s="36" t="s">
        <v>2838</v>
      </c>
      <c r="D1382" s="36" t="s">
        <v>178</v>
      </c>
      <c r="E1382" s="35">
        <v>116704</v>
      </c>
      <c r="F1382" s="37">
        <v>138</v>
      </c>
      <c r="G1382" s="35">
        <v>1</v>
      </c>
      <c r="H1382" s="36" t="s">
        <v>179</v>
      </c>
      <c r="I1382" s="35">
        <v>3349560165</v>
      </c>
    </row>
    <row r="1383" spans="1:9" ht="45" hidden="1">
      <c r="A1383" s="35">
        <v>24238</v>
      </c>
      <c r="B1383" s="36" t="s">
        <v>2839</v>
      </c>
      <c r="C1383" s="36" t="s">
        <v>2840</v>
      </c>
      <c r="D1383" s="36" t="s">
        <v>178</v>
      </c>
      <c r="E1383" s="35">
        <v>116704</v>
      </c>
      <c r="F1383" s="37">
        <v>138</v>
      </c>
      <c r="G1383" s="35">
        <v>11</v>
      </c>
      <c r="H1383" s="36" t="s">
        <v>179</v>
      </c>
      <c r="I1383" s="35">
        <v>3349560059</v>
      </c>
    </row>
    <row r="1384" spans="1:9" ht="30" hidden="1">
      <c r="A1384" s="35">
        <v>24251</v>
      </c>
      <c r="B1384" s="36" t="s">
        <v>2841</v>
      </c>
      <c r="C1384" s="36" t="s">
        <v>2842</v>
      </c>
      <c r="D1384" s="36" t="s">
        <v>178</v>
      </c>
      <c r="E1384" s="35">
        <v>116704</v>
      </c>
      <c r="F1384" s="37">
        <v>46</v>
      </c>
      <c r="G1384" s="35">
        <v>3</v>
      </c>
      <c r="H1384" s="36" t="s">
        <v>186</v>
      </c>
      <c r="I1384" s="35">
        <v>3349560002</v>
      </c>
    </row>
    <row r="1385" spans="1:9" ht="15" hidden="1">
      <c r="A1385" s="35">
        <v>24264</v>
      </c>
      <c r="B1385" s="36" t="s">
        <v>2843</v>
      </c>
      <c r="C1385" s="36" t="s">
        <v>2844</v>
      </c>
      <c r="D1385" s="36" t="s">
        <v>178</v>
      </c>
      <c r="E1385" s="35">
        <v>116704</v>
      </c>
      <c r="F1385" s="37">
        <v>115</v>
      </c>
      <c r="G1385" s="35">
        <v>2</v>
      </c>
      <c r="H1385" s="36" t="s">
        <v>170</v>
      </c>
      <c r="I1385" s="35">
        <v>3337428141</v>
      </c>
    </row>
    <row r="1386" spans="1:9" ht="60" hidden="1">
      <c r="A1386" s="35">
        <v>24270</v>
      </c>
      <c r="B1386" s="36" t="s">
        <v>2845</v>
      </c>
      <c r="C1386" s="36" t="s">
        <v>2846</v>
      </c>
      <c r="D1386" s="36" t="s">
        <v>191</v>
      </c>
      <c r="E1386" s="35">
        <v>100834</v>
      </c>
      <c r="F1386" s="37">
        <v>500</v>
      </c>
      <c r="G1386" s="35">
        <v>6</v>
      </c>
      <c r="H1386" s="36" t="s">
        <v>170</v>
      </c>
      <c r="I1386" s="35">
        <v>3337420356</v>
      </c>
    </row>
    <row r="1387" spans="1:9" ht="15" hidden="1">
      <c r="A1387" s="35">
        <v>24310</v>
      </c>
      <c r="B1387" s="36" t="s">
        <v>2847</v>
      </c>
      <c r="C1387" s="36" t="s">
        <v>2848</v>
      </c>
      <c r="D1387" s="36" t="s">
        <v>178</v>
      </c>
      <c r="E1387" s="35">
        <v>116704</v>
      </c>
      <c r="F1387" s="37">
        <v>138</v>
      </c>
      <c r="G1387" s="35">
        <v>3</v>
      </c>
      <c r="H1387" s="36" t="s">
        <v>194</v>
      </c>
      <c r="I1387" s="35">
        <v>3349559634</v>
      </c>
    </row>
    <row r="1388" spans="1:9" ht="15" hidden="1">
      <c r="A1388" s="35">
        <v>24323</v>
      </c>
      <c r="B1388" s="36" t="s">
        <v>2849</v>
      </c>
      <c r="C1388" s="36" t="s">
        <v>2850</v>
      </c>
      <c r="D1388" s="36" t="s">
        <v>178</v>
      </c>
      <c r="E1388" s="35">
        <v>116704</v>
      </c>
      <c r="F1388" s="37">
        <v>46</v>
      </c>
      <c r="G1388" s="35">
        <v>1</v>
      </c>
      <c r="H1388" s="36" t="s">
        <v>194</v>
      </c>
      <c r="I1388" s="35">
        <v>3349559505</v>
      </c>
    </row>
    <row r="1389" spans="1:9" ht="30" hidden="1">
      <c r="A1389" s="35">
        <v>24328</v>
      </c>
      <c r="B1389" s="36" t="s">
        <v>2851</v>
      </c>
      <c r="C1389" s="36" t="s">
        <v>2852</v>
      </c>
      <c r="D1389" s="36" t="s">
        <v>202</v>
      </c>
      <c r="E1389" s="35">
        <v>101222</v>
      </c>
      <c r="F1389" s="37">
        <v>69</v>
      </c>
      <c r="G1389" s="35">
        <v>2</v>
      </c>
      <c r="H1389" s="36" t="s">
        <v>170</v>
      </c>
      <c r="I1389" s="35">
        <v>3342618399</v>
      </c>
    </row>
    <row r="1390" spans="1:9" ht="45" hidden="1">
      <c r="A1390" s="35">
        <v>24331</v>
      </c>
      <c r="B1390" s="36" t="s">
        <v>2853</v>
      </c>
      <c r="C1390" s="36" t="s">
        <v>2854</v>
      </c>
      <c r="D1390" s="36" t="s">
        <v>178</v>
      </c>
      <c r="E1390" s="35">
        <v>116704</v>
      </c>
      <c r="F1390" s="37">
        <v>230</v>
      </c>
      <c r="G1390" s="35">
        <v>4</v>
      </c>
      <c r="H1390" s="36" t="s">
        <v>179</v>
      </c>
      <c r="I1390" s="35">
        <v>3337420388</v>
      </c>
    </row>
    <row r="1391" spans="1:9" ht="45" hidden="1">
      <c r="A1391" s="35">
        <v>24339</v>
      </c>
      <c r="B1391" s="36" t="s">
        <v>2855</v>
      </c>
      <c r="C1391" s="36" t="s">
        <v>2856</v>
      </c>
      <c r="D1391" s="36" t="s">
        <v>178</v>
      </c>
      <c r="E1391" s="35">
        <v>116704</v>
      </c>
      <c r="F1391" s="37">
        <v>46</v>
      </c>
      <c r="G1391" s="35">
        <v>2</v>
      </c>
      <c r="H1391" s="36" t="s">
        <v>179</v>
      </c>
      <c r="I1391" s="35">
        <v>3349560231</v>
      </c>
    </row>
    <row r="1392" spans="1:9" ht="15" hidden="1">
      <c r="A1392" s="35">
        <v>24359</v>
      </c>
      <c r="B1392" s="36" t="s">
        <v>2857</v>
      </c>
      <c r="C1392" s="36" t="s">
        <v>2858</v>
      </c>
      <c r="D1392" s="36" t="s">
        <v>178</v>
      </c>
      <c r="E1392" s="35">
        <v>116704</v>
      </c>
      <c r="F1392" s="37">
        <v>115</v>
      </c>
      <c r="G1392" s="35">
        <v>4</v>
      </c>
      <c r="H1392" s="36" t="s">
        <v>170</v>
      </c>
      <c r="I1392" s="35">
        <v>3337427509</v>
      </c>
    </row>
    <row r="1393" spans="1:9" ht="60" hidden="1">
      <c r="A1393" s="35">
        <v>24382</v>
      </c>
      <c r="B1393" s="36" t="s">
        <v>2859</v>
      </c>
      <c r="C1393" s="36" t="s">
        <v>2860</v>
      </c>
      <c r="D1393" s="36" t="s">
        <v>191</v>
      </c>
      <c r="E1393" s="35">
        <v>100834</v>
      </c>
      <c r="F1393" s="37">
        <v>345</v>
      </c>
      <c r="G1393" s="35">
        <v>0</v>
      </c>
      <c r="H1393" s="36" t="s">
        <v>186</v>
      </c>
      <c r="I1393" s="35">
        <v>3337420420</v>
      </c>
    </row>
    <row r="1394" spans="1:9" ht="15" hidden="1">
      <c r="A1394" s="35">
        <v>24391</v>
      </c>
      <c r="B1394" s="36" t="s">
        <v>2861</v>
      </c>
      <c r="C1394" s="36" t="s">
        <v>2862</v>
      </c>
      <c r="D1394" s="36" t="s">
        <v>178</v>
      </c>
      <c r="E1394" s="35">
        <v>116704</v>
      </c>
      <c r="F1394" s="37">
        <v>115</v>
      </c>
      <c r="G1394" s="35">
        <v>4</v>
      </c>
      <c r="H1394" s="36" t="s">
        <v>194</v>
      </c>
      <c r="I1394" s="35">
        <v>3337420428</v>
      </c>
    </row>
    <row r="1395" spans="1:9" ht="60" hidden="1">
      <c r="A1395" s="35">
        <v>24408</v>
      </c>
      <c r="B1395" s="36" t="s">
        <v>2863</v>
      </c>
      <c r="C1395" s="36" t="s">
        <v>2864</v>
      </c>
      <c r="D1395" s="36" t="s">
        <v>191</v>
      </c>
      <c r="E1395" s="35">
        <v>100834</v>
      </c>
      <c r="F1395" s="37">
        <v>500</v>
      </c>
      <c r="G1395" s="35">
        <v>5</v>
      </c>
      <c r="H1395" s="36" t="s">
        <v>170</v>
      </c>
      <c r="I1395" s="35">
        <v>3337420435</v>
      </c>
    </row>
    <row r="1396" spans="1:9" ht="60" hidden="1">
      <c r="A1396" s="35">
        <v>24410</v>
      </c>
      <c r="B1396" s="36" t="s">
        <v>2865</v>
      </c>
      <c r="C1396" s="36" t="s">
        <v>2866</v>
      </c>
      <c r="D1396" s="36" t="s">
        <v>191</v>
      </c>
      <c r="E1396" s="35">
        <v>100834</v>
      </c>
      <c r="F1396" s="37">
        <v>138</v>
      </c>
      <c r="G1396" s="35">
        <v>2</v>
      </c>
      <c r="H1396" s="36" t="s">
        <v>215</v>
      </c>
      <c r="I1396" s="35">
        <v>3342618319</v>
      </c>
    </row>
    <row r="1397" spans="1:9" ht="30" hidden="1">
      <c r="A1397" s="35">
        <v>24417</v>
      </c>
      <c r="B1397" s="36" t="s">
        <v>2867</v>
      </c>
      <c r="C1397" s="36" t="s">
        <v>2868</v>
      </c>
      <c r="D1397" s="36" t="s">
        <v>178</v>
      </c>
      <c r="E1397" s="35">
        <v>116704</v>
      </c>
      <c r="F1397" s="37">
        <v>230</v>
      </c>
      <c r="G1397" s="35">
        <v>5</v>
      </c>
      <c r="H1397" s="36" t="s">
        <v>186</v>
      </c>
      <c r="I1397" s="35">
        <v>3337420442</v>
      </c>
    </row>
    <row r="1398" spans="1:9" ht="45" hidden="1">
      <c r="A1398" s="35">
        <v>24443</v>
      </c>
      <c r="B1398" s="36" t="s">
        <v>2869</v>
      </c>
      <c r="C1398" s="36" t="s">
        <v>2870</v>
      </c>
      <c r="D1398" s="36" t="s">
        <v>202</v>
      </c>
      <c r="E1398" s="35">
        <v>101222</v>
      </c>
      <c r="F1398" s="37">
        <v>138</v>
      </c>
      <c r="G1398" s="35">
        <v>2</v>
      </c>
      <c r="H1398" s="36" t="s">
        <v>215</v>
      </c>
      <c r="I1398" s="35">
        <v>3337420457</v>
      </c>
    </row>
    <row r="1399" spans="1:9" ht="60" hidden="1">
      <c r="A1399" s="35">
        <v>24459</v>
      </c>
      <c r="B1399" s="36" t="s">
        <v>2871</v>
      </c>
      <c r="C1399" s="36" t="s">
        <v>2872</v>
      </c>
      <c r="D1399" s="36" t="s">
        <v>191</v>
      </c>
      <c r="E1399" s="35">
        <v>100834</v>
      </c>
      <c r="F1399" s="37">
        <v>115</v>
      </c>
      <c r="G1399" s="35">
        <v>2</v>
      </c>
      <c r="H1399" s="36" t="s">
        <v>186</v>
      </c>
      <c r="I1399" s="35">
        <v>3337420467</v>
      </c>
    </row>
    <row r="1400" spans="1:9" ht="45" hidden="1">
      <c r="A1400" s="35">
        <v>24485</v>
      </c>
      <c r="B1400" s="36" t="s">
        <v>2873</v>
      </c>
      <c r="C1400" s="36" t="s">
        <v>2874</v>
      </c>
      <c r="D1400" s="36" t="s">
        <v>410</v>
      </c>
      <c r="E1400" s="35">
        <v>100994</v>
      </c>
      <c r="F1400" s="37">
        <v>115</v>
      </c>
      <c r="G1400" s="35">
        <v>5</v>
      </c>
      <c r="H1400" s="36" t="s">
        <v>186</v>
      </c>
      <c r="I1400" s="35">
        <v>3337420488</v>
      </c>
    </row>
    <row r="1401" spans="1:9" ht="60" hidden="1">
      <c r="A1401" s="35">
        <v>24552</v>
      </c>
      <c r="B1401" s="36" t="s">
        <v>2875</v>
      </c>
      <c r="C1401" s="36" t="s">
        <v>2876</v>
      </c>
      <c r="D1401" s="36" t="s">
        <v>191</v>
      </c>
      <c r="E1401" s="35">
        <v>100834</v>
      </c>
      <c r="F1401" s="37">
        <v>115</v>
      </c>
      <c r="G1401" s="35">
        <v>2</v>
      </c>
      <c r="H1401" s="36" t="s">
        <v>170</v>
      </c>
      <c r="I1401" s="35">
        <v>3337420525</v>
      </c>
    </row>
    <row r="1402" spans="1:9" ht="45" hidden="1">
      <c r="A1402" s="35">
        <v>24554</v>
      </c>
      <c r="B1402" s="36" t="s">
        <v>2877</v>
      </c>
      <c r="C1402" s="36" t="s">
        <v>2878</v>
      </c>
      <c r="D1402" s="36" t="s">
        <v>178</v>
      </c>
      <c r="E1402" s="35">
        <v>116704</v>
      </c>
      <c r="F1402" s="37">
        <v>46</v>
      </c>
      <c r="G1402" s="35">
        <v>1</v>
      </c>
      <c r="H1402" s="36" t="s">
        <v>179</v>
      </c>
      <c r="I1402" s="35">
        <v>3349560023</v>
      </c>
    </row>
    <row r="1403" spans="1:9" ht="45" hidden="1">
      <c r="A1403" s="35">
        <v>24562</v>
      </c>
      <c r="B1403" s="36" t="s">
        <v>2879</v>
      </c>
      <c r="C1403" s="36" t="s">
        <v>2880</v>
      </c>
      <c r="D1403" s="36" t="s">
        <v>397</v>
      </c>
      <c r="E1403" s="35">
        <v>101374</v>
      </c>
      <c r="F1403" s="37">
        <v>230</v>
      </c>
      <c r="G1403" s="35">
        <v>1</v>
      </c>
      <c r="H1403" s="36" t="s">
        <v>170</v>
      </c>
      <c r="I1403" s="35">
        <v>3337420530</v>
      </c>
    </row>
    <row r="1404" spans="1:9" ht="60" hidden="1">
      <c r="A1404" s="35">
        <v>24597</v>
      </c>
      <c r="B1404" s="36" t="s">
        <v>2881</v>
      </c>
      <c r="C1404" s="36" t="s">
        <v>2882</v>
      </c>
      <c r="D1404" s="36" t="s">
        <v>191</v>
      </c>
      <c r="E1404" s="35">
        <v>100834</v>
      </c>
      <c r="F1404" s="37">
        <v>69</v>
      </c>
      <c r="G1404" s="35">
        <v>2</v>
      </c>
      <c r="H1404" s="36" t="s">
        <v>170</v>
      </c>
      <c r="I1404" s="35">
        <v>3352750002</v>
      </c>
    </row>
    <row r="1405" spans="1:9" ht="15" hidden="1">
      <c r="A1405" s="35">
        <v>24661</v>
      </c>
      <c r="B1405" s="36" t="s">
        <v>2883</v>
      </c>
      <c r="C1405" s="36" t="s">
        <v>2884</v>
      </c>
      <c r="D1405" s="36" t="s">
        <v>178</v>
      </c>
      <c r="E1405" s="35">
        <v>116704</v>
      </c>
      <c r="F1405" s="37">
        <v>69</v>
      </c>
      <c r="G1405" s="35">
        <v>2</v>
      </c>
      <c r="H1405" s="36" t="s">
        <v>194</v>
      </c>
      <c r="I1405" s="35">
        <v>3337420600</v>
      </c>
    </row>
    <row r="1406" spans="1:9" ht="45" hidden="1">
      <c r="A1406" s="35">
        <v>24816</v>
      </c>
      <c r="B1406" s="36" t="s">
        <v>2885</v>
      </c>
      <c r="C1406" s="36" t="s">
        <v>2886</v>
      </c>
      <c r="D1406" s="36" t="s">
        <v>178</v>
      </c>
      <c r="E1406" s="35">
        <v>116704</v>
      </c>
      <c r="F1406" s="37">
        <v>46</v>
      </c>
      <c r="G1406" s="35">
        <v>2</v>
      </c>
      <c r="H1406" s="36" t="s">
        <v>179</v>
      </c>
      <c r="I1406" s="35">
        <v>3349560126</v>
      </c>
    </row>
    <row r="1407" spans="1:9" ht="15" hidden="1">
      <c r="A1407" s="35">
        <v>24853</v>
      </c>
      <c r="B1407" s="36" t="s">
        <v>2887</v>
      </c>
      <c r="C1407" s="36" t="s">
        <v>2888</v>
      </c>
      <c r="D1407" s="36" t="s">
        <v>178</v>
      </c>
      <c r="E1407" s="35">
        <v>116704</v>
      </c>
      <c r="F1407" s="37">
        <v>69</v>
      </c>
      <c r="G1407" s="35">
        <v>3</v>
      </c>
      <c r="H1407" s="36" t="s">
        <v>194</v>
      </c>
      <c r="I1407" s="35">
        <v>3341136759</v>
      </c>
    </row>
    <row r="1408" spans="1:9" ht="15" hidden="1">
      <c r="A1408" s="35">
        <v>24926</v>
      </c>
      <c r="B1408" s="36" t="s">
        <v>2889</v>
      </c>
      <c r="C1408" s="36" t="s">
        <v>2890</v>
      </c>
      <c r="D1408" s="36" t="s">
        <v>178</v>
      </c>
      <c r="E1408" s="35">
        <v>116704</v>
      </c>
      <c r="F1408" s="37">
        <v>69</v>
      </c>
      <c r="G1408" s="35">
        <v>2</v>
      </c>
      <c r="H1408" s="36" t="s">
        <v>170</v>
      </c>
      <c r="I1408" s="35">
        <v>3337427308</v>
      </c>
    </row>
    <row r="1409" spans="1:9" ht="30" hidden="1">
      <c r="A1409" s="35">
        <v>24955</v>
      </c>
      <c r="B1409" s="36" t="s">
        <v>2891</v>
      </c>
      <c r="C1409" s="36" t="s">
        <v>2892</v>
      </c>
      <c r="D1409" s="36" t="s">
        <v>202</v>
      </c>
      <c r="E1409" s="35">
        <v>101222</v>
      </c>
      <c r="F1409" s="37">
        <v>69</v>
      </c>
      <c r="G1409" s="35">
        <v>3</v>
      </c>
      <c r="H1409" s="36" t="s">
        <v>170</v>
      </c>
      <c r="I1409" s="35">
        <v>3342618368</v>
      </c>
    </row>
    <row r="1410" spans="1:9" ht="30">
      <c r="A1410" s="35">
        <v>24957</v>
      </c>
      <c r="B1410" s="36" t="s">
        <v>2893</v>
      </c>
      <c r="C1410" s="36" t="s">
        <v>2892</v>
      </c>
      <c r="D1410" s="36" t="s">
        <v>169</v>
      </c>
      <c r="E1410" s="35">
        <v>100219</v>
      </c>
      <c r="F1410" s="37">
        <v>230</v>
      </c>
      <c r="G1410" s="35">
        <v>6</v>
      </c>
      <c r="H1410" s="36" t="s">
        <v>186</v>
      </c>
      <c r="I1410" s="35">
        <v>3337420777</v>
      </c>
    </row>
    <row r="1411" spans="1:9" ht="45" hidden="1">
      <c r="A1411" s="35">
        <v>24959</v>
      </c>
      <c r="B1411" s="36" t="s">
        <v>2894</v>
      </c>
      <c r="C1411" s="36" t="s">
        <v>2892</v>
      </c>
      <c r="D1411" s="36" t="s">
        <v>178</v>
      </c>
      <c r="E1411" s="35">
        <v>116704</v>
      </c>
      <c r="F1411" s="37">
        <v>46</v>
      </c>
      <c r="G1411" s="35">
        <v>2</v>
      </c>
      <c r="H1411" s="36" t="s">
        <v>179</v>
      </c>
      <c r="I1411" s="35">
        <v>3349559897</v>
      </c>
    </row>
    <row r="1412" spans="1:9" ht="30" hidden="1">
      <c r="A1412" s="35">
        <v>24982</v>
      </c>
      <c r="B1412" s="36" t="s">
        <v>2895</v>
      </c>
      <c r="C1412" s="36" t="s">
        <v>2896</v>
      </c>
      <c r="D1412" s="36" t="s">
        <v>316</v>
      </c>
      <c r="E1412" s="35">
        <v>126080</v>
      </c>
      <c r="F1412" s="37">
        <v>115</v>
      </c>
      <c r="G1412" s="35">
        <v>2</v>
      </c>
      <c r="H1412" s="36" t="s">
        <v>194</v>
      </c>
      <c r="I1412" s="35">
        <v>3337420787</v>
      </c>
    </row>
    <row r="1413" spans="1:9" ht="15" hidden="1">
      <c r="A1413" s="35">
        <v>25006</v>
      </c>
      <c r="B1413" s="36" t="s">
        <v>2897</v>
      </c>
      <c r="C1413" s="36" t="s">
        <v>2898</v>
      </c>
      <c r="D1413" s="36" t="s">
        <v>178</v>
      </c>
      <c r="E1413" s="35">
        <v>116704</v>
      </c>
      <c r="F1413" s="37">
        <v>69</v>
      </c>
      <c r="G1413" s="35">
        <v>1</v>
      </c>
      <c r="H1413" s="36" t="s">
        <v>170</v>
      </c>
      <c r="I1413" s="35">
        <v>3342617973</v>
      </c>
    </row>
    <row r="1414" spans="1:9" ht="45" hidden="1">
      <c r="A1414" s="35">
        <v>25014</v>
      </c>
      <c r="B1414" s="36" t="s">
        <v>2899</v>
      </c>
      <c r="C1414" s="36" t="s">
        <v>2900</v>
      </c>
      <c r="D1414" s="36" t="s">
        <v>242</v>
      </c>
      <c r="E1414" s="35">
        <v>102912</v>
      </c>
      <c r="F1414" s="37">
        <v>55</v>
      </c>
      <c r="G1414" s="35">
        <v>1</v>
      </c>
      <c r="H1414" s="36" t="s">
        <v>170</v>
      </c>
      <c r="I1414" s="35">
        <v>3353097657</v>
      </c>
    </row>
    <row r="1415" spans="1:9" ht="30" hidden="1">
      <c r="A1415" s="35">
        <v>25034</v>
      </c>
      <c r="B1415" s="36" t="s">
        <v>2901</v>
      </c>
      <c r="C1415" s="36" t="s">
        <v>2902</v>
      </c>
      <c r="D1415" s="36" t="s">
        <v>202</v>
      </c>
      <c r="E1415" s="35">
        <v>101222</v>
      </c>
      <c r="F1415" s="37">
        <v>46</v>
      </c>
      <c r="G1415" s="35">
        <v>3</v>
      </c>
      <c r="H1415" s="36" t="s">
        <v>170</v>
      </c>
      <c r="I1415" s="35">
        <v>3342618246</v>
      </c>
    </row>
    <row r="1416" spans="1:9" ht="45" hidden="1">
      <c r="A1416" s="35">
        <v>25043</v>
      </c>
      <c r="B1416" s="36" t="s">
        <v>2903</v>
      </c>
      <c r="C1416" s="36" t="s">
        <v>2904</v>
      </c>
      <c r="D1416" s="36" t="s">
        <v>178</v>
      </c>
      <c r="E1416" s="35">
        <v>116704</v>
      </c>
      <c r="F1416" s="37">
        <v>46</v>
      </c>
      <c r="G1416" s="35">
        <v>1</v>
      </c>
      <c r="H1416" s="36" t="s">
        <v>179</v>
      </c>
      <c r="I1416" s="35">
        <v>3349560296</v>
      </c>
    </row>
    <row r="1417" spans="1:9" ht="30" hidden="1">
      <c r="A1417" s="35">
        <v>25055</v>
      </c>
      <c r="B1417" s="36" t="s">
        <v>2905</v>
      </c>
      <c r="C1417" s="36" t="s">
        <v>2906</v>
      </c>
      <c r="D1417" s="36" t="s">
        <v>178</v>
      </c>
      <c r="E1417" s="35">
        <v>116704</v>
      </c>
      <c r="F1417" s="37">
        <v>345</v>
      </c>
      <c r="G1417" s="35">
        <v>6</v>
      </c>
      <c r="H1417" s="36" t="s">
        <v>186</v>
      </c>
      <c r="I1417" s="35">
        <v>3337420825</v>
      </c>
    </row>
    <row r="1418" spans="1:9" ht="30" hidden="1">
      <c r="A1418" s="35">
        <v>25056</v>
      </c>
      <c r="B1418" s="36" t="s">
        <v>2907</v>
      </c>
      <c r="C1418" s="36" t="s">
        <v>2906</v>
      </c>
      <c r="D1418" s="36" t="s">
        <v>178</v>
      </c>
      <c r="E1418" s="35">
        <v>116704</v>
      </c>
      <c r="F1418" s="37">
        <v>138</v>
      </c>
      <c r="G1418" s="35">
        <v>2</v>
      </c>
      <c r="H1418" s="36" t="s">
        <v>186</v>
      </c>
      <c r="I1418" s="35">
        <v>3349559755</v>
      </c>
    </row>
    <row r="1419" spans="1:9" ht="30" hidden="1">
      <c r="A1419" s="35">
        <v>25084</v>
      </c>
      <c r="B1419" s="36" t="s">
        <v>2908</v>
      </c>
      <c r="C1419" s="36" t="s">
        <v>2909</v>
      </c>
      <c r="D1419" s="36" t="s">
        <v>316</v>
      </c>
      <c r="E1419" s="35">
        <v>126080</v>
      </c>
      <c r="F1419" s="37">
        <v>115</v>
      </c>
      <c r="G1419" s="35">
        <v>3</v>
      </c>
      <c r="H1419" s="36" t="s">
        <v>194</v>
      </c>
      <c r="I1419" s="35">
        <v>3353097804</v>
      </c>
    </row>
    <row r="1420" spans="1:9" ht="15" hidden="1">
      <c r="A1420" s="35">
        <v>25111</v>
      </c>
      <c r="B1420" s="36" t="s">
        <v>2910</v>
      </c>
      <c r="C1420" s="36" t="s">
        <v>2911</v>
      </c>
      <c r="D1420" s="36" t="s">
        <v>178</v>
      </c>
      <c r="E1420" s="35">
        <v>116704</v>
      </c>
      <c r="F1420" s="37">
        <v>69</v>
      </c>
      <c r="G1420" s="35">
        <v>1</v>
      </c>
      <c r="H1420" s="36" t="s">
        <v>170</v>
      </c>
      <c r="I1420" s="35">
        <v>3337420861</v>
      </c>
    </row>
    <row r="1421" spans="1:9" ht="30" hidden="1">
      <c r="A1421" s="35">
        <v>25152</v>
      </c>
      <c r="B1421" s="36" t="s">
        <v>2912</v>
      </c>
      <c r="C1421" s="36" t="s">
        <v>2913</v>
      </c>
      <c r="D1421" s="36" t="s">
        <v>282</v>
      </c>
      <c r="E1421" s="35">
        <v>103565</v>
      </c>
      <c r="F1421" s="37">
        <v>115</v>
      </c>
      <c r="G1421" s="35">
        <v>1</v>
      </c>
      <c r="H1421" s="36" t="s">
        <v>170</v>
      </c>
      <c r="I1421" s="35">
        <v>3353098105</v>
      </c>
    </row>
    <row r="1422" spans="1:9" ht="30" hidden="1">
      <c r="A1422" s="35">
        <v>25239</v>
      </c>
      <c r="B1422" s="36" t="s">
        <v>2914</v>
      </c>
      <c r="C1422" s="36" t="s">
        <v>2915</v>
      </c>
      <c r="D1422" s="36" t="s">
        <v>178</v>
      </c>
      <c r="E1422" s="35">
        <v>116704</v>
      </c>
      <c r="F1422" s="37">
        <v>230</v>
      </c>
      <c r="G1422" s="35">
        <v>7</v>
      </c>
      <c r="H1422" s="36" t="s">
        <v>186</v>
      </c>
      <c r="I1422" s="35">
        <v>3337420941</v>
      </c>
    </row>
    <row r="1423" spans="1:9" ht="45" hidden="1">
      <c r="A1423" s="35">
        <v>25241</v>
      </c>
      <c r="B1423" s="36" t="s">
        <v>2916</v>
      </c>
      <c r="C1423" s="36" t="s">
        <v>2917</v>
      </c>
      <c r="D1423" s="36" t="s">
        <v>178</v>
      </c>
      <c r="E1423" s="35">
        <v>116704</v>
      </c>
      <c r="F1423" s="37">
        <v>69</v>
      </c>
      <c r="G1423" s="35">
        <v>1</v>
      </c>
      <c r="H1423" s="36" t="s">
        <v>215</v>
      </c>
      <c r="I1423" s="35">
        <v>3342617893</v>
      </c>
    </row>
    <row r="1424" spans="1:9" ht="15" hidden="1">
      <c r="A1424" s="35">
        <v>25250</v>
      </c>
      <c r="B1424" s="36" t="s">
        <v>2918</v>
      </c>
      <c r="C1424" s="36" t="s">
        <v>2919</v>
      </c>
      <c r="D1424" s="36" t="s">
        <v>178</v>
      </c>
      <c r="E1424" s="35">
        <v>116704</v>
      </c>
      <c r="F1424" s="37">
        <v>69</v>
      </c>
      <c r="G1424" s="35">
        <v>2</v>
      </c>
      <c r="H1424" s="36" t="s">
        <v>170</v>
      </c>
      <c r="I1424" s="35">
        <v>3352749845</v>
      </c>
    </row>
    <row r="1425" spans="1:9" ht="45" hidden="1">
      <c r="A1425" s="35">
        <v>25263</v>
      </c>
      <c r="B1425" s="36" t="s">
        <v>2920</v>
      </c>
      <c r="C1425" s="36" t="s">
        <v>2921</v>
      </c>
      <c r="D1425" s="36" t="s">
        <v>178</v>
      </c>
      <c r="E1425" s="35">
        <v>116704</v>
      </c>
      <c r="F1425" s="37">
        <v>46</v>
      </c>
      <c r="G1425" s="35">
        <v>1</v>
      </c>
      <c r="H1425" s="36" t="s">
        <v>179</v>
      </c>
      <c r="I1425" s="35">
        <v>3349560064</v>
      </c>
    </row>
    <row r="1426" spans="1:9" ht="45" hidden="1">
      <c r="A1426" s="35">
        <v>25274</v>
      </c>
      <c r="B1426" s="36" t="s">
        <v>2922</v>
      </c>
      <c r="C1426" s="36" t="s">
        <v>2923</v>
      </c>
      <c r="D1426" s="36" t="s">
        <v>294</v>
      </c>
      <c r="E1426" s="35">
        <v>100716</v>
      </c>
      <c r="F1426" s="37">
        <v>57</v>
      </c>
      <c r="G1426" s="35">
        <v>1</v>
      </c>
      <c r="H1426" s="36" t="s">
        <v>170</v>
      </c>
      <c r="I1426" s="35">
        <v>3342617842</v>
      </c>
    </row>
    <row r="1427" spans="1:9" ht="45" hidden="1">
      <c r="A1427" s="35">
        <v>25293</v>
      </c>
      <c r="B1427" s="36" t="s">
        <v>2924</v>
      </c>
      <c r="C1427" s="36" t="s">
        <v>2925</v>
      </c>
      <c r="D1427" s="36" t="s">
        <v>178</v>
      </c>
      <c r="E1427" s="35">
        <v>116704</v>
      </c>
      <c r="F1427" s="37">
        <v>46</v>
      </c>
      <c r="G1427" s="35">
        <v>2</v>
      </c>
      <c r="H1427" s="36" t="s">
        <v>179</v>
      </c>
      <c r="I1427" s="35">
        <v>3349560171</v>
      </c>
    </row>
    <row r="1428" spans="1:9" ht="45" hidden="1">
      <c r="A1428" s="35">
        <v>25305</v>
      </c>
      <c r="B1428" s="36" t="s">
        <v>2926</v>
      </c>
      <c r="C1428" s="36" t="s">
        <v>2927</v>
      </c>
      <c r="D1428" s="36" t="s">
        <v>294</v>
      </c>
      <c r="E1428" s="35">
        <v>100716</v>
      </c>
      <c r="F1428" s="37">
        <v>57</v>
      </c>
      <c r="G1428" s="35">
        <v>2</v>
      </c>
      <c r="H1428" s="36" t="s">
        <v>170</v>
      </c>
      <c r="I1428" s="35">
        <v>3337420983</v>
      </c>
    </row>
    <row r="1429" spans="1:9" ht="45" hidden="1">
      <c r="A1429" s="35">
        <v>25306</v>
      </c>
      <c r="B1429" s="36" t="s">
        <v>2928</v>
      </c>
      <c r="C1429" s="36" t="s">
        <v>2929</v>
      </c>
      <c r="D1429" s="36" t="s">
        <v>294</v>
      </c>
      <c r="E1429" s="35">
        <v>100716</v>
      </c>
      <c r="F1429" s="37">
        <v>115</v>
      </c>
      <c r="G1429" s="35">
        <v>4</v>
      </c>
      <c r="H1429" s="36" t="s">
        <v>170</v>
      </c>
      <c r="I1429" s="35">
        <v>3337420984</v>
      </c>
    </row>
    <row r="1430" spans="1:9" ht="45" hidden="1">
      <c r="A1430" s="35">
        <v>25308</v>
      </c>
      <c r="B1430" s="36" t="s">
        <v>2930</v>
      </c>
      <c r="C1430" s="36" t="s">
        <v>2931</v>
      </c>
      <c r="D1430" s="36" t="s">
        <v>294</v>
      </c>
      <c r="E1430" s="35">
        <v>100716</v>
      </c>
      <c r="F1430" s="37">
        <v>57</v>
      </c>
      <c r="G1430" s="35">
        <v>1</v>
      </c>
      <c r="H1430" s="36" t="s">
        <v>170</v>
      </c>
      <c r="I1430" s="35">
        <v>3337420986</v>
      </c>
    </row>
    <row r="1431" spans="1:9" ht="30">
      <c r="A1431" s="35">
        <v>25321</v>
      </c>
      <c r="B1431" s="36" t="s">
        <v>2932</v>
      </c>
      <c r="C1431" s="36" t="s">
        <v>2933</v>
      </c>
      <c r="D1431" s="36" t="s">
        <v>169</v>
      </c>
      <c r="E1431" s="35">
        <v>100219</v>
      </c>
      <c r="F1431" s="37">
        <v>115</v>
      </c>
      <c r="G1431" s="35">
        <v>2</v>
      </c>
      <c r="H1431" s="36" t="s">
        <v>186</v>
      </c>
      <c r="I1431" s="35">
        <v>3337420995</v>
      </c>
    </row>
    <row r="1432" spans="1:9" ht="60" hidden="1">
      <c r="A1432" s="35">
        <v>25334</v>
      </c>
      <c r="B1432" s="36" t="s">
        <v>2934</v>
      </c>
      <c r="C1432" s="36" t="s">
        <v>2935</v>
      </c>
      <c r="D1432" s="36" t="s">
        <v>191</v>
      </c>
      <c r="E1432" s="35">
        <v>100834</v>
      </c>
      <c r="F1432" s="37">
        <v>500</v>
      </c>
      <c r="G1432" s="35">
        <v>1</v>
      </c>
      <c r="H1432" s="36" t="s">
        <v>170</v>
      </c>
      <c r="I1432" s="35">
        <v>3337421005</v>
      </c>
    </row>
    <row r="1433" spans="1:9" ht="30" hidden="1">
      <c r="A1433" s="35">
        <v>25372</v>
      </c>
      <c r="B1433" s="36" t="s">
        <v>2936</v>
      </c>
      <c r="C1433" s="36" t="s">
        <v>2937</v>
      </c>
      <c r="D1433" s="36" t="s">
        <v>178</v>
      </c>
      <c r="E1433" s="35">
        <v>116704</v>
      </c>
      <c r="F1433" s="37">
        <v>230</v>
      </c>
      <c r="G1433" s="35">
        <v>3</v>
      </c>
      <c r="H1433" s="36" t="s">
        <v>186</v>
      </c>
      <c r="I1433" s="35">
        <v>3337421027</v>
      </c>
    </row>
    <row r="1434" spans="1:9" ht="45" hidden="1">
      <c r="A1434" s="35">
        <v>25380</v>
      </c>
      <c r="B1434" s="36" t="s">
        <v>2938</v>
      </c>
      <c r="C1434" s="36" t="s">
        <v>2939</v>
      </c>
      <c r="D1434" s="36" t="s">
        <v>178</v>
      </c>
      <c r="E1434" s="35">
        <v>116704</v>
      </c>
      <c r="F1434" s="37">
        <v>69</v>
      </c>
      <c r="G1434" s="35">
        <v>1</v>
      </c>
      <c r="H1434" s="36" t="s">
        <v>215</v>
      </c>
      <c r="I1434" s="35">
        <v>3342617941</v>
      </c>
    </row>
    <row r="1435" spans="1:9" ht="15" hidden="1">
      <c r="A1435" s="35">
        <v>25405</v>
      </c>
      <c r="B1435" s="36" t="s">
        <v>2940</v>
      </c>
      <c r="C1435" s="36" t="s">
        <v>2941</v>
      </c>
      <c r="D1435" s="36" t="s">
        <v>178</v>
      </c>
      <c r="E1435" s="35">
        <v>116704</v>
      </c>
      <c r="F1435" s="37">
        <v>69</v>
      </c>
      <c r="G1435" s="35">
        <v>2</v>
      </c>
      <c r="H1435" s="36" t="s">
        <v>170</v>
      </c>
      <c r="I1435" s="35">
        <v>3337421047</v>
      </c>
    </row>
    <row r="1436" spans="1:9" ht="45" hidden="1">
      <c r="A1436" s="35">
        <v>25425</v>
      </c>
      <c r="B1436" s="36" t="s">
        <v>2942</v>
      </c>
      <c r="C1436" s="36" t="s">
        <v>2943</v>
      </c>
      <c r="D1436" s="36" t="s">
        <v>178</v>
      </c>
      <c r="E1436" s="35">
        <v>116704</v>
      </c>
      <c r="F1436" s="37">
        <v>46</v>
      </c>
      <c r="G1436" s="35">
        <v>2</v>
      </c>
      <c r="H1436" s="36" t="s">
        <v>179</v>
      </c>
      <c r="I1436" s="35">
        <v>3349559793</v>
      </c>
    </row>
    <row r="1437" spans="1:9" ht="45" hidden="1">
      <c r="A1437" s="35">
        <v>25445</v>
      </c>
      <c r="B1437" s="36" t="s">
        <v>2944</v>
      </c>
      <c r="C1437" s="36" t="s">
        <v>2945</v>
      </c>
      <c r="D1437" s="36" t="s">
        <v>178</v>
      </c>
      <c r="E1437" s="35">
        <v>116704</v>
      </c>
      <c r="F1437" s="37">
        <v>46</v>
      </c>
      <c r="G1437" s="35">
        <v>1</v>
      </c>
      <c r="H1437" s="36" t="s">
        <v>179</v>
      </c>
      <c r="I1437" s="35">
        <v>3342617954</v>
      </c>
    </row>
    <row r="1438" spans="1:9" ht="30" hidden="1">
      <c r="A1438" s="35">
        <v>25455</v>
      </c>
      <c r="B1438" s="36" t="s">
        <v>2946</v>
      </c>
      <c r="C1438" s="36" t="s">
        <v>2947</v>
      </c>
      <c r="D1438" s="36" t="s">
        <v>202</v>
      </c>
      <c r="E1438" s="35">
        <v>101222</v>
      </c>
      <c r="F1438" s="37">
        <v>1000</v>
      </c>
      <c r="G1438" s="35">
        <v>4</v>
      </c>
      <c r="H1438" s="36" t="s">
        <v>170</v>
      </c>
      <c r="I1438" s="35">
        <v>3365669813</v>
      </c>
    </row>
    <row r="1439" spans="1:9" ht="30" hidden="1">
      <c r="A1439" s="35">
        <v>25486</v>
      </c>
      <c r="B1439" s="36" t="s">
        <v>2948</v>
      </c>
      <c r="C1439" s="36" t="s">
        <v>2949</v>
      </c>
      <c r="D1439" s="36" t="s">
        <v>316</v>
      </c>
      <c r="E1439" s="35">
        <v>126080</v>
      </c>
      <c r="F1439" s="37">
        <v>115</v>
      </c>
      <c r="G1439" s="35">
        <v>1</v>
      </c>
      <c r="H1439" s="36" t="s">
        <v>170</v>
      </c>
      <c r="I1439" s="35">
        <v>3337421115</v>
      </c>
    </row>
    <row r="1440" spans="1:9" ht="60" hidden="1">
      <c r="A1440" s="35">
        <v>25508</v>
      </c>
      <c r="B1440" s="36" t="s">
        <v>2950</v>
      </c>
      <c r="C1440" s="36" t="s">
        <v>2951</v>
      </c>
      <c r="D1440" s="36" t="s">
        <v>191</v>
      </c>
      <c r="E1440" s="35">
        <v>100834</v>
      </c>
      <c r="F1440" s="37">
        <v>115</v>
      </c>
      <c r="G1440" s="35">
        <v>2</v>
      </c>
      <c r="H1440" s="36" t="s">
        <v>170</v>
      </c>
      <c r="I1440" s="35">
        <v>3337421126</v>
      </c>
    </row>
    <row r="1441" spans="1:9" ht="30" hidden="1">
      <c r="A1441" s="35">
        <v>25537</v>
      </c>
      <c r="B1441" s="36" t="s">
        <v>2952</v>
      </c>
      <c r="C1441" s="36" t="s">
        <v>2953</v>
      </c>
      <c r="D1441" s="36" t="s">
        <v>316</v>
      </c>
      <c r="E1441" s="35">
        <v>126080</v>
      </c>
      <c r="F1441" s="37">
        <v>115</v>
      </c>
      <c r="G1441" s="35">
        <v>2</v>
      </c>
      <c r="H1441" s="36" t="s">
        <v>170</v>
      </c>
      <c r="I1441" s="35">
        <v>3353097520</v>
      </c>
    </row>
    <row r="1442" spans="1:9" ht="15" hidden="1">
      <c r="A1442" s="35">
        <v>25550</v>
      </c>
      <c r="B1442" s="36" t="s">
        <v>2954</v>
      </c>
      <c r="C1442" s="36" t="s">
        <v>2955</v>
      </c>
      <c r="D1442" s="36" t="s">
        <v>178</v>
      </c>
      <c r="E1442" s="35">
        <v>116704</v>
      </c>
      <c r="F1442" s="37">
        <v>46</v>
      </c>
      <c r="G1442" s="35">
        <v>1</v>
      </c>
      <c r="H1442" s="36" t="s">
        <v>194</v>
      </c>
      <c r="I1442" s="35">
        <v>3349559658</v>
      </c>
    </row>
    <row r="1443" spans="1:9" ht="45" hidden="1">
      <c r="A1443" s="35">
        <v>25565</v>
      </c>
      <c r="B1443" s="36" t="s">
        <v>2956</v>
      </c>
      <c r="C1443" s="36" t="s">
        <v>2957</v>
      </c>
      <c r="D1443" s="36" t="s">
        <v>202</v>
      </c>
      <c r="E1443" s="35">
        <v>101222</v>
      </c>
      <c r="F1443" s="37">
        <v>138</v>
      </c>
      <c r="G1443" s="35">
        <v>1</v>
      </c>
      <c r="H1443" s="36" t="s">
        <v>215</v>
      </c>
      <c r="I1443" s="35">
        <v>3342618208</v>
      </c>
    </row>
    <row r="1444" spans="1:9" ht="15">
      <c r="A1444" s="35">
        <v>25577</v>
      </c>
      <c r="B1444" s="36" t="s">
        <v>2958</v>
      </c>
      <c r="C1444" s="36" t="s">
        <v>2959</v>
      </c>
      <c r="D1444" s="36" t="s">
        <v>169</v>
      </c>
      <c r="E1444" s="35">
        <v>100219</v>
      </c>
      <c r="F1444" s="37">
        <v>115</v>
      </c>
      <c r="G1444" s="35">
        <v>3</v>
      </c>
      <c r="H1444" s="36" t="s">
        <v>194</v>
      </c>
      <c r="I1444" s="35">
        <v>3337421167</v>
      </c>
    </row>
    <row r="1445" spans="1:9" ht="60" hidden="1">
      <c r="A1445" s="35">
        <v>25590</v>
      </c>
      <c r="B1445" s="36" t="s">
        <v>2960</v>
      </c>
      <c r="C1445" s="36" t="s">
        <v>2961</v>
      </c>
      <c r="D1445" s="36" t="s">
        <v>191</v>
      </c>
      <c r="E1445" s="35">
        <v>100834</v>
      </c>
      <c r="F1445" s="37">
        <v>115</v>
      </c>
      <c r="G1445" s="35">
        <v>2</v>
      </c>
      <c r="H1445" s="36" t="s">
        <v>186</v>
      </c>
      <c r="I1445" s="35">
        <v>3337421177</v>
      </c>
    </row>
    <row r="1446" spans="1:9" ht="15">
      <c r="A1446" s="35">
        <v>25591</v>
      </c>
      <c r="B1446" s="36" t="s">
        <v>2962</v>
      </c>
      <c r="C1446" s="36" t="s">
        <v>2961</v>
      </c>
      <c r="D1446" s="36" t="s">
        <v>169</v>
      </c>
      <c r="E1446" s="35">
        <v>100219</v>
      </c>
      <c r="F1446" s="37">
        <v>230</v>
      </c>
      <c r="G1446" s="35">
        <v>1</v>
      </c>
      <c r="H1446" s="36" t="s">
        <v>170</v>
      </c>
      <c r="I1446" s="35">
        <v>3337421176</v>
      </c>
    </row>
    <row r="1447" spans="1:9" ht="45" hidden="1">
      <c r="A1447" s="35">
        <v>25622</v>
      </c>
      <c r="B1447" s="36" t="s">
        <v>2963</v>
      </c>
      <c r="C1447" s="36" t="s">
        <v>2964</v>
      </c>
      <c r="D1447" s="36" t="s">
        <v>178</v>
      </c>
      <c r="E1447" s="35">
        <v>116704</v>
      </c>
      <c r="F1447" s="37">
        <v>69</v>
      </c>
      <c r="G1447" s="35">
        <v>1</v>
      </c>
      <c r="H1447" s="36" t="s">
        <v>215</v>
      </c>
      <c r="I1447" s="35">
        <v>3342617928</v>
      </c>
    </row>
    <row r="1448" spans="1:9" ht="15" hidden="1">
      <c r="A1448" s="35">
        <v>25631</v>
      </c>
      <c r="B1448" s="36" t="s">
        <v>2965</v>
      </c>
      <c r="C1448" s="36" t="s">
        <v>2966</v>
      </c>
      <c r="D1448" s="36" t="s">
        <v>178</v>
      </c>
      <c r="E1448" s="35">
        <v>116704</v>
      </c>
      <c r="F1448" s="37">
        <v>115</v>
      </c>
      <c r="G1448" s="35">
        <v>2</v>
      </c>
      <c r="H1448" s="36" t="s">
        <v>170</v>
      </c>
      <c r="I1448" s="35">
        <v>3337427537</v>
      </c>
    </row>
    <row r="1449" spans="1:9" ht="15">
      <c r="A1449" s="35">
        <v>25703</v>
      </c>
      <c r="B1449" s="36" t="s">
        <v>2967</v>
      </c>
      <c r="C1449" s="36" t="s">
        <v>2968</v>
      </c>
      <c r="D1449" s="36" t="s">
        <v>169</v>
      </c>
      <c r="E1449" s="35">
        <v>100219</v>
      </c>
      <c r="F1449" s="37">
        <v>115</v>
      </c>
      <c r="G1449" s="35">
        <v>1</v>
      </c>
      <c r="H1449" s="36" t="s">
        <v>170</v>
      </c>
      <c r="I1449" s="35">
        <v>3337421235</v>
      </c>
    </row>
    <row r="1450" spans="1:9" ht="60" hidden="1">
      <c r="A1450" s="35">
        <v>25704</v>
      </c>
      <c r="B1450" s="36" t="s">
        <v>2969</v>
      </c>
      <c r="C1450" s="36" t="s">
        <v>2970</v>
      </c>
      <c r="D1450" s="36" t="s">
        <v>353</v>
      </c>
      <c r="E1450" s="35">
        <v>101617</v>
      </c>
      <c r="F1450" s="37">
        <v>69</v>
      </c>
      <c r="G1450" s="35">
        <v>3</v>
      </c>
      <c r="H1450" s="36" t="s">
        <v>170</v>
      </c>
      <c r="I1450" s="35">
        <v>3352750253</v>
      </c>
    </row>
    <row r="1451" spans="1:9" ht="30" hidden="1">
      <c r="A1451" s="35">
        <v>25726</v>
      </c>
      <c r="B1451" s="36" t="s">
        <v>2971</v>
      </c>
      <c r="C1451" s="36" t="s">
        <v>2972</v>
      </c>
      <c r="D1451" s="36" t="s">
        <v>178</v>
      </c>
      <c r="E1451" s="35">
        <v>116704</v>
      </c>
      <c r="F1451" s="37">
        <v>69</v>
      </c>
      <c r="G1451" s="35">
        <v>3</v>
      </c>
      <c r="H1451" s="36" t="s">
        <v>186</v>
      </c>
      <c r="I1451" s="35">
        <v>3337421249</v>
      </c>
    </row>
    <row r="1452" spans="1:9" ht="15" hidden="1">
      <c r="A1452" s="35">
        <v>25775</v>
      </c>
      <c r="B1452" s="36" t="s">
        <v>2973</v>
      </c>
      <c r="C1452" s="36" t="s">
        <v>2974</v>
      </c>
      <c r="D1452" s="36" t="s">
        <v>178</v>
      </c>
      <c r="E1452" s="35">
        <v>116704</v>
      </c>
      <c r="F1452" s="37">
        <v>138</v>
      </c>
      <c r="G1452" s="35">
        <v>4</v>
      </c>
      <c r="H1452" s="36" t="s">
        <v>170</v>
      </c>
      <c r="I1452" s="35">
        <v>3342618078</v>
      </c>
    </row>
    <row r="1453" spans="1:9" ht="45" hidden="1">
      <c r="A1453" s="35">
        <v>25786</v>
      </c>
      <c r="B1453" s="36" t="s">
        <v>2975</v>
      </c>
      <c r="C1453" s="36" t="s">
        <v>2976</v>
      </c>
      <c r="D1453" s="36" t="s">
        <v>178</v>
      </c>
      <c r="E1453" s="35">
        <v>116704</v>
      </c>
      <c r="F1453" s="37">
        <v>46</v>
      </c>
      <c r="G1453" s="35">
        <v>1</v>
      </c>
      <c r="H1453" s="36" t="s">
        <v>179</v>
      </c>
      <c r="I1453" s="35">
        <v>3349559936</v>
      </c>
    </row>
    <row r="1454" spans="1:9" ht="60" hidden="1">
      <c r="A1454" s="35">
        <v>25796</v>
      </c>
      <c r="B1454" s="36" t="s">
        <v>2977</v>
      </c>
      <c r="C1454" s="36" t="s">
        <v>2978</v>
      </c>
      <c r="D1454" s="36" t="s">
        <v>191</v>
      </c>
      <c r="E1454" s="35">
        <v>100834</v>
      </c>
      <c r="F1454" s="37">
        <v>115</v>
      </c>
      <c r="G1454" s="35">
        <v>1</v>
      </c>
      <c r="H1454" s="36" t="s">
        <v>215</v>
      </c>
      <c r="I1454" s="35">
        <v>3337421285</v>
      </c>
    </row>
    <row r="1455" spans="1:9" ht="15" hidden="1">
      <c r="A1455" s="35">
        <v>25841</v>
      </c>
      <c r="B1455" s="36" t="s">
        <v>2979</v>
      </c>
      <c r="C1455" s="36" t="s">
        <v>2980</v>
      </c>
      <c r="D1455" s="36" t="s">
        <v>178</v>
      </c>
      <c r="E1455" s="35">
        <v>116704</v>
      </c>
      <c r="F1455" s="37">
        <v>115</v>
      </c>
      <c r="G1455" s="35">
        <v>2</v>
      </c>
      <c r="H1455" s="36" t="s">
        <v>170</v>
      </c>
      <c r="I1455" s="35">
        <v>3352749875</v>
      </c>
    </row>
    <row r="1456" spans="1:9" ht="45" hidden="1">
      <c r="A1456" s="35">
        <v>25869</v>
      </c>
      <c r="B1456" s="36" t="s">
        <v>2981</v>
      </c>
      <c r="C1456" s="36" t="s">
        <v>2982</v>
      </c>
      <c r="D1456" s="36" t="s">
        <v>178</v>
      </c>
      <c r="E1456" s="35">
        <v>116704</v>
      </c>
      <c r="F1456" s="37">
        <v>46</v>
      </c>
      <c r="G1456" s="35">
        <v>1</v>
      </c>
      <c r="H1456" s="36" t="s">
        <v>179</v>
      </c>
      <c r="I1456" s="35">
        <v>3349560092</v>
      </c>
    </row>
    <row r="1457" spans="1:9" ht="45" hidden="1">
      <c r="A1457" s="35">
        <v>25872</v>
      </c>
      <c r="B1457" s="36" t="s">
        <v>2983</v>
      </c>
      <c r="C1457" s="36" t="s">
        <v>2984</v>
      </c>
      <c r="D1457" s="36" t="s">
        <v>178</v>
      </c>
      <c r="E1457" s="35">
        <v>116704</v>
      </c>
      <c r="F1457" s="37">
        <v>46</v>
      </c>
      <c r="G1457" s="35">
        <v>1</v>
      </c>
      <c r="H1457" s="36" t="s">
        <v>179</v>
      </c>
      <c r="I1457" s="35">
        <v>3349559954</v>
      </c>
    </row>
    <row r="1458" spans="1:9" ht="15" hidden="1">
      <c r="A1458" s="35">
        <v>25880</v>
      </c>
      <c r="B1458" s="36" t="s">
        <v>2985</v>
      </c>
      <c r="C1458" s="36" t="s">
        <v>2986</v>
      </c>
      <c r="D1458" s="36" t="s">
        <v>178</v>
      </c>
      <c r="E1458" s="35">
        <v>116704</v>
      </c>
      <c r="F1458" s="37">
        <v>115</v>
      </c>
      <c r="G1458" s="35">
        <v>4</v>
      </c>
      <c r="H1458" s="36" t="s">
        <v>170</v>
      </c>
      <c r="I1458" s="35">
        <v>3337427567</v>
      </c>
    </row>
    <row r="1459" spans="1:9" ht="60" hidden="1">
      <c r="A1459" s="35">
        <v>25893</v>
      </c>
      <c r="B1459" s="36" t="s">
        <v>2987</v>
      </c>
      <c r="C1459" s="36" t="s">
        <v>2988</v>
      </c>
      <c r="D1459" s="36" t="s">
        <v>191</v>
      </c>
      <c r="E1459" s="35">
        <v>100834</v>
      </c>
      <c r="F1459" s="37">
        <v>115</v>
      </c>
      <c r="G1459" s="35">
        <v>1</v>
      </c>
      <c r="H1459" s="36" t="s">
        <v>170</v>
      </c>
      <c r="I1459" s="35">
        <v>3337421340</v>
      </c>
    </row>
    <row r="1460" spans="1:9" ht="15" hidden="1">
      <c r="A1460" s="35">
        <v>25911</v>
      </c>
      <c r="B1460" s="36" t="s">
        <v>2989</v>
      </c>
      <c r="C1460" s="36" t="s">
        <v>2990</v>
      </c>
      <c r="D1460" s="36" t="s">
        <v>178</v>
      </c>
      <c r="E1460" s="35">
        <v>116704</v>
      </c>
      <c r="F1460" s="37">
        <v>69</v>
      </c>
      <c r="G1460" s="35">
        <v>2</v>
      </c>
      <c r="H1460" s="36" t="s">
        <v>170</v>
      </c>
      <c r="I1460" s="35">
        <v>3337428244</v>
      </c>
    </row>
    <row r="1461" spans="1:9" ht="15">
      <c r="A1461" s="35">
        <v>25958</v>
      </c>
      <c r="B1461" s="36" t="s">
        <v>2991</v>
      </c>
      <c r="C1461" s="36" t="s">
        <v>2992</v>
      </c>
      <c r="D1461" s="36" t="s">
        <v>169</v>
      </c>
      <c r="E1461" s="35">
        <v>100219</v>
      </c>
      <c r="F1461" s="37">
        <v>115</v>
      </c>
      <c r="G1461" s="35">
        <v>2</v>
      </c>
      <c r="H1461" s="36" t="s">
        <v>170</v>
      </c>
      <c r="I1461" s="35">
        <v>3337421382</v>
      </c>
    </row>
    <row r="1462" spans="1:9" ht="30" hidden="1">
      <c r="A1462" s="35">
        <v>25964</v>
      </c>
      <c r="B1462" s="36" t="s">
        <v>2993</v>
      </c>
      <c r="C1462" s="36" t="s">
        <v>2994</v>
      </c>
      <c r="D1462" s="36" t="s">
        <v>202</v>
      </c>
      <c r="E1462" s="35">
        <v>101222</v>
      </c>
      <c r="F1462" s="37">
        <v>69</v>
      </c>
      <c r="G1462" s="35">
        <v>1</v>
      </c>
      <c r="H1462" s="36" t="s">
        <v>170</v>
      </c>
      <c r="I1462" s="35">
        <v>3342618310</v>
      </c>
    </row>
    <row r="1463" spans="1:9" ht="15" hidden="1">
      <c r="A1463" s="35">
        <v>26041</v>
      </c>
      <c r="B1463" s="36" t="s">
        <v>2995</v>
      </c>
      <c r="C1463" s="36" t="s">
        <v>2996</v>
      </c>
      <c r="D1463" s="36" t="s">
        <v>178</v>
      </c>
      <c r="E1463" s="35">
        <v>116704</v>
      </c>
      <c r="F1463" s="37">
        <v>46</v>
      </c>
      <c r="G1463" s="35">
        <v>2</v>
      </c>
      <c r="H1463" s="36" t="s">
        <v>194</v>
      </c>
      <c r="I1463" s="35">
        <v>3349559514</v>
      </c>
    </row>
    <row r="1464" spans="1:9" ht="30" hidden="1">
      <c r="A1464" s="35">
        <v>26047</v>
      </c>
      <c r="B1464" s="36" t="s">
        <v>2997</v>
      </c>
      <c r="C1464" s="36" t="s">
        <v>2998</v>
      </c>
      <c r="D1464" s="36" t="s">
        <v>202</v>
      </c>
      <c r="E1464" s="35">
        <v>101222</v>
      </c>
      <c r="F1464" s="37">
        <v>230</v>
      </c>
      <c r="G1464" s="35">
        <v>5</v>
      </c>
      <c r="H1464" s="36" t="s">
        <v>186</v>
      </c>
      <c r="I1464" s="35">
        <v>3337421435</v>
      </c>
    </row>
    <row r="1465" spans="1:9" ht="30" hidden="1">
      <c r="A1465" s="35">
        <v>26100</v>
      </c>
      <c r="B1465" s="36" t="s">
        <v>2999</v>
      </c>
      <c r="C1465" s="36" t="s">
        <v>3000</v>
      </c>
      <c r="D1465" s="36" t="s">
        <v>178</v>
      </c>
      <c r="E1465" s="35">
        <v>116704</v>
      </c>
      <c r="F1465" s="37">
        <v>138</v>
      </c>
      <c r="G1465" s="35">
        <v>2</v>
      </c>
      <c r="H1465" s="36" t="s">
        <v>186</v>
      </c>
      <c r="I1465" s="35">
        <v>3349559753</v>
      </c>
    </row>
    <row r="1466" spans="1:9" ht="60" hidden="1">
      <c r="A1466" s="35">
        <v>26156</v>
      </c>
      <c r="B1466" s="36" t="s">
        <v>3001</v>
      </c>
      <c r="C1466" s="36" t="s">
        <v>3002</v>
      </c>
      <c r="D1466" s="36" t="s">
        <v>191</v>
      </c>
      <c r="E1466" s="35">
        <v>100834</v>
      </c>
      <c r="F1466" s="37">
        <v>138</v>
      </c>
      <c r="G1466" s="35">
        <v>2</v>
      </c>
      <c r="H1466" s="36" t="s">
        <v>170</v>
      </c>
      <c r="I1466" s="35">
        <v>3337421507</v>
      </c>
    </row>
    <row r="1467" spans="1:9" ht="45" hidden="1">
      <c r="A1467" s="35">
        <v>26167</v>
      </c>
      <c r="B1467" s="36" t="s">
        <v>3003</v>
      </c>
      <c r="C1467" s="36" t="s">
        <v>3004</v>
      </c>
      <c r="D1467" s="36" t="s">
        <v>178</v>
      </c>
      <c r="E1467" s="35">
        <v>116704</v>
      </c>
      <c r="F1467" s="37">
        <v>230</v>
      </c>
      <c r="G1467" s="35">
        <v>4</v>
      </c>
      <c r="H1467" s="36" t="s">
        <v>179</v>
      </c>
      <c r="I1467" s="35">
        <v>3337421512</v>
      </c>
    </row>
    <row r="1468" spans="1:9" ht="60" hidden="1">
      <c r="A1468" s="35">
        <v>26184</v>
      </c>
      <c r="B1468" s="36" t="s">
        <v>3005</v>
      </c>
      <c r="C1468" s="36" t="s">
        <v>3006</v>
      </c>
      <c r="D1468" s="36" t="s">
        <v>191</v>
      </c>
      <c r="E1468" s="35">
        <v>100834</v>
      </c>
      <c r="F1468" s="37">
        <v>115</v>
      </c>
      <c r="G1468" s="35">
        <v>1</v>
      </c>
      <c r="H1468" s="36" t="s">
        <v>170</v>
      </c>
      <c r="I1468" s="35">
        <v>3337421525</v>
      </c>
    </row>
    <row r="1469" spans="1:9" ht="45" hidden="1">
      <c r="A1469" s="35">
        <v>26190</v>
      </c>
      <c r="B1469" s="36" t="s">
        <v>3007</v>
      </c>
      <c r="C1469" s="36" t="s">
        <v>3008</v>
      </c>
      <c r="D1469" s="36" t="s">
        <v>178</v>
      </c>
      <c r="E1469" s="35">
        <v>116704</v>
      </c>
      <c r="F1469" s="37">
        <v>46</v>
      </c>
      <c r="G1469" s="35">
        <v>1</v>
      </c>
      <c r="H1469" s="36" t="s">
        <v>179</v>
      </c>
      <c r="I1469" s="35">
        <v>3349559937</v>
      </c>
    </row>
    <row r="1470" spans="1:9" ht="60" hidden="1">
      <c r="A1470" s="35">
        <v>26221</v>
      </c>
      <c r="B1470" s="36" t="s">
        <v>3009</v>
      </c>
      <c r="C1470" s="36" t="s">
        <v>3010</v>
      </c>
      <c r="D1470" s="36" t="s">
        <v>191</v>
      </c>
      <c r="E1470" s="35">
        <v>100834</v>
      </c>
      <c r="F1470" s="37">
        <v>115</v>
      </c>
      <c r="G1470" s="35">
        <v>1</v>
      </c>
      <c r="H1470" s="36" t="s">
        <v>170</v>
      </c>
      <c r="I1470" s="35">
        <v>3337421544</v>
      </c>
    </row>
    <row r="1471" spans="1:9" ht="45" hidden="1">
      <c r="A1471" s="35">
        <v>26259</v>
      </c>
      <c r="B1471" s="36" t="s">
        <v>3011</v>
      </c>
      <c r="C1471" s="36" t="s">
        <v>3012</v>
      </c>
      <c r="D1471" s="36" t="s">
        <v>175</v>
      </c>
      <c r="E1471" s="35">
        <v>100912</v>
      </c>
      <c r="F1471" s="37">
        <v>69</v>
      </c>
      <c r="G1471" s="35">
        <v>2</v>
      </c>
      <c r="H1471" s="36" t="s">
        <v>170</v>
      </c>
      <c r="I1471" s="35">
        <v>3352749804</v>
      </c>
    </row>
    <row r="1472" spans="1:9" ht="45" hidden="1">
      <c r="A1472" s="35">
        <v>26268</v>
      </c>
      <c r="B1472" s="36" t="s">
        <v>3013</v>
      </c>
      <c r="C1472" s="36" t="s">
        <v>3014</v>
      </c>
      <c r="D1472" s="36" t="s">
        <v>178</v>
      </c>
      <c r="E1472" s="35">
        <v>116704</v>
      </c>
      <c r="F1472" s="37">
        <v>46</v>
      </c>
      <c r="G1472" s="35">
        <v>1</v>
      </c>
      <c r="H1472" s="36" t="s">
        <v>179</v>
      </c>
      <c r="I1472" s="35">
        <v>3342617950</v>
      </c>
    </row>
    <row r="1473" spans="1:9" ht="45" hidden="1">
      <c r="A1473" s="35">
        <v>26315</v>
      </c>
      <c r="B1473" s="36" t="s">
        <v>3015</v>
      </c>
      <c r="C1473" s="36" t="s">
        <v>3016</v>
      </c>
      <c r="D1473" s="36" t="s">
        <v>178</v>
      </c>
      <c r="E1473" s="35">
        <v>116704</v>
      </c>
      <c r="F1473" s="37">
        <v>46</v>
      </c>
      <c r="G1473" s="35">
        <v>1</v>
      </c>
      <c r="H1473" s="36" t="s">
        <v>179</v>
      </c>
      <c r="I1473" s="35">
        <v>3337416647</v>
      </c>
    </row>
    <row r="1474" spans="1:9" ht="15">
      <c r="A1474" s="35">
        <v>26317</v>
      </c>
      <c r="B1474" s="36" t="s">
        <v>3017</v>
      </c>
      <c r="C1474" s="36" t="s">
        <v>3018</v>
      </c>
      <c r="D1474" s="36" t="s">
        <v>169</v>
      </c>
      <c r="E1474" s="35">
        <v>100219</v>
      </c>
      <c r="F1474" s="37">
        <v>10</v>
      </c>
      <c r="G1474" s="35">
        <v>1</v>
      </c>
      <c r="H1474" s="36" t="s">
        <v>194</v>
      </c>
      <c r="I1474" s="35">
        <v>3337421596</v>
      </c>
    </row>
    <row r="1475" spans="1:9" ht="45" hidden="1">
      <c r="A1475" s="35">
        <v>26326</v>
      </c>
      <c r="B1475" s="36" t="s">
        <v>3019</v>
      </c>
      <c r="C1475" s="36" t="s">
        <v>3020</v>
      </c>
      <c r="D1475" s="36" t="s">
        <v>178</v>
      </c>
      <c r="E1475" s="35">
        <v>116704</v>
      </c>
      <c r="F1475" s="37">
        <v>69</v>
      </c>
      <c r="G1475" s="35">
        <v>1</v>
      </c>
      <c r="H1475" s="36" t="s">
        <v>179</v>
      </c>
      <c r="I1475" s="35">
        <v>3349559695</v>
      </c>
    </row>
    <row r="1476" spans="1:9" ht="60" hidden="1">
      <c r="A1476" s="35">
        <v>26342</v>
      </c>
      <c r="B1476" s="36" t="s">
        <v>3021</v>
      </c>
      <c r="C1476" s="36" t="s">
        <v>3022</v>
      </c>
      <c r="D1476" s="36" t="s">
        <v>191</v>
      </c>
      <c r="E1476" s="35">
        <v>100834</v>
      </c>
      <c r="F1476" s="37">
        <v>500</v>
      </c>
      <c r="G1476" s="35">
        <v>12</v>
      </c>
      <c r="H1476" s="36" t="s">
        <v>170</v>
      </c>
      <c r="I1476" s="35">
        <v>3337421613</v>
      </c>
    </row>
    <row r="1477" spans="1:9" ht="30" hidden="1">
      <c r="A1477" s="35">
        <v>26365</v>
      </c>
      <c r="B1477" s="36" t="s">
        <v>3023</v>
      </c>
      <c r="C1477" s="36" t="s">
        <v>3024</v>
      </c>
      <c r="D1477" s="36" t="s">
        <v>178</v>
      </c>
      <c r="E1477" s="35">
        <v>116704</v>
      </c>
      <c r="F1477" s="37">
        <v>69</v>
      </c>
      <c r="G1477" s="35">
        <v>1</v>
      </c>
      <c r="H1477" s="36" t="s">
        <v>186</v>
      </c>
      <c r="I1477" s="35">
        <v>3342618066</v>
      </c>
    </row>
    <row r="1478" spans="1:9" ht="60" hidden="1">
      <c r="A1478" s="35">
        <v>26367</v>
      </c>
      <c r="B1478" s="36" t="s">
        <v>3025</v>
      </c>
      <c r="C1478" s="36" t="s">
        <v>3024</v>
      </c>
      <c r="D1478" s="36" t="s">
        <v>191</v>
      </c>
      <c r="E1478" s="35">
        <v>100834</v>
      </c>
      <c r="F1478" s="37">
        <v>345</v>
      </c>
      <c r="G1478" s="35">
        <v>4</v>
      </c>
      <c r="H1478" s="36" t="s">
        <v>186</v>
      </c>
      <c r="I1478" s="35">
        <v>3337421624</v>
      </c>
    </row>
    <row r="1479" spans="1:9" ht="60" hidden="1">
      <c r="A1479" s="35">
        <v>26373</v>
      </c>
      <c r="B1479" s="36" t="s">
        <v>3026</v>
      </c>
      <c r="C1479" s="36" t="s">
        <v>3027</v>
      </c>
      <c r="D1479" s="36" t="s">
        <v>191</v>
      </c>
      <c r="E1479" s="35">
        <v>100834</v>
      </c>
      <c r="F1479" s="37">
        <v>69</v>
      </c>
      <c r="G1479" s="35">
        <v>1</v>
      </c>
      <c r="H1479" s="36" t="s">
        <v>186</v>
      </c>
      <c r="I1479" s="35">
        <v>3337427680</v>
      </c>
    </row>
    <row r="1480" spans="1:9" ht="15">
      <c r="A1480" s="35">
        <v>26409</v>
      </c>
      <c r="B1480" s="36" t="s">
        <v>3028</v>
      </c>
      <c r="C1480" s="36" t="s">
        <v>3029</v>
      </c>
      <c r="D1480" s="36" t="s">
        <v>169</v>
      </c>
      <c r="E1480" s="35">
        <v>100219</v>
      </c>
      <c r="F1480" s="37">
        <v>115</v>
      </c>
      <c r="G1480" s="35">
        <v>1</v>
      </c>
      <c r="H1480" s="36" t="s">
        <v>170</v>
      </c>
      <c r="I1480" s="35">
        <v>3337421640</v>
      </c>
    </row>
    <row r="1481" spans="1:9" ht="45" hidden="1">
      <c r="A1481" s="35">
        <v>26418</v>
      </c>
      <c r="B1481" s="36" t="s">
        <v>3030</v>
      </c>
      <c r="C1481" s="36" t="s">
        <v>3031</v>
      </c>
      <c r="D1481" s="36" t="s">
        <v>178</v>
      </c>
      <c r="E1481" s="35">
        <v>116704</v>
      </c>
      <c r="F1481" s="37">
        <v>69</v>
      </c>
      <c r="G1481" s="35">
        <v>2</v>
      </c>
      <c r="H1481" s="36" t="s">
        <v>179</v>
      </c>
      <c r="I1481" s="35">
        <v>3349560342</v>
      </c>
    </row>
    <row r="1482" spans="1:9" ht="15" hidden="1">
      <c r="A1482" s="35">
        <v>26437</v>
      </c>
      <c r="B1482" s="36" t="s">
        <v>3032</v>
      </c>
      <c r="C1482" s="36" t="s">
        <v>3033</v>
      </c>
      <c r="D1482" s="36" t="s">
        <v>178</v>
      </c>
      <c r="E1482" s="35">
        <v>116704</v>
      </c>
      <c r="F1482" s="37">
        <v>69</v>
      </c>
      <c r="G1482" s="35">
        <v>1</v>
      </c>
      <c r="H1482" s="36" t="s">
        <v>170</v>
      </c>
      <c r="I1482" s="35">
        <v>3337427558</v>
      </c>
    </row>
    <row r="1483" spans="1:9" ht="15" hidden="1">
      <c r="A1483" s="35">
        <v>26446</v>
      </c>
      <c r="B1483" s="36" t="s">
        <v>3034</v>
      </c>
      <c r="C1483" s="36" t="s">
        <v>3035</v>
      </c>
      <c r="D1483" s="36" t="s">
        <v>178</v>
      </c>
      <c r="E1483" s="35">
        <v>116704</v>
      </c>
      <c r="F1483" s="37">
        <v>69</v>
      </c>
      <c r="G1483" s="35">
        <v>2</v>
      </c>
      <c r="H1483" s="36" t="s">
        <v>170</v>
      </c>
      <c r="I1483" s="35">
        <v>3342617939</v>
      </c>
    </row>
    <row r="1484" spans="1:9" ht="45" hidden="1">
      <c r="A1484" s="35">
        <v>26468</v>
      </c>
      <c r="B1484" s="36" t="s">
        <v>3036</v>
      </c>
      <c r="C1484" s="36" t="s">
        <v>3037</v>
      </c>
      <c r="D1484" s="36" t="s">
        <v>178</v>
      </c>
      <c r="E1484" s="35">
        <v>116704</v>
      </c>
      <c r="F1484" s="37">
        <v>46</v>
      </c>
      <c r="G1484" s="35">
        <v>1</v>
      </c>
      <c r="H1484" s="36" t="s">
        <v>179</v>
      </c>
      <c r="I1484" s="35">
        <v>3349559924</v>
      </c>
    </row>
    <row r="1485" spans="1:9" ht="30" hidden="1">
      <c r="A1485" s="35">
        <v>26481</v>
      </c>
      <c r="B1485" s="36" t="s">
        <v>3038</v>
      </c>
      <c r="C1485" s="36" t="s">
        <v>3039</v>
      </c>
      <c r="D1485" s="36" t="s">
        <v>178</v>
      </c>
      <c r="E1485" s="35">
        <v>116704</v>
      </c>
      <c r="F1485" s="37">
        <v>69</v>
      </c>
      <c r="G1485" s="35">
        <v>1</v>
      </c>
      <c r="H1485" s="36" t="s">
        <v>186</v>
      </c>
      <c r="I1485" s="35">
        <v>3349559682</v>
      </c>
    </row>
    <row r="1486" spans="1:9" ht="75" hidden="1">
      <c r="A1486" s="35">
        <v>26507</v>
      </c>
      <c r="B1486" s="36" t="s">
        <v>3040</v>
      </c>
      <c r="C1486" s="36" t="s">
        <v>3041</v>
      </c>
      <c r="D1486" s="36" t="s">
        <v>193</v>
      </c>
      <c r="E1486" s="35">
        <v>101071</v>
      </c>
      <c r="F1486" s="37">
        <v>115</v>
      </c>
      <c r="G1486" s="35">
        <v>4</v>
      </c>
      <c r="H1486" s="36" t="s">
        <v>186</v>
      </c>
      <c r="I1486" s="35">
        <v>3337421697</v>
      </c>
    </row>
    <row r="1487" spans="1:9" ht="75" hidden="1">
      <c r="A1487" s="35">
        <v>26508</v>
      </c>
      <c r="B1487" s="36" t="s">
        <v>3042</v>
      </c>
      <c r="C1487" s="36" t="s">
        <v>3041</v>
      </c>
      <c r="D1487" s="36" t="s">
        <v>193</v>
      </c>
      <c r="E1487" s="35">
        <v>101071</v>
      </c>
      <c r="F1487" s="37">
        <v>35</v>
      </c>
      <c r="G1487" s="35">
        <v>1</v>
      </c>
      <c r="H1487" s="36" t="s">
        <v>179</v>
      </c>
      <c r="I1487" s="35">
        <v>3338290386</v>
      </c>
    </row>
    <row r="1488" spans="1:9" ht="15" hidden="1">
      <c r="A1488" s="35">
        <v>26522</v>
      </c>
      <c r="B1488" s="36" t="s">
        <v>3043</v>
      </c>
      <c r="C1488" s="36" t="s">
        <v>3044</v>
      </c>
      <c r="D1488" s="36" t="s">
        <v>178</v>
      </c>
      <c r="E1488" s="35">
        <v>116704</v>
      </c>
      <c r="F1488" s="37">
        <v>230</v>
      </c>
      <c r="G1488" s="35">
        <v>4</v>
      </c>
      <c r="H1488" s="36" t="s">
        <v>170</v>
      </c>
      <c r="I1488" s="35">
        <v>3337427914</v>
      </c>
    </row>
    <row r="1489" spans="1:9" ht="30" hidden="1">
      <c r="A1489" s="35">
        <v>26523</v>
      </c>
      <c r="B1489" s="36" t="s">
        <v>3045</v>
      </c>
      <c r="C1489" s="36" t="s">
        <v>3046</v>
      </c>
      <c r="D1489" s="36" t="s">
        <v>316</v>
      </c>
      <c r="E1489" s="35">
        <v>126080</v>
      </c>
      <c r="F1489" s="37">
        <v>115</v>
      </c>
      <c r="G1489" s="35">
        <v>2</v>
      </c>
      <c r="H1489" s="36" t="s">
        <v>194</v>
      </c>
      <c r="I1489" s="35">
        <v>3337421705</v>
      </c>
    </row>
    <row r="1490" spans="1:9" ht="45" hidden="1">
      <c r="A1490" s="35">
        <v>26524</v>
      </c>
      <c r="B1490" s="36" t="s">
        <v>3047</v>
      </c>
      <c r="C1490" s="36" t="s">
        <v>3048</v>
      </c>
      <c r="D1490" s="36" t="s">
        <v>294</v>
      </c>
      <c r="E1490" s="35">
        <v>100716</v>
      </c>
      <c r="F1490" s="37">
        <v>57</v>
      </c>
      <c r="G1490" s="35">
        <v>2</v>
      </c>
      <c r="H1490" s="36" t="s">
        <v>170</v>
      </c>
      <c r="I1490" s="35">
        <v>3342617838</v>
      </c>
    </row>
    <row r="1491" spans="1:9" ht="45" hidden="1">
      <c r="A1491" s="35">
        <v>26530</v>
      </c>
      <c r="B1491" s="36" t="s">
        <v>3049</v>
      </c>
      <c r="C1491" s="36" t="s">
        <v>3050</v>
      </c>
      <c r="D1491" s="36" t="s">
        <v>178</v>
      </c>
      <c r="E1491" s="35">
        <v>116704</v>
      </c>
      <c r="F1491" s="37">
        <v>46</v>
      </c>
      <c r="G1491" s="35">
        <v>2</v>
      </c>
      <c r="H1491" s="36" t="s">
        <v>179</v>
      </c>
      <c r="I1491" s="35">
        <v>3349560111</v>
      </c>
    </row>
    <row r="1492" spans="1:9" ht="15" hidden="1">
      <c r="A1492" s="35">
        <v>26531</v>
      </c>
      <c r="B1492" s="36" t="s">
        <v>3051</v>
      </c>
      <c r="C1492" s="36" t="s">
        <v>3050</v>
      </c>
      <c r="D1492" s="36" t="s">
        <v>178</v>
      </c>
      <c r="E1492" s="35">
        <v>116704</v>
      </c>
      <c r="F1492" s="37">
        <v>69</v>
      </c>
      <c r="G1492" s="35">
        <v>2</v>
      </c>
      <c r="H1492" s="36" t="s">
        <v>194</v>
      </c>
      <c r="I1492" s="35">
        <v>3337421709</v>
      </c>
    </row>
    <row r="1493" spans="1:9" ht="15" hidden="1">
      <c r="A1493" s="35">
        <v>26567</v>
      </c>
      <c r="B1493" s="36" t="s">
        <v>3052</v>
      </c>
      <c r="C1493" s="36" t="s">
        <v>3053</v>
      </c>
      <c r="D1493" s="36" t="s">
        <v>178</v>
      </c>
      <c r="E1493" s="35">
        <v>116704</v>
      </c>
      <c r="F1493" s="37">
        <v>46</v>
      </c>
      <c r="G1493" s="35">
        <v>1</v>
      </c>
      <c r="H1493" s="36" t="s">
        <v>194</v>
      </c>
      <c r="I1493" s="35">
        <v>3349559649</v>
      </c>
    </row>
    <row r="1494" spans="1:9" ht="15" hidden="1">
      <c r="A1494" s="35">
        <v>26571</v>
      </c>
      <c r="B1494" s="36" t="s">
        <v>3054</v>
      </c>
      <c r="C1494" s="36" t="s">
        <v>144</v>
      </c>
      <c r="D1494" s="36" t="s">
        <v>178</v>
      </c>
      <c r="E1494" s="35">
        <v>116704</v>
      </c>
      <c r="F1494" s="37">
        <v>115</v>
      </c>
      <c r="G1494" s="35">
        <v>3</v>
      </c>
      <c r="H1494" s="36" t="s">
        <v>170</v>
      </c>
      <c r="I1494" s="35">
        <v>3342617896</v>
      </c>
    </row>
    <row r="1495" spans="1:9" ht="30" hidden="1">
      <c r="A1495" s="35">
        <v>26574</v>
      </c>
      <c r="B1495" s="36" t="s">
        <v>3055</v>
      </c>
      <c r="C1495" s="36" t="s">
        <v>3056</v>
      </c>
      <c r="D1495" s="36" t="s">
        <v>178</v>
      </c>
      <c r="E1495" s="35">
        <v>116704</v>
      </c>
      <c r="F1495" s="37">
        <v>115</v>
      </c>
      <c r="G1495" s="35">
        <v>3</v>
      </c>
      <c r="H1495" s="36" t="s">
        <v>186</v>
      </c>
      <c r="I1495" s="35">
        <v>3342617897</v>
      </c>
    </row>
    <row r="1496" spans="1:9" ht="15" hidden="1">
      <c r="A1496" s="35">
        <v>26622</v>
      </c>
      <c r="B1496" s="36" t="s">
        <v>3057</v>
      </c>
      <c r="C1496" s="36" t="s">
        <v>3058</v>
      </c>
      <c r="D1496" s="36" t="s">
        <v>178</v>
      </c>
      <c r="E1496" s="35">
        <v>116704</v>
      </c>
      <c r="F1496" s="37">
        <v>69</v>
      </c>
      <c r="G1496" s="35">
        <v>2</v>
      </c>
      <c r="H1496" s="36" t="s">
        <v>170</v>
      </c>
      <c r="I1496" s="35">
        <v>3342618129</v>
      </c>
    </row>
    <row r="1497" spans="1:9" ht="15" hidden="1">
      <c r="A1497" s="35">
        <v>26629</v>
      </c>
      <c r="B1497" s="36" t="s">
        <v>3059</v>
      </c>
      <c r="C1497" s="36" t="s">
        <v>3058</v>
      </c>
      <c r="D1497" s="36" t="s">
        <v>178</v>
      </c>
      <c r="E1497" s="35">
        <v>116704</v>
      </c>
      <c r="F1497" s="37">
        <v>230</v>
      </c>
      <c r="G1497" s="35">
        <v>4</v>
      </c>
      <c r="H1497" s="36" t="s">
        <v>170</v>
      </c>
      <c r="I1497" s="35">
        <v>3337421763</v>
      </c>
    </row>
    <row r="1498" spans="1:9" ht="60" hidden="1">
      <c r="A1498" s="35">
        <v>26652</v>
      </c>
      <c r="B1498" s="36" t="s">
        <v>3060</v>
      </c>
      <c r="C1498" s="36" t="s">
        <v>3061</v>
      </c>
      <c r="D1498" s="36" t="s">
        <v>191</v>
      </c>
      <c r="E1498" s="35">
        <v>100834</v>
      </c>
      <c r="F1498" s="37">
        <v>115</v>
      </c>
      <c r="G1498" s="35">
        <v>2</v>
      </c>
      <c r="H1498" s="36" t="s">
        <v>170</v>
      </c>
      <c r="I1498" s="35">
        <v>3337421778</v>
      </c>
    </row>
    <row r="1499" spans="1:9" ht="45" hidden="1">
      <c r="A1499" s="35">
        <v>26656</v>
      </c>
      <c r="B1499" s="36" t="s">
        <v>3062</v>
      </c>
      <c r="C1499" s="36" t="s">
        <v>3063</v>
      </c>
      <c r="D1499" s="36" t="s">
        <v>178</v>
      </c>
      <c r="E1499" s="35">
        <v>116704</v>
      </c>
      <c r="F1499" s="37">
        <v>46</v>
      </c>
      <c r="G1499" s="35">
        <v>1</v>
      </c>
      <c r="H1499" s="36" t="s">
        <v>179</v>
      </c>
      <c r="I1499" s="35">
        <v>3349560083</v>
      </c>
    </row>
    <row r="1500" spans="1:9" ht="45" hidden="1">
      <c r="A1500" s="35">
        <v>26659</v>
      </c>
      <c r="B1500" s="36" t="s">
        <v>3064</v>
      </c>
      <c r="C1500" s="36" t="s">
        <v>3065</v>
      </c>
      <c r="D1500" s="36" t="s">
        <v>294</v>
      </c>
      <c r="E1500" s="35">
        <v>100716</v>
      </c>
      <c r="F1500" s="37">
        <v>57</v>
      </c>
      <c r="G1500" s="35">
        <v>2</v>
      </c>
      <c r="H1500" s="36" t="s">
        <v>170</v>
      </c>
      <c r="I1500" s="35">
        <v>3342617826</v>
      </c>
    </row>
    <row r="1501" spans="1:9" ht="45" hidden="1">
      <c r="A1501" s="35">
        <v>26668</v>
      </c>
      <c r="B1501" s="36" t="s">
        <v>3066</v>
      </c>
      <c r="C1501" s="36" t="s">
        <v>3067</v>
      </c>
      <c r="D1501" s="36" t="s">
        <v>178</v>
      </c>
      <c r="E1501" s="35">
        <v>116704</v>
      </c>
      <c r="F1501" s="37">
        <v>46</v>
      </c>
      <c r="G1501" s="35">
        <v>1</v>
      </c>
      <c r="H1501" s="36" t="s">
        <v>179</v>
      </c>
      <c r="I1501" s="35">
        <v>3349559846</v>
      </c>
    </row>
    <row r="1502" spans="1:9" ht="15" hidden="1">
      <c r="A1502" s="35">
        <v>26688</v>
      </c>
      <c r="B1502" s="36" t="s">
        <v>3068</v>
      </c>
      <c r="C1502" s="36" t="s">
        <v>3069</v>
      </c>
      <c r="D1502" s="36" t="s">
        <v>178</v>
      </c>
      <c r="E1502" s="35">
        <v>116704</v>
      </c>
      <c r="F1502" s="37">
        <v>69</v>
      </c>
      <c r="G1502" s="35">
        <v>4</v>
      </c>
      <c r="H1502" s="36" t="s">
        <v>170</v>
      </c>
      <c r="I1502" s="35">
        <v>3342618154</v>
      </c>
    </row>
    <row r="1503" spans="1:9" ht="45" hidden="1">
      <c r="A1503" s="35">
        <v>26716</v>
      </c>
      <c r="B1503" s="36" t="s">
        <v>3070</v>
      </c>
      <c r="C1503" s="36" t="s">
        <v>3071</v>
      </c>
      <c r="D1503" s="36" t="s">
        <v>397</v>
      </c>
      <c r="E1503" s="35">
        <v>101374</v>
      </c>
      <c r="F1503" s="37">
        <v>115</v>
      </c>
      <c r="G1503" s="35">
        <v>2</v>
      </c>
      <c r="H1503" s="36" t="s">
        <v>170</v>
      </c>
      <c r="I1503" s="35">
        <v>3352750313</v>
      </c>
    </row>
    <row r="1504" spans="1:9" ht="45" hidden="1">
      <c r="A1504" s="35">
        <v>26744</v>
      </c>
      <c r="B1504" s="36" t="s">
        <v>3072</v>
      </c>
      <c r="C1504" s="36" t="s">
        <v>3073</v>
      </c>
      <c r="D1504" s="36" t="s">
        <v>178</v>
      </c>
      <c r="E1504" s="35">
        <v>116704</v>
      </c>
      <c r="F1504" s="37">
        <v>69</v>
      </c>
      <c r="G1504" s="35">
        <v>2</v>
      </c>
      <c r="H1504" s="36" t="s">
        <v>215</v>
      </c>
      <c r="I1504" s="35">
        <v>3342618059</v>
      </c>
    </row>
    <row r="1505" spans="1:9" ht="30" hidden="1">
      <c r="A1505" s="35">
        <v>26769</v>
      </c>
      <c r="B1505" s="36" t="s">
        <v>3074</v>
      </c>
      <c r="C1505" s="36" t="s">
        <v>3075</v>
      </c>
      <c r="D1505" s="36" t="s">
        <v>178</v>
      </c>
      <c r="E1505" s="35">
        <v>116704</v>
      </c>
      <c r="F1505" s="37">
        <v>138</v>
      </c>
      <c r="G1505" s="35">
        <v>4</v>
      </c>
      <c r="H1505" s="36" t="s">
        <v>186</v>
      </c>
      <c r="I1505" s="35">
        <v>3349559762</v>
      </c>
    </row>
    <row r="1506" spans="1:9" ht="30" hidden="1">
      <c r="A1506" s="35">
        <v>26771</v>
      </c>
      <c r="B1506" s="36" t="s">
        <v>3076</v>
      </c>
      <c r="C1506" s="36" t="s">
        <v>3075</v>
      </c>
      <c r="D1506" s="36" t="s">
        <v>202</v>
      </c>
      <c r="E1506" s="35">
        <v>101222</v>
      </c>
      <c r="F1506" s="37">
        <v>138</v>
      </c>
      <c r="G1506" s="35">
        <v>1</v>
      </c>
      <c r="H1506" s="36" t="s">
        <v>170</v>
      </c>
      <c r="I1506" s="35">
        <v>3342618221</v>
      </c>
    </row>
    <row r="1507" spans="1:9" ht="60" hidden="1">
      <c r="A1507" s="35">
        <v>26776</v>
      </c>
      <c r="B1507" s="36" t="s">
        <v>3077</v>
      </c>
      <c r="C1507" s="36" t="s">
        <v>3078</v>
      </c>
      <c r="D1507" s="36" t="s">
        <v>191</v>
      </c>
      <c r="E1507" s="35">
        <v>100834</v>
      </c>
      <c r="F1507" s="37">
        <v>115</v>
      </c>
      <c r="G1507" s="35">
        <v>2</v>
      </c>
      <c r="H1507" s="36" t="s">
        <v>186</v>
      </c>
      <c r="I1507" s="35">
        <v>3337421844</v>
      </c>
    </row>
    <row r="1508" spans="1:9" ht="45" hidden="1">
      <c r="A1508" s="35">
        <v>26791</v>
      </c>
      <c r="B1508" s="36" t="s">
        <v>3079</v>
      </c>
      <c r="C1508" s="36" t="s">
        <v>3080</v>
      </c>
      <c r="D1508" s="36" t="s">
        <v>178</v>
      </c>
      <c r="E1508" s="35">
        <v>116704</v>
      </c>
      <c r="F1508" s="37">
        <v>138</v>
      </c>
      <c r="G1508" s="35">
        <v>1</v>
      </c>
      <c r="H1508" s="36" t="s">
        <v>179</v>
      </c>
      <c r="I1508" s="35">
        <v>3349559987</v>
      </c>
    </row>
    <row r="1509" spans="1:9" ht="45" hidden="1">
      <c r="A1509" s="35">
        <v>26806</v>
      </c>
      <c r="B1509" s="36" t="s">
        <v>3081</v>
      </c>
      <c r="C1509" s="36" t="s">
        <v>3082</v>
      </c>
      <c r="D1509" s="36" t="s">
        <v>242</v>
      </c>
      <c r="E1509" s="35">
        <v>102912</v>
      </c>
      <c r="F1509" s="37">
        <v>115</v>
      </c>
      <c r="G1509" s="35">
        <v>3</v>
      </c>
      <c r="H1509" s="36" t="s">
        <v>194</v>
      </c>
      <c r="I1509" s="35">
        <v>3353097891</v>
      </c>
    </row>
    <row r="1510" spans="1:9" ht="45" hidden="1">
      <c r="A1510" s="35">
        <v>26825</v>
      </c>
      <c r="B1510" s="36" t="s">
        <v>3083</v>
      </c>
      <c r="C1510" s="36" t="s">
        <v>3084</v>
      </c>
      <c r="D1510" s="36" t="s">
        <v>294</v>
      </c>
      <c r="E1510" s="35">
        <v>100716</v>
      </c>
      <c r="F1510" s="37">
        <v>57</v>
      </c>
      <c r="G1510" s="35">
        <v>2</v>
      </c>
      <c r="H1510" s="36" t="s">
        <v>170</v>
      </c>
      <c r="I1510" s="35">
        <v>3342617820</v>
      </c>
    </row>
    <row r="1511" spans="1:9" ht="45" hidden="1">
      <c r="A1511" s="35">
        <v>26841</v>
      </c>
      <c r="B1511" s="36" t="s">
        <v>3085</v>
      </c>
      <c r="C1511" s="36" t="s">
        <v>3086</v>
      </c>
      <c r="D1511" s="36" t="s">
        <v>178</v>
      </c>
      <c r="E1511" s="35">
        <v>116704</v>
      </c>
      <c r="F1511" s="37">
        <v>138</v>
      </c>
      <c r="G1511" s="35">
        <v>1</v>
      </c>
      <c r="H1511" s="36" t="s">
        <v>179</v>
      </c>
      <c r="I1511" s="35">
        <v>3349560383</v>
      </c>
    </row>
    <row r="1512" spans="1:9" ht="15" hidden="1">
      <c r="A1512" s="35">
        <v>26844</v>
      </c>
      <c r="B1512" s="36" t="s">
        <v>3087</v>
      </c>
      <c r="C1512" s="36" t="s">
        <v>3088</v>
      </c>
      <c r="D1512" s="36" t="s">
        <v>178</v>
      </c>
      <c r="E1512" s="35">
        <v>116704</v>
      </c>
      <c r="F1512" s="37">
        <v>138</v>
      </c>
      <c r="G1512" s="35">
        <v>4</v>
      </c>
      <c r="H1512" s="36" t="s">
        <v>194</v>
      </c>
      <c r="I1512" s="35">
        <v>3349559617</v>
      </c>
    </row>
    <row r="1513" spans="1:9" ht="15" hidden="1">
      <c r="A1513" s="35">
        <v>26854</v>
      </c>
      <c r="B1513" s="36" t="s">
        <v>3089</v>
      </c>
      <c r="C1513" s="36" t="s">
        <v>3090</v>
      </c>
      <c r="D1513" s="36" t="s">
        <v>178</v>
      </c>
      <c r="E1513" s="35">
        <v>116704</v>
      </c>
      <c r="F1513" s="37">
        <v>161</v>
      </c>
      <c r="G1513" s="35">
        <v>10</v>
      </c>
      <c r="H1513" s="36" t="s">
        <v>170</v>
      </c>
      <c r="I1513" s="35">
        <v>3337421898</v>
      </c>
    </row>
    <row r="1514" spans="1:9" ht="60" hidden="1">
      <c r="A1514" s="35">
        <v>26881</v>
      </c>
      <c r="B1514" s="36" t="s">
        <v>3091</v>
      </c>
      <c r="C1514" s="36" t="s">
        <v>3092</v>
      </c>
      <c r="D1514" s="36" t="s">
        <v>191</v>
      </c>
      <c r="E1514" s="35">
        <v>100834</v>
      </c>
      <c r="F1514" s="37">
        <v>115</v>
      </c>
      <c r="G1514" s="35">
        <v>2</v>
      </c>
      <c r="H1514" s="36" t="s">
        <v>186</v>
      </c>
      <c r="I1514" s="35">
        <v>3337421916</v>
      </c>
    </row>
    <row r="1515" spans="1:9" ht="45" hidden="1">
      <c r="A1515" s="35">
        <v>26887</v>
      </c>
      <c r="B1515" s="36" t="s">
        <v>3093</v>
      </c>
      <c r="C1515" s="36" t="s">
        <v>3094</v>
      </c>
      <c r="D1515" s="36" t="s">
        <v>178</v>
      </c>
      <c r="E1515" s="35">
        <v>116704</v>
      </c>
      <c r="F1515" s="37">
        <v>69</v>
      </c>
      <c r="G1515" s="35">
        <v>1</v>
      </c>
      <c r="H1515" s="36" t="s">
        <v>179</v>
      </c>
      <c r="I1515" s="35">
        <v>3349559696</v>
      </c>
    </row>
    <row r="1516" spans="1:9" ht="30" hidden="1">
      <c r="A1516" s="35">
        <v>26927</v>
      </c>
      <c r="B1516" s="36" t="s">
        <v>3095</v>
      </c>
      <c r="C1516" s="36" t="s">
        <v>3096</v>
      </c>
      <c r="D1516" s="36" t="s">
        <v>3097</v>
      </c>
      <c r="E1516" s="35">
        <v>101179</v>
      </c>
      <c r="F1516" s="37">
        <v>69</v>
      </c>
      <c r="G1516" s="35">
        <v>2</v>
      </c>
      <c r="H1516" s="36" t="s">
        <v>170</v>
      </c>
      <c r="I1516" s="35">
        <v>3337421949</v>
      </c>
    </row>
    <row r="1517" spans="1:9" ht="15" hidden="1">
      <c r="A1517" s="35">
        <v>26935</v>
      </c>
      <c r="B1517" s="36" t="s">
        <v>3098</v>
      </c>
      <c r="C1517" s="36" t="s">
        <v>3099</v>
      </c>
      <c r="D1517" s="36" t="s">
        <v>178</v>
      </c>
      <c r="E1517" s="35">
        <v>116704</v>
      </c>
      <c r="F1517" s="37">
        <v>69</v>
      </c>
      <c r="G1517" s="35">
        <v>1</v>
      </c>
      <c r="H1517" s="36" t="s">
        <v>170</v>
      </c>
      <c r="I1517" s="35">
        <v>3342618174</v>
      </c>
    </row>
    <row r="1518" spans="1:9" ht="15" hidden="1">
      <c r="A1518" s="35">
        <v>26943</v>
      </c>
      <c r="B1518" s="36" t="s">
        <v>3100</v>
      </c>
      <c r="C1518" s="36" t="s">
        <v>3101</v>
      </c>
      <c r="D1518" s="36" t="s">
        <v>178</v>
      </c>
      <c r="E1518" s="35">
        <v>116704</v>
      </c>
      <c r="F1518" s="37">
        <v>46</v>
      </c>
      <c r="G1518" s="35">
        <v>2</v>
      </c>
      <c r="H1518" s="36" t="s">
        <v>194</v>
      </c>
      <c r="I1518" s="35">
        <v>3349559598</v>
      </c>
    </row>
    <row r="1519" spans="1:9" ht="15" hidden="1">
      <c r="A1519" s="35">
        <v>26969</v>
      </c>
      <c r="B1519" s="36" t="s">
        <v>3102</v>
      </c>
      <c r="C1519" s="36" t="s">
        <v>3103</v>
      </c>
      <c r="D1519" s="36" t="s">
        <v>178</v>
      </c>
      <c r="E1519" s="35">
        <v>116704</v>
      </c>
      <c r="F1519" s="37">
        <v>115</v>
      </c>
      <c r="G1519" s="35">
        <v>3</v>
      </c>
      <c r="H1519" s="36" t="s">
        <v>170</v>
      </c>
      <c r="I1519" s="35">
        <v>3337428247</v>
      </c>
    </row>
    <row r="1520" spans="1:9" ht="15" hidden="1">
      <c r="A1520" s="35">
        <v>26971</v>
      </c>
      <c r="B1520" s="36" t="s">
        <v>3104</v>
      </c>
      <c r="C1520" s="36" t="s">
        <v>3103</v>
      </c>
      <c r="D1520" s="36" t="s">
        <v>178</v>
      </c>
      <c r="E1520" s="35">
        <v>116704</v>
      </c>
      <c r="F1520" s="37">
        <v>115</v>
      </c>
      <c r="G1520" s="35">
        <v>2</v>
      </c>
      <c r="H1520" s="36" t="s">
        <v>194</v>
      </c>
      <c r="I1520" s="35">
        <v>3352750116</v>
      </c>
    </row>
    <row r="1521" spans="1:9" ht="30" hidden="1">
      <c r="A1521" s="35">
        <v>26991</v>
      </c>
      <c r="B1521" s="36" t="s">
        <v>3105</v>
      </c>
      <c r="C1521" s="36" t="s">
        <v>3106</v>
      </c>
      <c r="D1521" s="36" t="s">
        <v>178</v>
      </c>
      <c r="E1521" s="35">
        <v>116704</v>
      </c>
      <c r="F1521" s="37">
        <v>138</v>
      </c>
      <c r="G1521" s="35">
        <v>11</v>
      </c>
      <c r="H1521" s="36" t="s">
        <v>186</v>
      </c>
      <c r="I1521" s="35">
        <v>3349560053</v>
      </c>
    </row>
    <row r="1522" spans="1:9" ht="60" hidden="1">
      <c r="A1522" s="35">
        <v>26995</v>
      </c>
      <c r="B1522" s="36" t="s">
        <v>3107</v>
      </c>
      <c r="C1522" s="36" t="s">
        <v>3108</v>
      </c>
      <c r="D1522" s="36" t="s">
        <v>191</v>
      </c>
      <c r="E1522" s="35">
        <v>100834</v>
      </c>
      <c r="F1522" s="37">
        <v>230</v>
      </c>
      <c r="G1522" s="35">
        <v>2</v>
      </c>
      <c r="H1522" s="36" t="s">
        <v>194</v>
      </c>
      <c r="I1522" s="35">
        <v>3337421994</v>
      </c>
    </row>
    <row r="1523" spans="1:9" ht="60" hidden="1">
      <c r="A1523" s="35">
        <v>26996</v>
      </c>
      <c r="B1523" s="36" t="s">
        <v>3109</v>
      </c>
      <c r="C1523" s="36" t="s">
        <v>3110</v>
      </c>
      <c r="D1523" s="36" t="s">
        <v>191</v>
      </c>
      <c r="E1523" s="35">
        <v>100834</v>
      </c>
      <c r="F1523" s="37">
        <v>230</v>
      </c>
      <c r="G1523" s="35">
        <v>12</v>
      </c>
      <c r="H1523" s="36" t="s">
        <v>194</v>
      </c>
      <c r="I1523" s="35">
        <v>3352750174</v>
      </c>
    </row>
    <row r="1524" spans="1:9" ht="60" hidden="1">
      <c r="A1524" s="35">
        <v>26997</v>
      </c>
      <c r="B1524" s="36" t="s">
        <v>3111</v>
      </c>
      <c r="C1524" s="36" t="s">
        <v>3112</v>
      </c>
      <c r="D1524" s="36" t="s">
        <v>191</v>
      </c>
      <c r="E1524" s="35">
        <v>100834</v>
      </c>
      <c r="F1524" s="37">
        <v>-99</v>
      </c>
      <c r="G1524" s="35">
        <v>2</v>
      </c>
      <c r="H1524" s="36" t="s">
        <v>194</v>
      </c>
      <c r="I1524" s="35">
        <v>3352750173</v>
      </c>
    </row>
    <row r="1525" spans="1:9" ht="45" hidden="1">
      <c r="A1525" s="35">
        <v>27008</v>
      </c>
      <c r="B1525" s="36" t="s">
        <v>3113</v>
      </c>
      <c r="C1525" s="36" t="s">
        <v>3114</v>
      </c>
      <c r="D1525" s="36" t="s">
        <v>202</v>
      </c>
      <c r="E1525" s="35">
        <v>101222</v>
      </c>
      <c r="F1525" s="37">
        <v>138</v>
      </c>
      <c r="G1525" s="35">
        <v>1</v>
      </c>
      <c r="H1525" s="36" t="s">
        <v>215</v>
      </c>
      <c r="I1525" s="35">
        <v>3337422000</v>
      </c>
    </row>
    <row r="1526" spans="1:9" ht="30" hidden="1">
      <c r="A1526" s="35">
        <v>27041</v>
      </c>
      <c r="B1526" s="36" t="s">
        <v>3115</v>
      </c>
      <c r="C1526" s="36" t="s">
        <v>3116</v>
      </c>
      <c r="D1526" s="36" t="s">
        <v>178</v>
      </c>
      <c r="E1526" s="35">
        <v>116704</v>
      </c>
      <c r="F1526" s="37">
        <v>230</v>
      </c>
      <c r="G1526" s="35">
        <v>7</v>
      </c>
      <c r="H1526" s="36" t="s">
        <v>186</v>
      </c>
      <c r="I1526" s="35">
        <v>3337422020</v>
      </c>
    </row>
    <row r="1527" spans="1:9" ht="60" hidden="1">
      <c r="A1527" s="35">
        <v>27042</v>
      </c>
      <c r="B1527" s="36" t="s">
        <v>3117</v>
      </c>
      <c r="C1527" s="36" t="s">
        <v>3116</v>
      </c>
      <c r="D1527" s="36" t="s">
        <v>191</v>
      </c>
      <c r="E1527" s="35">
        <v>100834</v>
      </c>
      <c r="F1527" s="37">
        <v>138</v>
      </c>
      <c r="G1527" s="35">
        <v>2</v>
      </c>
      <c r="H1527" s="36" t="s">
        <v>215</v>
      </c>
      <c r="I1527" s="35">
        <v>3337422023</v>
      </c>
    </row>
    <row r="1528" spans="1:9" ht="60" hidden="1">
      <c r="A1528" s="35">
        <v>27047</v>
      </c>
      <c r="B1528" s="36" t="s">
        <v>3118</v>
      </c>
      <c r="C1528" s="36" t="s">
        <v>3119</v>
      </c>
      <c r="D1528" s="36" t="s">
        <v>191</v>
      </c>
      <c r="E1528" s="35">
        <v>100834</v>
      </c>
      <c r="F1528" s="37">
        <v>115</v>
      </c>
      <c r="G1528" s="35">
        <v>1</v>
      </c>
      <c r="H1528" s="36" t="s">
        <v>170</v>
      </c>
      <c r="I1528" s="35">
        <v>3337422028</v>
      </c>
    </row>
    <row r="1529" spans="1:9" ht="45" hidden="1">
      <c r="A1529" s="35">
        <v>27133</v>
      </c>
      <c r="B1529" s="36" t="s">
        <v>3120</v>
      </c>
      <c r="C1529" s="36" t="s">
        <v>3121</v>
      </c>
      <c r="D1529" s="36" t="s">
        <v>178</v>
      </c>
      <c r="E1529" s="35">
        <v>116704</v>
      </c>
      <c r="F1529" s="37">
        <v>69</v>
      </c>
      <c r="G1529" s="35">
        <v>4</v>
      </c>
      <c r="H1529" s="36" t="s">
        <v>215</v>
      </c>
      <c r="I1529" s="35">
        <v>3342618178</v>
      </c>
    </row>
    <row r="1530" spans="1:9" ht="15" hidden="1">
      <c r="A1530" s="35">
        <v>27136</v>
      </c>
      <c r="B1530" s="36" t="s">
        <v>3122</v>
      </c>
      <c r="C1530" s="36" t="s">
        <v>3123</v>
      </c>
      <c r="D1530" s="36" t="s">
        <v>178</v>
      </c>
      <c r="E1530" s="35">
        <v>116704</v>
      </c>
      <c r="F1530" s="37">
        <v>69</v>
      </c>
      <c r="G1530" s="35">
        <v>3</v>
      </c>
      <c r="H1530" s="36" t="s">
        <v>170</v>
      </c>
      <c r="I1530" s="35">
        <v>3337428086</v>
      </c>
    </row>
    <row r="1531" spans="1:9" ht="45" hidden="1">
      <c r="A1531" s="35">
        <v>27190</v>
      </c>
      <c r="B1531" s="36" t="s">
        <v>3124</v>
      </c>
      <c r="C1531" s="36" t="s">
        <v>3125</v>
      </c>
      <c r="D1531" s="36" t="s">
        <v>178</v>
      </c>
      <c r="E1531" s="35">
        <v>116704</v>
      </c>
      <c r="F1531" s="37">
        <v>69</v>
      </c>
      <c r="G1531" s="35">
        <v>3</v>
      </c>
      <c r="H1531" s="36" t="s">
        <v>179</v>
      </c>
      <c r="I1531" s="35">
        <v>3349560345</v>
      </c>
    </row>
    <row r="1532" spans="1:9" ht="30" hidden="1">
      <c r="A1532" s="35">
        <v>27219</v>
      </c>
      <c r="B1532" s="36" t="s">
        <v>3126</v>
      </c>
      <c r="C1532" s="36" t="s">
        <v>3127</v>
      </c>
      <c r="D1532" s="36" t="s">
        <v>178</v>
      </c>
      <c r="E1532" s="35">
        <v>116704</v>
      </c>
      <c r="F1532" s="37">
        <v>230</v>
      </c>
      <c r="G1532" s="35">
        <v>7</v>
      </c>
      <c r="H1532" s="36" t="s">
        <v>186</v>
      </c>
      <c r="I1532" s="35">
        <v>3337422137</v>
      </c>
    </row>
    <row r="1533" spans="1:9" ht="30" hidden="1">
      <c r="A1533" s="35">
        <v>27239</v>
      </c>
      <c r="B1533" s="36" t="s">
        <v>3128</v>
      </c>
      <c r="C1533" s="36" t="s">
        <v>3129</v>
      </c>
      <c r="D1533" s="36" t="s">
        <v>202</v>
      </c>
      <c r="E1533" s="35">
        <v>101222</v>
      </c>
      <c r="F1533" s="37">
        <v>46</v>
      </c>
      <c r="G1533" s="35">
        <v>4</v>
      </c>
      <c r="H1533" s="36" t="s">
        <v>170</v>
      </c>
      <c r="I1533" s="35">
        <v>3342618245</v>
      </c>
    </row>
    <row r="1534" spans="1:9" ht="30">
      <c r="A1534" s="35">
        <v>27240</v>
      </c>
      <c r="B1534" s="36" t="s">
        <v>3130</v>
      </c>
      <c r="C1534" s="36" t="s">
        <v>3129</v>
      </c>
      <c r="D1534" s="36" t="s">
        <v>169</v>
      </c>
      <c r="E1534" s="35">
        <v>100219</v>
      </c>
      <c r="F1534" s="37">
        <v>115</v>
      </c>
      <c r="G1534" s="35">
        <v>2</v>
      </c>
      <c r="H1534" s="36" t="s">
        <v>186</v>
      </c>
      <c r="I1534" s="35">
        <v>3337422151</v>
      </c>
    </row>
    <row r="1535" spans="1:9" ht="45" hidden="1">
      <c r="A1535" s="35">
        <v>27267</v>
      </c>
      <c r="B1535" s="36" t="s">
        <v>3131</v>
      </c>
      <c r="C1535" s="36" t="s">
        <v>3132</v>
      </c>
      <c r="D1535" s="36" t="s">
        <v>178</v>
      </c>
      <c r="E1535" s="35">
        <v>116704</v>
      </c>
      <c r="F1535" s="37">
        <v>69</v>
      </c>
      <c r="G1535" s="35">
        <v>2</v>
      </c>
      <c r="H1535" s="36" t="s">
        <v>179</v>
      </c>
      <c r="I1535" s="35">
        <v>3349559738</v>
      </c>
    </row>
    <row r="1536" spans="1:9" ht="60" hidden="1">
      <c r="A1536" s="35">
        <v>27318</v>
      </c>
      <c r="B1536" s="36" t="s">
        <v>3133</v>
      </c>
      <c r="C1536" s="36" t="s">
        <v>3134</v>
      </c>
      <c r="D1536" s="36" t="s">
        <v>191</v>
      </c>
      <c r="E1536" s="35">
        <v>100834</v>
      </c>
      <c r="F1536" s="37">
        <v>138</v>
      </c>
      <c r="G1536" s="35">
        <v>1</v>
      </c>
      <c r="H1536" s="36" t="s">
        <v>215</v>
      </c>
      <c r="I1536" s="35">
        <v>3337422198</v>
      </c>
    </row>
    <row r="1537" spans="1:9" ht="60" hidden="1">
      <c r="A1537" s="35">
        <v>27332</v>
      </c>
      <c r="B1537" s="36" t="s">
        <v>3135</v>
      </c>
      <c r="C1537" s="36" t="s">
        <v>3136</v>
      </c>
      <c r="D1537" s="36" t="s">
        <v>191</v>
      </c>
      <c r="E1537" s="35">
        <v>100834</v>
      </c>
      <c r="F1537" s="37">
        <v>230</v>
      </c>
      <c r="G1537" s="35">
        <v>5</v>
      </c>
      <c r="H1537" s="36" t="s">
        <v>170</v>
      </c>
      <c r="I1537" s="35">
        <v>3337422206</v>
      </c>
    </row>
    <row r="1538" spans="1:9" ht="15" hidden="1">
      <c r="A1538" s="35">
        <v>27334</v>
      </c>
      <c r="B1538" s="36" t="s">
        <v>3137</v>
      </c>
      <c r="C1538" s="36" t="s">
        <v>3138</v>
      </c>
      <c r="D1538" s="36" t="s">
        <v>178</v>
      </c>
      <c r="E1538" s="35">
        <v>116704</v>
      </c>
      <c r="F1538" s="37">
        <v>69</v>
      </c>
      <c r="G1538" s="35">
        <v>2</v>
      </c>
      <c r="H1538" s="36" t="s">
        <v>170</v>
      </c>
      <c r="I1538" s="35">
        <v>3352749889</v>
      </c>
    </row>
    <row r="1539" spans="1:9" ht="30">
      <c r="A1539" s="35">
        <v>27396</v>
      </c>
      <c r="B1539" s="36" t="s">
        <v>3139</v>
      </c>
      <c r="C1539" s="36" t="s">
        <v>3140</v>
      </c>
      <c r="D1539" s="36" t="s">
        <v>169</v>
      </c>
      <c r="E1539" s="35">
        <v>100219</v>
      </c>
      <c r="F1539" s="37">
        <v>115</v>
      </c>
      <c r="G1539" s="35">
        <v>2</v>
      </c>
      <c r="H1539" s="36" t="s">
        <v>186</v>
      </c>
      <c r="I1539" s="35">
        <v>3337422246</v>
      </c>
    </row>
    <row r="1540" spans="1:9" ht="15" hidden="1">
      <c r="A1540" s="35">
        <v>27418</v>
      </c>
      <c r="B1540" s="36" t="s">
        <v>3141</v>
      </c>
      <c r="C1540" s="36" t="s">
        <v>3142</v>
      </c>
      <c r="D1540" s="36" t="s">
        <v>178</v>
      </c>
      <c r="E1540" s="35">
        <v>116704</v>
      </c>
      <c r="F1540" s="37">
        <v>46</v>
      </c>
      <c r="G1540" s="35">
        <v>3</v>
      </c>
      <c r="H1540" s="36" t="s">
        <v>194</v>
      </c>
      <c r="I1540" s="35">
        <v>3349559576</v>
      </c>
    </row>
    <row r="1541" spans="1:9" ht="45" hidden="1">
      <c r="A1541" s="35">
        <v>27427</v>
      </c>
      <c r="B1541" s="36" t="s">
        <v>3143</v>
      </c>
      <c r="C1541" s="36" t="s">
        <v>3144</v>
      </c>
      <c r="D1541" s="36" t="s">
        <v>294</v>
      </c>
      <c r="E1541" s="35">
        <v>100716</v>
      </c>
      <c r="F1541" s="37">
        <v>34.5</v>
      </c>
      <c r="G1541" s="35">
        <v>2</v>
      </c>
      <c r="H1541" s="36" t="s">
        <v>186</v>
      </c>
      <c r="I1541" s="35">
        <v>3342617774</v>
      </c>
    </row>
    <row r="1542" spans="1:9" ht="15" hidden="1">
      <c r="A1542" s="35">
        <v>27429</v>
      </c>
      <c r="B1542" s="36" t="s">
        <v>3145</v>
      </c>
      <c r="C1542" s="36" t="s">
        <v>3146</v>
      </c>
      <c r="D1542" s="36" t="s">
        <v>178</v>
      </c>
      <c r="E1542" s="35">
        <v>116704</v>
      </c>
      <c r="F1542" s="37">
        <v>69</v>
      </c>
      <c r="G1542" s="35">
        <v>3</v>
      </c>
      <c r="H1542" s="36" t="s">
        <v>170</v>
      </c>
      <c r="I1542" s="35">
        <v>3337428061</v>
      </c>
    </row>
    <row r="1543" spans="1:9" ht="15" hidden="1">
      <c r="A1543" s="35">
        <v>27476</v>
      </c>
      <c r="B1543" s="36" t="s">
        <v>3147</v>
      </c>
      <c r="C1543" s="36" t="s">
        <v>3148</v>
      </c>
      <c r="D1543" s="36" t="s">
        <v>178</v>
      </c>
      <c r="E1543" s="35">
        <v>116704</v>
      </c>
      <c r="F1543" s="37">
        <v>69</v>
      </c>
      <c r="G1543" s="35">
        <v>4</v>
      </c>
      <c r="H1543" s="36" t="s">
        <v>170</v>
      </c>
      <c r="I1543" s="35">
        <v>3337428293</v>
      </c>
    </row>
    <row r="1544" spans="1:9" ht="30" hidden="1">
      <c r="A1544" s="35">
        <v>27479</v>
      </c>
      <c r="B1544" s="36" t="s">
        <v>3149</v>
      </c>
      <c r="C1544" s="36" t="s">
        <v>3150</v>
      </c>
      <c r="D1544" s="36" t="s">
        <v>548</v>
      </c>
      <c r="E1544" s="35">
        <v>100713</v>
      </c>
      <c r="F1544" s="37">
        <v>230</v>
      </c>
      <c r="G1544" s="35">
        <v>2</v>
      </c>
      <c r="H1544" s="36" t="s">
        <v>170</v>
      </c>
      <c r="I1544" s="35">
        <v>3337422288</v>
      </c>
    </row>
    <row r="1545" spans="1:9" ht="45" hidden="1">
      <c r="A1545" s="35">
        <v>27500</v>
      </c>
      <c r="B1545" s="36" t="s">
        <v>3151</v>
      </c>
      <c r="C1545" s="36" t="s">
        <v>3152</v>
      </c>
      <c r="D1545" s="36" t="s">
        <v>178</v>
      </c>
      <c r="E1545" s="35">
        <v>116704</v>
      </c>
      <c r="F1545" s="37">
        <v>69</v>
      </c>
      <c r="G1545" s="35">
        <v>2</v>
      </c>
      <c r="H1545" s="36" t="s">
        <v>215</v>
      </c>
      <c r="I1545" s="35">
        <v>3337422298</v>
      </c>
    </row>
    <row r="1546" spans="1:9" ht="60" hidden="1">
      <c r="A1546" s="35">
        <v>27530</v>
      </c>
      <c r="B1546" s="36" t="s">
        <v>3153</v>
      </c>
      <c r="C1546" s="36" t="s">
        <v>3154</v>
      </c>
      <c r="D1546" s="36" t="s">
        <v>191</v>
      </c>
      <c r="E1546" s="35">
        <v>100834</v>
      </c>
      <c r="F1546" s="37">
        <v>230</v>
      </c>
      <c r="G1546" s="35">
        <v>3</v>
      </c>
      <c r="H1546" s="36" t="s">
        <v>215</v>
      </c>
      <c r="I1546" s="35">
        <v>3337422316</v>
      </c>
    </row>
    <row r="1547" spans="1:9" ht="45" hidden="1">
      <c r="A1547" s="35">
        <v>27558</v>
      </c>
      <c r="B1547" s="36" t="s">
        <v>3155</v>
      </c>
      <c r="C1547" s="36" t="s">
        <v>3156</v>
      </c>
      <c r="D1547" s="36" t="s">
        <v>178</v>
      </c>
      <c r="E1547" s="35">
        <v>116704</v>
      </c>
      <c r="F1547" s="37">
        <v>138</v>
      </c>
      <c r="G1547" s="35">
        <v>1</v>
      </c>
      <c r="H1547" s="36" t="s">
        <v>179</v>
      </c>
      <c r="I1547" s="35">
        <v>3349559864</v>
      </c>
    </row>
    <row r="1548" spans="1:9" ht="15">
      <c r="A1548" s="35">
        <v>27560</v>
      </c>
      <c r="B1548" s="36" t="s">
        <v>3157</v>
      </c>
      <c r="C1548" s="36" t="s">
        <v>3158</v>
      </c>
      <c r="D1548" s="36" t="s">
        <v>169</v>
      </c>
      <c r="E1548" s="35">
        <v>100219</v>
      </c>
      <c r="F1548" s="37">
        <v>115</v>
      </c>
      <c r="G1548" s="35">
        <v>2</v>
      </c>
      <c r="H1548" s="36" t="s">
        <v>170</v>
      </c>
      <c r="I1548" s="35">
        <v>3337422337</v>
      </c>
    </row>
    <row r="1549" spans="1:9" ht="45" hidden="1">
      <c r="A1549" s="35">
        <v>27577</v>
      </c>
      <c r="B1549" s="36" t="s">
        <v>3159</v>
      </c>
      <c r="C1549" s="36" t="s">
        <v>3160</v>
      </c>
      <c r="D1549" s="36" t="s">
        <v>178</v>
      </c>
      <c r="E1549" s="35">
        <v>116704</v>
      </c>
      <c r="F1549" s="37">
        <v>46</v>
      </c>
      <c r="G1549" s="35">
        <v>2</v>
      </c>
      <c r="H1549" s="36" t="s">
        <v>179</v>
      </c>
      <c r="I1549" s="35">
        <v>3349559917</v>
      </c>
    </row>
    <row r="1550" spans="1:9" ht="60" hidden="1">
      <c r="A1550" s="35">
        <v>27589</v>
      </c>
      <c r="B1550" s="36" t="s">
        <v>3161</v>
      </c>
      <c r="C1550" s="36" t="s">
        <v>3162</v>
      </c>
      <c r="D1550" s="36" t="s">
        <v>191</v>
      </c>
      <c r="E1550" s="35">
        <v>100834</v>
      </c>
      <c r="F1550" s="37">
        <v>115</v>
      </c>
      <c r="G1550" s="35">
        <v>1</v>
      </c>
      <c r="H1550" s="36" t="s">
        <v>170</v>
      </c>
      <c r="I1550" s="35">
        <v>3337422351</v>
      </c>
    </row>
    <row r="1551" spans="1:9" ht="45" hidden="1">
      <c r="A1551" s="35">
        <v>27598</v>
      </c>
      <c r="B1551" s="36" t="s">
        <v>3163</v>
      </c>
      <c r="C1551" s="36" t="s">
        <v>3164</v>
      </c>
      <c r="D1551" s="36" t="s">
        <v>178</v>
      </c>
      <c r="E1551" s="35">
        <v>116704</v>
      </c>
      <c r="F1551" s="37">
        <v>69</v>
      </c>
      <c r="G1551" s="35">
        <v>1</v>
      </c>
      <c r="H1551" s="36" t="s">
        <v>215</v>
      </c>
      <c r="I1551" s="35">
        <v>3342618040</v>
      </c>
    </row>
    <row r="1552" spans="1:9" ht="15" hidden="1">
      <c r="A1552" s="35">
        <v>27602</v>
      </c>
      <c r="B1552" s="36" t="s">
        <v>3165</v>
      </c>
      <c r="C1552" s="36" t="s">
        <v>3166</v>
      </c>
      <c r="D1552" s="36" t="s">
        <v>178</v>
      </c>
      <c r="E1552" s="35">
        <v>116704</v>
      </c>
      <c r="F1552" s="37">
        <v>69</v>
      </c>
      <c r="G1552" s="35">
        <v>2</v>
      </c>
      <c r="H1552" s="36" t="s">
        <v>170</v>
      </c>
      <c r="I1552" s="35">
        <v>3337428254</v>
      </c>
    </row>
    <row r="1553" spans="1:9" ht="60" hidden="1">
      <c r="A1553" s="35">
        <v>27607</v>
      </c>
      <c r="B1553" s="36" t="s">
        <v>3167</v>
      </c>
      <c r="C1553" s="36" t="s">
        <v>3168</v>
      </c>
      <c r="D1553" s="36" t="s">
        <v>191</v>
      </c>
      <c r="E1553" s="35">
        <v>100834</v>
      </c>
      <c r="F1553" s="37">
        <v>115</v>
      </c>
      <c r="G1553" s="35">
        <v>1</v>
      </c>
      <c r="H1553" s="36" t="s">
        <v>170</v>
      </c>
      <c r="I1553" s="35">
        <v>3337422362</v>
      </c>
    </row>
    <row r="1554" spans="1:9" ht="45" hidden="1">
      <c r="A1554" s="35">
        <v>27651</v>
      </c>
      <c r="B1554" s="36" t="s">
        <v>3169</v>
      </c>
      <c r="C1554" s="36" t="s">
        <v>3170</v>
      </c>
      <c r="D1554" s="36" t="s">
        <v>178</v>
      </c>
      <c r="E1554" s="35">
        <v>116704</v>
      </c>
      <c r="F1554" s="37">
        <v>46</v>
      </c>
      <c r="G1554" s="35">
        <v>2</v>
      </c>
      <c r="H1554" s="36" t="s">
        <v>179</v>
      </c>
      <c r="I1554" s="35">
        <v>3349560277</v>
      </c>
    </row>
    <row r="1555" spans="1:9" ht="45" hidden="1">
      <c r="A1555" s="35">
        <v>27685</v>
      </c>
      <c r="B1555" s="36" t="s">
        <v>3171</v>
      </c>
      <c r="C1555" s="36" t="s">
        <v>3172</v>
      </c>
      <c r="D1555" s="36" t="s">
        <v>202</v>
      </c>
      <c r="E1555" s="35">
        <v>101222</v>
      </c>
      <c r="F1555" s="37">
        <v>46</v>
      </c>
      <c r="G1555" s="35">
        <v>1</v>
      </c>
      <c r="H1555" s="36" t="s">
        <v>215</v>
      </c>
      <c r="I1555" s="35">
        <v>3342618346</v>
      </c>
    </row>
    <row r="1556" spans="1:9" ht="45" hidden="1">
      <c r="A1556" s="35">
        <v>27717</v>
      </c>
      <c r="B1556" s="36" t="s">
        <v>3173</v>
      </c>
      <c r="C1556" s="36" t="s">
        <v>3174</v>
      </c>
      <c r="D1556" s="36" t="s">
        <v>178</v>
      </c>
      <c r="E1556" s="35">
        <v>116704</v>
      </c>
      <c r="F1556" s="37">
        <v>138</v>
      </c>
      <c r="G1556" s="35">
        <v>1</v>
      </c>
      <c r="H1556" s="36" t="s">
        <v>179</v>
      </c>
      <c r="I1556" s="35">
        <v>3337422426</v>
      </c>
    </row>
    <row r="1557" spans="1:9" ht="15">
      <c r="A1557" s="35">
        <v>27731</v>
      </c>
      <c r="B1557" s="36" t="s">
        <v>3175</v>
      </c>
      <c r="C1557" s="36" t="s">
        <v>3176</v>
      </c>
      <c r="D1557" s="36" t="s">
        <v>169</v>
      </c>
      <c r="E1557" s="35">
        <v>100219</v>
      </c>
      <c r="F1557" s="37">
        <v>115</v>
      </c>
      <c r="G1557" s="35">
        <v>2</v>
      </c>
      <c r="H1557" s="36" t="s">
        <v>170</v>
      </c>
      <c r="I1557" s="35">
        <v>3337428369</v>
      </c>
    </row>
    <row r="1558" spans="1:9" ht="45" hidden="1">
      <c r="A1558" s="35">
        <v>27783</v>
      </c>
      <c r="B1558" s="36" t="s">
        <v>3177</v>
      </c>
      <c r="C1558" s="36" t="s">
        <v>3178</v>
      </c>
      <c r="D1558" s="36" t="s">
        <v>294</v>
      </c>
      <c r="E1558" s="35">
        <v>100716</v>
      </c>
      <c r="F1558" s="37">
        <v>115</v>
      </c>
      <c r="G1558" s="35">
        <v>2</v>
      </c>
      <c r="H1558" s="36" t="s">
        <v>186</v>
      </c>
      <c r="I1558" s="35">
        <v>3337422472</v>
      </c>
    </row>
    <row r="1559" spans="1:9" ht="15" hidden="1">
      <c r="A1559" s="35">
        <v>27829</v>
      </c>
      <c r="B1559" s="36" t="s">
        <v>3179</v>
      </c>
      <c r="C1559" s="36" t="s">
        <v>3180</v>
      </c>
      <c r="D1559" s="36" t="s">
        <v>178</v>
      </c>
      <c r="E1559" s="35">
        <v>116704</v>
      </c>
      <c r="F1559" s="37">
        <v>46</v>
      </c>
      <c r="G1559" s="35">
        <v>1</v>
      </c>
      <c r="H1559" s="36" t="s">
        <v>194</v>
      </c>
      <c r="I1559" s="35">
        <v>3349559623</v>
      </c>
    </row>
    <row r="1560" spans="1:9" ht="15" hidden="1">
      <c r="A1560" s="35">
        <v>27830</v>
      </c>
      <c r="B1560" s="36" t="s">
        <v>3181</v>
      </c>
      <c r="C1560" s="36" t="s">
        <v>3180</v>
      </c>
      <c r="D1560" s="36" t="s">
        <v>178</v>
      </c>
      <c r="E1560" s="35">
        <v>116704</v>
      </c>
      <c r="F1560" s="37">
        <v>46</v>
      </c>
      <c r="G1560" s="35">
        <v>1</v>
      </c>
      <c r="H1560" s="36" t="s">
        <v>194</v>
      </c>
      <c r="I1560" s="35">
        <v>3349559606</v>
      </c>
    </row>
    <row r="1561" spans="1:9" ht="45" hidden="1">
      <c r="A1561" s="35">
        <v>27832</v>
      </c>
      <c r="B1561" s="36" t="s">
        <v>3182</v>
      </c>
      <c r="C1561" s="36" t="s">
        <v>3183</v>
      </c>
      <c r="D1561" s="36" t="s">
        <v>178</v>
      </c>
      <c r="E1561" s="35">
        <v>116704</v>
      </c>
      <c r="F1561" s="37">
        <v>46</v>
      </c>
      <c r="G1561" s="35">
        <v>1</v>
      </c>
      <c r="H1561" s="36" t="s">
        <v>179</v>
      </c>
      <c r="I1561" s="35">
        <v>3349559517</v>
      </c>
    </row>
    <row r="1562" spans="1:9" ht="45" hidden="1">
      <c r="A1562" s="35">
        <v>27833</v>
      </c>
      <c r="B1562" s="36" t="s">
        <v>3184</v>
      </c>
      <c r="C1562" s="36" t="s">
        <v>3183</v>
      </c>
      <c r="D1562" s="36" t="s">
        <v>178</v>
      </c>
      <c r="E1562" s="35">
        <v>116704</v>
      </c>
      <c r="F1562" s="37">
        <v>46</v>
      </c>
      <c r="G1562" s="35">
        <v>1</v>
      </c>
      <c r="H1562" s="36" t="s">
        <v>179</v>
      </c>
      <c r="I1562" s="35">
        <v>3349559516</v>
      </c>
    </row>
    <row r="1563" spans="1:9" ht="15" hidden="1">
      <c r="A1563" s="35">
        <v>27834</v>
      </c>
      <c r="B1563" s="36" t="s">
        <v>3185</v>
      </c>
      <c r="C1563" s="36" t="s">
        <v>3186</v>
      </c>
      <c r="D1563" s="36" t="s">
        <v>178</v>
      </c>
      <c r="E1563" s="35">
        <v>116704</v>
      </c>
      <c r="F1563" s="37">
        <v>46</v>
      </c>
      <c r="G1563" s="35">
        <v>1</v>
      </c>
      <c r="H1563" s="36" t="s">
        <v>194</v>
      </c>
      <c r="I1563" s="35">
        <v>3349559543</v>
      </c>
    </row>
    <row r="1564" spans="1:9" ht="15" hidden="1">
      <c r="A1564" s="35">
        <v>27835</v>
      </c>
      <c r="B1564" s="36" t="s">
        <v>3187</v>
      </c>
      <c r="C1564" s="36" t="s">
        <v>3188</v>
      </c>
      <c r="D1564" s="36" t="s">
        <v>178</v>
      </c>
      <c r="E1564" s="35">
        <v>116704</v>
      </c>
      <c r="F1564" s="37">
        <v>46</v>
      </c>
      <c r="G1564" s="35">
        <v>2</v>
      </c>
      <c r="H1564" s="36" t="s">
        <v>194</v>
      </c>
      <c r="I1564" s="35">
        <v>3349559573</v>
      </c>
    </row>
    <row r="1565" spans="1:9" ht="60" hidden="1">
      <c r="A1565" s="35">
        <v>27879</v>
      </c>
      <c r="B1565" s="36" t="s">
        <v>3189</v>
      </c>
      <c r="C1565" s="36" t="s">
        <v>3190</v>
      </c>
      <c r="D1565" s="36" t="s">
        <v>191</v>
      </c>
      <c r="E1565" s="35">
        <v>100834</v>
      </c>
      <c r="F1565" s="37">
        <v>115</v>
      </c>
      <c r="G1565" s="35">
        <v>2</v>
      </c>
      <c r="H1565" s="36" t="s">
        <v>170</v>
      </c>
      <c r="I1565" s="35">
        <v>3337422524</v>
      </c>
    </row>
    <row r="1566" spans="1:9" ht="60" hidden="1">
      <c r="A1566" s="35">
        <v>27880</v>
      </c>
      <c r="B1566" s="36" t="s">
        <v>3191</v>
      </c>
      <c r="C1566" s="36" t="s">
        <v>3192</v>
      </c>
      <c r="D1566" s="36" t="s">
        <v>191</v>
      </c>
      <c r="E1566" s="35">
        <v>100834</v>
      </c>
      <c r="F1566" s="37">
        <v>230</v>
      </c>
      <c r="G1566" s="35">
        <v>2</v>
      </c>
      <c r="H1566" s="36" t="s">
        <v>186</v>
      </c>
      <c r="I1566" s="35">
        <v>3337422525</v>
      </c>
    </row>
    <row r="1567" spans="1:9" ht="15" hidden="1">
      <c r="A1567" s="35">
        <v>27905</v>
      </c>
      <c r="B1567" s="36" t="s">
        <v>3193</v>
      </c>
      <c r="C1567" s="36" t="s">
        <v>3194</v>
      </c>
      <c r="D1567" s="36" t="s">
        <v>178</v>
      </c>
      <c r="E1567" s="35">
        <v>116704</v>
      </c>
      <c r="F1567" s="37">
        <v>69</v>
      </c>
      <c r="G1567" s="35">
        <v>5</v>
      </c>
      <c r="H1567" s="36" t="s">
        <v>170</v>
      </c>
      <c r="I1567" s="35">
        <v>3337422540</v>
      </c>
    </row>
    <row r="1568" spans="1:9" ht="15" hidden="1">
      <c r="A1568" s="35">
        <v>27908</v>
      </c>
      <c r="B1568" s="36" t="s">
        <v>3195</v>
      </c>
      <c r="C1568" s="36" t="s">
        <v>3196</v>
      </c>
      <c r="D1568" s="36" t="s">
        <v>178</v>
      </c>
      <c r="E1568" s="35">
        <v>116704</v>
      </c>
      <c r="F1568" s="37">
        <v>115</v>
      </c>
      <c r="G1568" s="35">
        <v>5</v>
      </c>
      <c r="H1568" s="36" t="s">
        <v>170</v>
      </c>
      <c r="I1568" s="35">
        <v>3337428279</v>
      </c>
    </row>
    <row r="1569" spans="1:9" ht="30" hidden="1">
      <c r="A1569" s="35">
        <v>27924</v>
      </c>
      <c r="B1569" s="36" t="s">
        <v>3197</v>
      </c>
      <c r="C1569" s="36" t="s">
        <v>3198</v>
      </c>
      <c r="D1569" s="36" t="s">
        <v>202</v>
      </c>
      <c r="E1569" s="35">
        <v>101222</v>
      </c>
      <c r="F1569" s="37">
        <v>138</v>
      </c>
      <c r="G1569" s="35">
        <v>1</v>
      </c>
      <c r="H1569" s="36" t="s">
        <v>170</v>
      </c>
      <c r="I1569" s="35">
        <v>3342618261</v>
      </c>
    </row>
    <row r="1570" spans="1:9" ht="30" hidden="1">
      <c r="A1570" s="35">
        <v>27932</v>
      </c>
      <c r="B1570" s="36" t="s">
        <v>3199</v>
      </c>
      <c r="C1570" s="36" t="s">
        <v>3200</v>
      </c>
      <c r="D1570" s="36" t="s">
        <v>178</v>
      </c>
      <c r="E1570" s="35">
        <v>116704</v>
      </c>
      <c r="F1570" s="37">
        <v>138</v>
      </c>
      <c r="G1570" s="35">
        <v>2</v>
      </c>
      <c r="H1570" s="36" t="s">
        <v>186</v>
      </c>
      <c r="I1570" s="35">
        <v>3337422557</v>
      </c>
    </row>
    <row r="1571" spans="1:9" ht="60" hidden="1">
      <c r="A1571" s="35">
        <v>28027</v>
      </c>
      <c r="B1571" s="36" t="s">
        <v>3201</v>
      </c>
      <c r="C1571" s="36" t="s">
        <v>3202</v>
      </c>
      <c r="D1571" s="36" t="s">
        <v>191</v>
      </c>
      <c r="E1571" s="35">
        <v>100834</v>
      </c>
      <c r="F1571" s="37">
        <v>115</v>
      </c>
      <c r="G1571" s="35">
        <v>2</v>
      </c>
      <c r="H1571" s="36" t="s">
        <v>194</v>
      </c>
      <c r="I1571" s="35">
        <v>3337422642</v>
      </c>
    </row>
    <row r="1572" spans="1:9" ht="45" hidden="1">
      <c r="A1572" s="35">
        <v>28041</v>
      </c>
      <c r="B1572" s="36" t="s">
        <v>3203</v>
      </c>
      <c r="C1572" s="36" t="s">
        <v>3204</v>
      </c>
      <c r="D1572" s="36" t="s">
        <v>178</v>
      </c>
      <c r="E1572" s="35">
        <v>116704</v>
      </c>
      <c r="F1572" s="37">
        <v>46</v>
      </c>
      <c r="G1572" s="35">
        <v>3</v>
      </c>
      <c r="H1572" s="36" t="s">
        <v>179</v>
      </c>
      <c r="I1572" s="35">
        <v>3349559866</v>
      </c>
    </row>
    <row r="1573" spans="1:9" ht="45" hidden="1">
      <c r="A1573" s="35">
        <v>28068</v>
      </c>
      <c r="B1573" s="36" t="s">
        <v>3205</v>
      </c>
      <c r="C1573" s="36" t="s">
        <v>3206</v>
      </c>
      <c r="D1573" s="36" t="s">
        <v>202</v>
      </c>
      <c r="E1573" s="35">
        <v>101222</v>
      </c>
      <c r="F1573" s="37">
        <v>69</v>
      </c>
      <c r="G1573" s="35">
        <v>3</v>
      </c>
      <c r="H1573" s="36" t="s">
        <v>215</v>
      </c>
      <c r="I1573" s="35">
        <v>3337422663</v>
      </c>
    </row>
    <row r="1574" spans="1:9" ht="15" hidden="1">
      <c r="A1574" s="35">
        <v>28079</v>
      </c>
      <c r="B1574" s="36" t="s">
        <v>3207</v>
      </c>
      <c r="C1574" s="36" t="s">
        <v>3208</v>
      </c>
      <c r="D1574" s="36" t="s">
        <v>178</v>
      </c>
      <c r="E1574" s="35">
        <v>116704</v>
      </c>
      <c r="F1574" s="37">
        <v>69</v>
      </c>
      <c r="G1574" s="35">
        <v>3</v>
      </c>
      <c r="H1574" s="36" t="s">
        <v>170</v>
      </c>
      <c r="I1574" s="35">
        <v>3337422671</v>
      </c>
    </row>
    <row r="1575" spans="1:9" ht="45" hidden="1">
      <c r="A1575" s="35">
        <v>28088</v>
      </c>
      <c r="B1575" s="36" t="s">
        <v>3209</v>
      </c>
      <c r="C1575" s="36" t="s">
        <v>3210</v>
      </c>
      <c r="D1575" s="36" t="s">
        <v>178</v>
      </c>
      <c r="E1575" s="35">
        <v>116704</v>
      </c>
      <c r="F1575" s="37">
        <v>46</v>
      </c>
      <c r="G1575" s="35">
        <v>2</v>
      </c>
      <c r="H1575" s="36" t="s">
        <v>179</v>
      </c>
      <c r="I1575" s="35">
        <v>3349560103</v>
      </c>
    </row>
    <row r="1576" spans="1:9" ht="30" hidden="1">
      <c r="A1576" s="35">
        <v>28115</v>
      </c>
      <c r="B1576" s="36" t="s">
        <v>3211</v>
      </c>
      <c r="C1576" s="36" t="s">
        <v>3212</v>
      </c>
      <c r="D1576" s="36" t="s">
        <v>316</v>
      </c>
      <c r="E1576" s="35">
        <v>126080</v>
      </c>
      <c r="F1576" s="37">
        <v>230</v>
      </c>
      <c r="G1576" s="35">
        <v>21</v>
      </c>
      <c r="H1576" s="36" t="s">
        <v>194</v>
      </c>
      <c r="I1576" s="35">
        <v>3337422702</v>
      </c>
    </row>
    <row r="1577" spans="1:9" ht="60" hidden="1">
      <c r="A1577" s="35">
        <v>28123</v>
      </c>
      <c r="B1577" s="36" t="s">
        <v>3213</v>
      </c>
      <c r="C1577" s="36" t="s">
        <v>3214</v>
      </c>
      <c r="D1577" s="36" t="s">
        <v>191</v>
      </c>
      <c r="E1577" s="35">
        <v>100834</v>
      </c>
      <c r="F1577" s="37">
        <v>115</v>
      </c>
      <c r="G1577" s="35">
        <v>2</v>
      </c>
      <c r="H1577" s="36" t="s">
        <v>170</v>
      </c>
      <c r="I1577" s="35">
        <v>3337422707</v>
      </c>
    </row>
    <row r="1578" spans="1:9" ht="45" hidden="1">
      <c r="A1578" s="35">
        <v>28177</v>
      </c>
      <c r="B1578" s="36" t="s">
        <v>3215</v>
      </c>
      <c r="C1578" s="36" t="s">
        <v>3216</v>
      </c>
      <c r="D1578" s="36" t="s">
        <v>175</v>
      </c>
      <c r="E1578" s="35">
        <v>100912</v>
      </c>
      <c r="F1578" s="37">
        <v>69</v>
      </c>
      <c r="G1578" s="35">
        <v>1</v>
      </c>
      <c r="H1578" s="36" t="s">
        <v>194</v>
      </c>
      <c r="I1578" s="35">
        <v>3356867391</v>
      </c>
    </row>
    <row r="1579" spans="1:9" ht="45" hidden="1">
      <c r="A1579" s="35">
        <v>28236</v>
      </c>
      <c r="B1579" s="36" t="s">
        <v>3217</v>
      </c>
      <c r="C1579" s="36" t="s">
        <v>3218</v>
      </c>
      <c r="D1579" s="36" t="s">
        <v>178</v>
      </c>
      <c r="E1579" s="35">
        <v>116704</v>
      </c>
      <c r="F1579" s="37">
        <v>34.5</v>
      </c>
      <c r="G1579" s="35">
        <v>2</v>
      </c>
      <c r="H1579" s="36" t="s">
        <v>179</v>
      </c>
      <c r="I1579" s="35">
        <v>3349559749</v>
      </c>
    </row>
    <row r="1580" spans="1:9" ht="60" hidden="1">
      <c r="A1580" s="35">
        <v>28238</v>
      </c>
      <c r="B1580" s="36" t="s">
        <v>3219</v>
      </c>
      <c r="C1580" s="36" t="s">
        <v>3220</v>
      </c>
      <c r="D1580" s="36" t="s">
        <v>191</v>
      </c>
      <c r="E1580" s="35">
        <v>100834</v>
      </c>
      <c r="F1580" s="37">
        <v>115</v>
      </c>
      <c r="G1580" s="35">
        <v>4</v>
      </c>
      <c r="H1580" s="36" t="s">
        <v>170</v>
      </c>
      <c r="I1580" s="35">
        <v>3337428664</v>
      </c>
    </row>
    <row r="1581" spans="1:9" ht="30" hidden="1">
      <c r="A1581" s="35">
        <v>28251</v>
      </c>
      <c r="B1581" s="36" t="s">
        <v>3221</v>
      </c>
      <c r="C1581" s="36" t="s">
        <v>3222</v>
      </c>
      <c r="D1581" s="36" t="s">
        <v>202</v>
      </c>
      <c r="E1581" s="35">
        <v>101222</v>
      </c>
      <c r="F1581" s="37">
        <v>500</v>
      </c>
      <c r="G1581" s="35">
        <v>2</v>
      </c>
      <c r="H1581" s="36" t="s">
        <v>170</v>
      </c>
      <c r="I1581" s="35">
        <v>3365669812</v>
      </c>
    </row>
    <row r="1582" spans="1:9" ht="45" hidden="1">
      <c r="A1582" s="35">
        <v>28252</v>
      </c>
      <c r="B1582" s="36" t="s">
        <v>3223</v>
      </c>
      <c r="C1582" s="36" t="s">
        <v>3222</v>
      </c>
      <c r="D1582" s="36" t="s">
        <v>1692</v>
      </c>
      <c r="E1582" s="35">
        <v>103436</v>
      </c>
      <c r="F1582" s="37">
        <v>69</v>
      </c>
      <c r="G1582" s="35">
        <v>1</v>
      </c>
      <c r="H1582" s="36" t="s">
        <v>170</v>
      </c>
      <c r="I1582" s="35">
        <v>3352749993</v>
      </c>
    </row>
    <row r="1583" spans="1:9" ht="60" hidden="1">
      <c r="A1583" s="35">
        <v>28260</v>
      </c>
      <c r="B1583" s="36" t="s">
        <v>3224</v>
      </c>
      <c r="C1583" s="36" t="s">
        <v>3225</v>
      </c>
      <c r="D1583" s="36" t="s">
        <v>191</v>
      </c>
      <c r="E1583" s="35">
        <v>100834</v>
      </c>
      <c r="F1583" s="37">
        <v>500</v>
      </c>
      <c r="G1583" s="35">
        <v>6</v>
      </c>
      <c r="H1583" s="36" t="s">
        <v>186</v>
      </c>
      <c r="I1583" s="35">
        <v>3337422785</v>
      </c>
    </row>
    <row r="1584" spans="1:9" ht="45" hidden="1">
      <c r="A1584" s="35">
        <v>28266</v>
      </c>
      <c r="B1584" s="36" t="s">
        <v>3226</v>
      </c>
      <c r="C1584" s="36" t="s">
        <v>3227</v>
      </c>
      <c r="D1584" s="36" t="s">
        <v>178</v>
      </c>
      <c r="E1584" s="35">
        <v>116704</v>
      </c>
      <c r="F1584" s="37">
        <v>69</v>
      </c>
      <c r="G1584" s="35">
        <v>3</v>
      </c>
      <c r="H1584" s="36" t="s">
        <v>215</v>
      </c>
      <c r="I1584" s="35">
        <v>3342618183</v>
      </c>
    </row>
    <row r="1585" spans="1:9" ht="60" hidden="1">
      <c r="A1585" s="35">
        <v>28287</v>
      </c>
      <c r="B1585" s="36" t="s">
        <v>3228</v>
      </c>
      <c r="C1585" s="36" t="s">
        <v>3229</v>
      </c>
      <c r="D1585" s="36" t="s">
        <v>191</v>
      </c>
      <c r="E1585" s="35">
        <v>100834</v>
      </c>
      <c r="F1585" s="37">
        <v>115</v>
      </c>
      <c r="G1585" s="35">
        <v>5</v>
      </c>
      <c r="H1585" s="36" t="s">
        <v>186</v>
      </c>
      <c r="I1585" s="35">
        <v>3337422802</v>
      </c>
    </row>
    <row r="1586" spans="1:9" ht="15">
      <c r="A1586" s="35">
        <v>28288</v>
      </c>
      <c r="B1586" s="36" t="s">
        <v>3230</v>
      </c>
      <c r="C1586" s="36" t="s">
        <v>3229</v>
      </c>
      <c r="D1586" s="36" t="s">
        <v>169</v>
      </c>
      <c r="E1586" s="35">
        <v>100219</v>
      </c>
      <c r="F1586" s="37">
        <v>115</v>
      </c>
      <c r="G1586" s="35">
        <v>3</v>
      </c>
      <c r="H1586" s="36" t="s">
        <v>170</v>
      </c>
      <c r="I1586" s="35">
        <v>3337427594</v>
      </c>
    </row>
    <row r="1587" spans="1:9" ht="45" hidden="1">
      <c r="A1587" s="35">
        <v>28290</v>
      </c>
      <c r="B1587" s="36" t="s">
        <v>3231</v>
      </c>
      <c r="C1587" s="36" t="s">
        <v>3232</v>
      </c>
      <c r="D1587" s="36" t="s">
        <v>178</v>
      </c>
      <c r="E1587" s="35">
        <v>116704</v>
      </c>
      <c r="F1587" s="37">
        <v>46</v>
      </c>
      <c r="G1587" s="35">
        <v>1</v>
      </c>
      <c r="H1587" s="36" t="s">
        <v>179</v>
      </c>
      <c r="I1587" s="35">
        <v>3349560182</v>
      </c>
    </row>
    <row r="1588" spans="1:9" ht="45" hidden="1">
      <c r="A1588" s="35">
        <v>28297</v>
      </c>
      <c r="B1588" s="36" t="s">
        <v>3233</v>
      </c>
      <c r="C1588" s="36" t="s">
        <v>3234</v>
      </c>
      <c r="D1588" s="36" t="s">
        <v>178</v>
      </c>
      <c r="E1588" s="35">
        <v>116704</v>
      </c>
      <c r="F1588" s="37">
        <v>69</v>
      </c>
      <c r="G1588" s="35">
        <v>1</v>
      </c>
      <c r="H1588" s="36" t="s">
        <v>215</v>
      </c>
      <c r="I1588" s="35">
        <v>3342618149</v>
      </c>
    </row>
    <row r="1589" spans="1:9" ht="15" hidden="1">
      <c r="A1589" s="35">
        <v>28300</v>
      </c>
      <c r="B1589" s="36" t="s">
        <v>3235</v>
      </c>
      <c r="C1589" s="36" t="s">
        <v>3236</v>
      </c>
      <c r="D1589" s="36" t="s">
        <v>178</v>
      </c>
      <c r="E1589" s="35">
        <v>116704</v>
      </c>
      <c r="F1589" s="37">
        <v>46</v>
      </c>
      <c r="G1589" s="35">
        <v>3</v>
      </c>
      <c r="H1589" s="36" t="s">
        <v>194</v>
      </c>
      <c r="I1589" s="35">
        <v>3349559522</v>
      </c>
    </row>
    <row r="1590" spans="1:9" ht="45" hidden="1">
      <c r="A1590" s="35">
        <v>28302</v>
      </c>
      <c r="B1590" s="36" t="s">
        <v>3237</v>
      </c>
      <c r="C1590" s="36" t="s">
        <v>3236</v>
      </c>
      <c r="D1590" s="36" t="s">
        <v>397</v>
      </c>
      <c r="E1590" s="35">
        <v>101374</v>
      </c>
      <c r="F1590" s="37">
        <v>57</v>
      </c>
      <c r="G1590" s="35">
        <v>2</v>
      </c>
      <c r="H1590" s="36" t="s">
        <v>170</v>
      </c>
      <c r="I1590" s="35">
        <v>3352750300</v>
      </c>
    </row>
    <row r="1591" spans="1:9" ht="45" hidden="1">
      <c r="A1591" s="35">
        <v>28338</v>
      </c>
      <c r="B1591" s="36" t="s">
        <v>3238</v>
      </c>
      <c r="C1591" s="36" t="s">
        <v>3239</v>
      </c>
      <c r="D1591" s="36" t="s">
        <v>178</v>
      </c>
      <c r="E1591" s="35">
        <v>116704</v>
      </c>
      <c r="F1591" s="37">
        <v>46</v>
      </c>
      <c r="G1591" s="35">
        <v>1</v>
      </c>
      <c r="H1591" s="36" t="s">
        <v>179</v>
      </c>
      <c r="I1591" s="35">
        <v>3349560065</v>
      </c>
    </row>
    <row r="1592" spans="1:9" ht="45" hidden="1">
      <c r="A1592" s="35">
        <v>28381</v>
      </c>
      <c r="B1592" s="36" t="s">
        <v>3240</v>
      </c>
      <c r="C1592" s="36" t="s">
        <v>3241</v>
      </c>
      <c r="D1592" s="36" t="s">
        <v>175</v>
      </c>
      <c r="E1592" s="35">
        <v>100912</v>
      </c>
      <c r="F1592" s="37">
        <v>115</v>
      </c>
      <c r="G1592" s="35">
        <v>1</v>
      </c>
      <c r="H1592" s="36" t="s">
        <v>170</v>
      </c>
      <c r="I1592" s="35">
        <v>3337422849</v>
      </c>
    </row>
    <row r="1593" spans="1:9" ht="45" hidden="1">
      <c r="A1593" s="35">
        <v>28383</v>
      </c>
      <c r="B1593" s="36" t="s">
        <v>3242</v>
      </c>
      <c r="C1593" s="36" t="s">
        <v>3243</v>
      </c>
      <c r="D1593" s="36" t="s">
        <v>175</v>
      </c>
      <c r="E1593" s="35">
        <v>100912</v>
      </c>
      <c r="F1593" s="37">
        <v>69</v>
      </c>
      <c r="G1593" s="35">
        <v>2</v>
      </c>
      <c r="H1593" s="36" t="s">
        <v>170</v>
      </c>
      <c r="I1593" s="35">
        <v>3356867397</v>
      </c>
    </row>
    <row r="1594" spans="1:9" ht="30" hidden="1">
      <c r="A1594" s="35">
        <v>28396</v>
      </c>
      <c r="B1594" s="36" t="s">
        <v>3244</v>
      </c>
      <c r="C1594" s="36" t="s">
        <v>3245</v>
      </c>
      <c r="D1594" s="36" t="s">
        <v>178</v>
      </c>
      <c r="E1594" s="35">
        <v>116704</v>
      </c>
      <c r="F1594" s="37">
        <v>138</v>
      </c>
      <c r="G1594" s="35">
        <v>7</v>
      </c>
      <c r="H1594" s="36" t="s">
        <v>186</v>
      </c>
      <c r="I1594" s="35">
        <v>3349560013</v>
      </c>
    </row>
    <row r="1595" spans="1:9" ht="60" hidden="1">
      <c r="A1595" s="35">
        <v>28407</v>
      </c>
      <c r="B1595" s="36" t="s">
        <v>3246</v>
      </c>
      <c r="C1595" s="36" t="s">
        <v>3247</v>
      </c>
      <c r="D1595" s="36" t="s">
        <v>191</v>
      </c>
      <c r="E1595" s="35">
        <v>100834</v>
      </c>
      <c r="F1595" s="37">
        <v>115</v>
      </c>
      <c r="G1595" s="35">
        <v>4</v>
      </c>
      <c r="H1595" s="36" t="s">
        <v>170</v>
      </c>
      <c r="I1595" s="35">
        <v>3337422864</v>
      </c>
    </row>
    <row r="1596" spans="1:9" ht="45" hidden="1">
      <c r="A1596" s="35">
        <v>28426</v>
      </c>
      <c r="B1596" s="36" t="s">
        <v>3248</v>
      </c>
      <c r="C1596" s="36" t="s">
        <v>3249</v>
      </c>
      <c r="D1596" s="36" t="s">
        <v>178</v>
      </c>
      <c r="E1596" s="35">
        <v>116704</v>
      </c>
      <c r="F1596" s="37">
        <v>46</v>
      </c>
      <c r="G1596" s="35">
        <v>2</v>
      </c>
      <c r="H1596" s="36" t="s">
        <v>179</v>
      </c>
      <c r="I1596" s="35">
        <v>3349560138</v>
      </c>
    </row>
    <row r="1597" spans="1:9" ht="60" hidden="1">
      <c r="A1597" s="35">
        <v>28467</v>
      </c>
      <c r="B1597" s="36" t="s">
        <v>3250</v>
      </c>
      <c r="C1597" s="36" t="s">
        <v>3251</v>
      </c>
      <c r="D1597" s="36" t="s">
        <v>191</v>
      </c>
      <c r="E1597" s="35">
        <v>100834</v>
      </c>
      <c r="F1597" s="37">
        <v>500</v>
      </c>
      <c r="G1597" s="35">
        <v>7</v>
      </c>
      <c r="H1597" s="36" t="s">
        <v>170</v>
      </c>
      <c r="I1597" s="35">
        <v>3337422900</v>
      </c>
    </row>
    <row r="1598" spans="1:9" ht="45" hidden="1">
      <c r="A1598" s="35">
        <v>28491</v>
      </c>
      <c r="B1598" s="36" t="s">
        <v>3252</v>
      </c>
      <c r="C1598" s="36" t="s">
        <v>3253</v>
      </c>
      <c r="D1598" s="36" t="s">
        <v>294</v>
      </c>
      <c r="E1598" s="35">
        <v>100716</v>
      </c>
      <c r="F1598" s="37">
        <v>57</v>
      </c>
      <c r="G1598" s="35">
        <v>2</v>
      </c>
      <c r="H1598" s="36" t="s">
        <v>170</v>
      </c>
      <c r="I1598" s="35">
        <v>3342617810</v>
      </c>
    </row>
    <row r="1599" spans="1:9" ht="45">
      <c r="A1599" s="35">
        <v>28542</v>
      </c>
      <c r="B1599" s="36" t="s">
        <v>3254</v>
      </c>
      <c r="C1599" s="36" t="s">
        <v>3255</v>
      </c>
      <c r="D1599" s="36" t="s">
        <v>169</v>
      </c>
      <c r="E1599" s="35">
        <v>100219</v>
      </c>
      <c r="F1599" s="37">
        <v>115</v>
      </c>
      <c r="G1599" s="35">
        <v>2</v>
      </c>
      <c r="H1599" s="36" t="s">
        <v>215</v>
      </c>
      <c r="I1599" s="35">
        <v>3337422941</v>
      </c>
    </row>
    <row r="1600" spans="1:9" ht="15" hidden="1">
      <c r="A1600" s="35">
        <v>28546</v>
      </c>
      <c r="B1600" s="36" t="s">
        <v>3256</v>
      </c>
      <c r="C1600" s="36" t="s">
        <v>3257</v>
      </c>
      <c r="D1600" s="36" t="s">
        <v>178</v>
      </c>
      <c r="E1600" s="35">
        <v>116704</v>
      </c>
      <c r="F1600" s="37">
        <v>115</v>
      </c>
      <c r="G1600" s="35">
        <v>3</v>
      </c>
      <c r="H1600" s="36" t="s">
        <v>170</v>
      </c>
      <c r="I1600" s="35">
        <v>3352749891</v>
      </c>
    </row>
    <row r="1601" spans="1:9" ht="60" hidden="1">
      <c r="A1601" s="35">
        <v>28573</v>
      </c>
      <c r="B1601" s="36" t="s">
        <v>3258</v>
      </c>
      <c r="C1601" s="36" t="s">
        <v>3259</v>
      </c>
      <c r="D1601" s="36" t="s">
        <v>191</v>
      </c>
      <c r="E1601" s="35">
        <v>100834</v>
      </c>
      <c r="F1601" s="37">
        <v>115</v>
      </c>
      <c r="G1601" s="35">
        <v>1</v>
      </c>
      <c r="H1601" s="36" t="s">
        <v>170</v>
      </c>
      <c r="I1601" s="35">
        <v>3337422957</v>
      </c>
    </row>
    <row r="1602" spans="1:9" ht="30" hidden="1">
      <c r="A1602" s="35">
        <v>28580</v>
      </c>
      <c r="B1602" s="36" t="s">
        <v>3260</v>
      </c>
      <c r="C1602" s="36" t="s">
        <v>3261</v>
      </c>
      <c r="D1602" s="36" t="s">
        <v>316</v>
      </c>
      <c r="E1602" s="35">
        <v>126080</v>
      </c>
      <c r="F1602" s="37">
        <v>115</v>
      </c>
      <c r="G1602" s="35">
        <v>1</v>
      </c>
      <c r="H1602" s="36" t="s">
        <v>170</v>
      </c>
      <c r="I1602" s="35">
        <v>3353097529</v>
      </c>
    </row>
    <row r="1603" spans="1:9" ht="60" hidden="1">
      <c r="A1603" s="35">
        <v>28584</v>
      </c>
      <c r="B1603" s="36" t="s">
        <v>3262</v>
      </c>
      <c r="C1603" s="36" t="s">
        <v>3263</v>
      </c>
      <c r="D1603" s="36" t="s">
        <v>191</v>
      </c>
      <c r="E1603" s="35">
        <v>100834</v>
      </c>
      <c r="F1603" s="37">
        <v>500</v>
      </c>
      <c r="G1603" s="35">
        <v>5</v>
      </c>
      <c r="H1603" s="36" t="s">
        <v>170</v>
      </c>
      <c r="I1603" s="35">
        <v>3337422960</v>
      </c>
    </row>
    <row r="1604" spans="1:9" ht="30" hidden="1">
      <c r="A1604" s="35">
        <v>28595</v>
      </c>
      <c r="B1604" s="36" t="s">
        <v>3264</v>
      </c>
      <c r="C1604" s="36" t="s">
        <v>3265</v>
      </c>
      <c r="D1604" s="36" t="s">
        <v>178</v>
      </c>
      <c r="E1604" s="35">
        <v>116704</v>
      </c>
      <c r="F1604" s="37">
        <v>46</v>
      </c>
      <c r="G1604" s="35">
        <v>3</v>
      </c>
      <c r="H1604" s="36" t="s">
        <v>186</v>
      </c>
      <c r="I1604" s="35">
        <v>3349559810</v>
      </c>
    </row>
    <row r="1605" spans="1:9" ht="45" hidden="1">
      <c r="A1605" s="35">
        <v>28598</v>
      </c>
      <c r="B1605" s="36" t="s">
        <v>3266</v>
      </c>
      <c r="C1605" s="36" t="s">
        <v>3267</v>
      </c>
      <c r="D1605" s="36" t="s">
        <v>294</v>
      </c>
      <c r="E1605" s="35">
        <v>100716</v>
      </c>
      <c r="F1605" s="37">
        <v>57</v>
      </c>
      <c r="G1605" s="35">
        <v>2</v>
      </c>
      <c r="H1605" s="36" t="s">
        <v>170</v>
      </c>
      <c r="I1605" s="35">
        <v>3342617840</v>
      </c>
    </row>
    <row r="1606" spans="1:9" ht="45" hidden="1">
      <c r="A1606" s="35">
        <v>28601</v>
      </c>
      <c r="B1606" s="36" t="s">
        <v>3268</v>
      </c>
      <c r="C1606" s="36" t="s">
        <v>3269</v>
      </c>
      <c r="D1606" s="36" t="s">
        <v>178</v>
      </c>
      <c r="E1606" s="35">
        <v>116704</v>
      </c>
      <c r="F1606" s="37">
        <v>46</v>
      </c>
      <c r="G1606" s="35">
        <v>2</v>
      </c>
      <c r="H1606" s="36" t="s">
        <v>179</v>
      </c>
      <c r="I1606" s="35">
        <v>3349559916</v>
      </c>
    </row>
    <row r="1607" spans="1:9" ht="45" hidden="1">
      <c r="A1607" s="35">
        <v>28602</v>
      </c>
      <c r="B1607" s="36" t="s">
        <v>3270</v>
      </c>
      <c r="C1607" s="36" t="s">
        <v>3271</v>
      </c>
      <c r="D1607" s="36" t="s">
        <v>178</v>
      </c>
      <c r="E1607" s="35">
        <v>116704</v>
      </c>
      <c r="F1607" s="37">
        <v>345</v>
      </c>
      <c r="G1607" s="35">
        <v>6</v>
      </c>
      <c r="H1607" s="36" t="s">
        <v>179</v>
      </c>
      <c r="I1607" s="35">
        <v>3349559909</v>
      </c>
    </row>
    <row r="1608" spans="1:9" ht="45" hidden="1">
      <c r="A1608" s="35">
        <v>28603</v>
      </c>
      <c r="B1608" s="36" t="s">
        <v>3272</v>
      </c>
      <c r="C1608" s="36" t="s">
        <v>3273</v>
      </c>
      <c r="D1608" s="36" t="s">
        <v>397</v>
      </c>
      <c r="E1608" s="35">
        <v>101374</v>
      </c>
      <c r="F1608" s="37">
        <v>57</v>
      </c>
      <c r="G1608" s="35">
        <v>2</v>
      </c>
      <c r="H1608" s="36" t="s">
        <v>170</v>
      </c>
      <c r="I1608" s="35">
        <v>3352750216</v>
      </c>
    </row>
    <row r="1609" spans="1:9" ht="60" hidden="1">
      <c r="A1609" s="35">
        <v>28605</v>
      </c>
      <c r="B1609" s="36" t="s">
        <v>3274</v>
      </c>
      <c r="C1609" s="36" t="s">
        <v>3275</v>
      </c>
      <c r="D1609" s="36" t="s">
        <v>191</v>
      </c>
      <c r="E1609" s="35">
        <v>100834</v>
      </c>
      <c r="F1609" s="37">
        <v>115</v>
      </c>
      <c r="G1609" s="35">
        <v>2</v>
      </c>
      <c r="H1609" s="36" t="s">
        <v>186</v>
      </c>
      <c r="I1609" s="35">
        <v>3337422973</v>
      </c>
    </row>
    <row r="1610" spans="1:9" ht="15" hidden="1">
      <c r="A1610" s="35">
        <v>28619</v>
      </c>
      <c r="B1610" s="36" t="s">
        <v>3276</v>
      </c>
      <c r="C1610" s="36" t="s">
        <v>3277</v>
      </c>
      <c r="D1610" s="36" t="s">
        <v>178</v>
      </c>
      <c r="E1610" s="35">
        <v>116704</v>
      </c>
      <c r="F1610" s="37">
        <v>69</v>
      </c>
      <c r="G1610" s="35">
        <v>2</v>
      </c>
      <c r="H1610" s="36" t="s">
        <v>170</v>
      </c>
      <c r="I1610" s="35">
        <v>3341136801</v>
      </c>
    </row>
    <row r="1611" spans="1:9" ht="45" hidden="1">
      <c r="A1611" s="35">
        <v>28625</v>
      </c>
      <c r="B1611" s="36" t="s">
        <v>3278</v>
      </c>
      <c r="C1611" s="36" t="s">
        <v>3279</v>
      </c>
      <c r="D1611" s="36" t="s">
        <v>242</v>
      </c>
      <c r="E1611" s="35">
        <v>102912</v>
      </c>
      <c r="F1611" s="37">
        <v>55</v>
      </c>
      <c r="G1611" s="35">
        <v>3</v>
      </c>
      <c r="H1611" s="36" t="s">
        <v>170</v>
      </c>
      <c r="I1611" s="35">
        <v>3353097655</v>
      </c>
    </row>
    <row r="1612" spans="1:9" ht="45">
      <c r="A1612" s="35">
        <v>28626</v>
      </c>
      <c r="B1612" s="36" t="s">
        <v>3280</v>
      </c>
      <c r="C1612" s="36" t="s">
        <v>3279</v>
      </c>
      <c r="D1612" s="36" t="s">
        <v>169</v>
      </c>
      <c r="E1612" s="35">
        <v>100219</v>
      </c>
      <c r="F1612" s="37">
        <v>115</v>
      </c>
      <c r="G1612" s="35">
        <v>1</v>
      </c>
      <c r="H1612" s="36" t="s">
        <v>179</v>
      </c>
      <c r="I1612" s="35">
        <v>3337422986</v>
      </c>
    </row>
    <row r="1613" spans="1:9" ht="60" hidden="1">
      <c r="A1613" s="35">
        <v>28635</v>
      </c>
      <c r="B1613" s="36" t="s">
        <v>3281</v>
      </c>
      <c r="C1613" s="36" t="s">
        <v>3282</v>
      </c>
      <c r="D1613" s="36" t="s">
        <v>191</v>
      </c>
      <c r="E1613" s="35">
        <v>100834</v>
      </c>
      <c r="F1613" s="37">
        <v>115</v>
      </c>
      <c r="G1613" s="35">
        <v>1</v>
      </c>
      <c r="H1613" s="36" t="s">
        <v>170</v>
      </c>
      <c r="I1613" s="35">
        <v>3337411140</v>
      </c>
    </row>
    <row r="1614" spans="1:9" ht="30" hidden="1">
      <c r="A1614" s="35">
        <v>28644</v>
      </c>
      <c r="B1614" s="36" t="s">
        <v>3283</v>
      </c>
      <c r="C1614" s="36" t="s">
        <v>3284</v>
      </c>
      <c r="D1614" s="36" t="s">
        <v>178</v>
      </c>
      <c r="E1614" s="35">
        <v>116704</v>
      </c>
      <c r="F1614" s="37">
        <v>138</v>
      </c>
      <c r="G1614" s="35">
        <v>4</v>
      </c>
      <c r="H1614" s="36" t="s">
        <v>186</v>
      </c>
      <c r="I1614" s="35">
        <v>3337423001</v>
      </c>
    </row>
    <row r="1615" spans="1:9" ht="15" hidden="1">
      <c r="A1615" s="35">
        <v>28702</v>
      </c>
      <c r="B1615" s="36" t="s">
        <v>3285</v>
      </c>
      <c r="C1615" s="36" t="s">
        <v>3286</v>
      </c>
      <c r="D1615" s="36" t="s">
        <v>178</v>
      </c>
      <c r="E1615" s="35">
        <v>116704</v>
      </c>
      <c r="F1615" s="37">
        <v>115</v>
      </c>
      <c r="G1615" s="35">
        <v>2</v>
      </c>
      <c r="H1615" s="36" t="s">
        <v>170</v>
      </c>
      <c r="I1615" s="35">
        <v>3352750152</v>
      </c>
    </row>
    <row r="1616" spans="1:9" ht="60" hidden="1">
      <c r="A1616" s="35">
        <v>28724</v>
      </c>
      <c r="B1616" s="36" t="s">
        <v>3287</v>
      </c>
      <c r="C1616" s="36" t="s">
        <v>3288</v>
      </c>
      <c r="D1616" s="36" t="s">
        <v>191</v>
      </c>
      <c r="E1616" s="35">
        <v>100834</v>
      </c>
      <c r="F1616" s="37">
        <v>138</v>
      </c>
      <c r="G1616" s="35">
        <v>1</v>
      </c>
      <c r="H1616" s="36" t="s">
        <v>215</v>
      </c>
      <c r="I1616" s="35">
        <v>3342618326</v>
      </c>
    </row>
    <row r="1617" spans="1:9" ht="60" hidden="1">
      <c r="A1617" s="35">
        <v>28745</v>
      </c>
      <c r="B1617" s="36" t="s">
        <v>3289</v>
      </c>
      <c r="C1617" s="36" t="s">
        <v>3290</v>
      </c>
      <c r="D1617" s="36" t="s">
        <v>191</v>
      </c>
      <c r="E1617" s="35">
        <v>100834</v>
      </c>
      <c r="F1617" s="37">
        <v>115</v>
      </c>
      <c r="G1617" s="35">
        <v>1</v>
      </c>
      <c r="H1617" s="36" t="s">
        <v>170</v>
      </c>
      <c r="I1617" s="35">
        <v>3337423060</v>
      </c>
    </row>
    <row r="1618" spans="1:9" ht="30" hidden="1">
      <c r="A1618" s="35">
        <v>28767</v>
      </c>
      <c r="B1618" s="36" t="s">
        <v>3291</v>
      </c>
      <c r="C1618" s="36" t="s">
        <v>3292</v>
      </c>
      <c r="D1618" s="36" t="s">
        <v>316</v>
      </c>
      <c r="E1618" s="35">
        <v>126080</v>
      </c>
      <c r="F1618" s="37">
        <v>115</v>
      </c>
      <c r="G1618" s="35">
        <v>3</v>
      </c>
      <c r="H1618" s="36" t="s">
        <v>170</v>
      </c>
      <c r="I1618" s="35">
        <v>3353097533</v>
      </c>
    </row>
    <row r="1619" spans="1:9" ht="15" hidden="1">
      <c r="A1619" s="35">
        <v>28768</v>
      </c>
      <c r="B1619" s="36" t="s">
        <v>3293</v>
      </c>
      <c r="C1619" s="36" t="s">
        <v>3294</v>
      </c>
      <c r="D1619" s="36" t="s">
        <v>178</v>
      </c>
      <c r="E1619" s="35">
        <v>116704</v>
      </c>
      <c r="F1619" s="37">
        <v>69</v>
      </c>
      <c r="G1619" s="35">
        <v>2</v>
      </c>
      <c r="H1619" s="36" t="s">
        <v>170</v>
      </c>
      <c r="I1619" s="35">
        <v>3337423074</v>
      </c>
    </row>
    <row r="1620" spans="1:9" ht="45" hidden="1">
      <c r="A1620" s="35">
        <v>28769</v>
      </c>
      <c r="B1620" s="36" t="s">
        <v>3295</v>
      </c>
      <c r="C1620" s="36" t="s">
        <v>3296</v>
      </c>
      <c r="D1620" s="36" t="s">
        <v>294</v>
      </c>
      <c r="E1620" s="35">
        <v>100716</v>
      </c>
      <c r="F1620" s="37">
        <v>42</v>
      </c>
      <c r="G1620" s="35">
        <v>1</v>
      </c>
      <c r="H1620" s="36" t="s">
        <v>186</v>
      </c>
      <c r="I1620" s="35">
        <v>3338290474</v>
      </c>
    </row>
    <row r="1621" spans="1:9" ht="15" hidden="1">
      <c r="A1621" s="35">
        <v>28771</v>
      </c>
      <c r="B1621" s="36" t="s">
        <v>3297</v>
      </c>
      <c r="C1621" s="36" t="s">
        <v>3298</v>
      </c>
      <c r="D1621" s="36" t="s">
        <v>178</v>
      </c>
      <c r="E1621" s="35">
        <v>116704</v>
      </c>
      <c r="F1621" s="37">
        <v>115</v>
      </c>
      <c r="G1621" s="35">
        <v>4</v>
      </c>
      <c r="H1621" s="36" t="s">
        <v>170</v>
      </c>
      <c r="I1621" s="35">
        <v>3337428284</v>
      </c>
    </row>
    <row r="1622" spans="1:9" ht="60" hidden="1">
      <c r="A1622" s="35">
        <v>28781</v>
      </c>
      <c r="B1622" s="36" t="s">
        <v>3299</v>
      </c>
      <c r="C1622" s="36" t="s">
        <v>3300</v>
      </c>
      <c r="D1622" s="36" t="s">
        <v>191</v>
      </c>
      <c r="E1622" s="35">
        <v>100834</v>
      </c>
      <c r="F1622" s="37">
        <v>115</v>
      </c>
      <c r="G1622" s="35">
        <v>2</v>
      </c>
      <c r="H1622" s="36" t="s">
        <v>186</v>
      </c>
      <c r="I1622" s="35">
        <v>3337423081</v>
      </c>
    </row>
    <row r="1623" spans="1:9" ht="15" hidden="1">
      <c r="A1623" s="35">
        <v>28786</v>
      </c>
      <c r="B1623" s="36" t="s">
        <v>3301</v>
      </c>
      <c r="C1623" s="36" t="s">
        <v>3302</v>
      </c>
      <c r="D1623" s="36" t="s">
        <v>178</v>
      </c>
      <c r="E1623" s="35">
        <v>116704</v>
      </c>
      <c r="F1623" s="37">
        <v>115</v>
      </c>
      <c r="G1623" s="35">
        <v>2</v>
      </c>
      <c r="H1623" s="36" t="s">
        <v>170</v>
      </c>
      <c r="I1623" s="35">
        <v>3352749832</v>
      </c>
    </row>
    <row r="1624" spans="1:9" ht="45" hidden="1">
      <c r="A1624" s="35">
        <v>28815</v>
      </c>
      <c r="B1624" s="36" t="s">
        <v>3303</v>
      </c>
      <c r="C1624" s="36" t="s">
        <v>3304</v>
      </c>
      <c r="D1624" s="36" t="s">
        <v>294</v>
      </c>
      <c r="E1624" s="35">
        <v>100716</v>
      </c>
      <c r="F1624" s="37">
        <v>42</v>
      </c>
      <c r="G1624" s="35">
        <v>1</v>
      </c>
      <c r="H1624" s="36" t="s">
        <v>186</v>
      </c>
      <c r="I1624" s="35">
        <v>3338290378</v>
      </c>
    </row>
    <row r="1625" spans="1:9" ht="45" hidden="1">
      <c r="A1625" s="35">
        <v>28849</v>
      </c>
      <c r="B1625" s="36" t="s">
        <v>3305</v>
      </c>
      <c r="C1625" s="36" t="s">
        <v>3306</v>
      </c>
      <c r="D1625" s="36" t="s">
        <v>1386</v>
      </c>
      <c r="E1625" s="35">
        <v>101674</v>
      </c>
      <c r="F1625" s="37">
        <v>69</v>
      </c>
      <c r="G1625" s="35">
        <v>1</v>
      </c>
      <c r="H1625" s="36" t="s">
        <v>186</v>
      </c>
      <c r="I1625" s="35">
        <v>3352750010</v>
      </c>
    </row>
    <row r="1626" spans="1:9" ht="45" hidden="1">
      <c r="A1626" s="35">
        <v>28857</v>
      </c>
      <c r="B1626" s="36" t="s">
        <v>3307</v>
      </c>
      <c r="C1626" s="36" t="s">
        <v>3308</v>
      </c>
      <c r="D1626" s="36" t="s">
        <v>178</v>
      </c>
      <c r="E1626" s="35">
        <v>116704</v>
      </c>
      <c r="F1626" s="37">
        <v>69</v>
      </c>
      <c r="G1626" s="35">
        <v>1</v>
      </c>
      <c r="H1626" s="36" t="s">
        <v>179</v>
      </c>
      <c r="I1626" s="35">
        <v>3349559716</v>
      </c>
    </row>
    <row r="1627" spans="1:9" ht="45" hidden="1">
      <c r="A1627" s="35">
        <v>28865</v>
      </c>
      <c r="B1627" s="36" t="s">
        <v>3309</v>
      </c>
      <c r="C1627" s="36" t="s">
        <v>3310</v>
      </c>
      <c r="D1627" s="36" t="s">
        <v>178</v>
      </c>
      <c r="E1627" s="35">
        <v>116704</v>
      </c>
      <c r="F1627" s="37">
        <v>46</v>
      </c>
      <c r="G1627" s="35">
        <v>4</v>
      </c>
      <c r="H1627" s="36" t="s">
        <v>179</v>
      </c>
      <c r="I1627" s="35">
        <v>3349559765</v>
      </c>
    </row>
    <row r="1628" spans="1:9" ht="30" hidden="1">
      <c r="A1628" s="35">
        <v>28901</v>
      </c>
      <c r="B1628" s="36" t="s">
        <v>3311</v>
      </c>
      <c r="C1628" s="36" t="s">
        <v>3312</v>
      </c>
      <c r="D1628" s="36" t="s">
        <v>178</v>
      </c>
      <c r="E1628" s="35">
        <v>116704</v>
      </c>
      <c r="F1628" s="37">
        <v>69</v>
      </c>
      <c r="G1628" s="35">
        <v>1</v>
      </c>
      <c r="H1628" s="36" t="s">
        <v>186</v>
      </c>
      <c r="I1628" s="35">
        <v>3349560061</v>
      </c>
    </row>
    <row r="1629" spans="1:9" ht="45" hidden="1">
      <c r="A1629" s="35">
        <v>28952</v>
      </c>
      <c r="B1629" s="36" t="s">
        <v>3313</v>
      </c>
      <c r="C1629" s="36" t="s">
        <v>3314</v>
      </c>
      <c r="D1629" s="36" t="s">
        <v>178</v>
      </c>
      <c r="E1629" s="35">
        <v>116704</v>
      </c>
      <c r="F1629" s="37">
        <v>46</v>
      </c>
      <c r="G1629" s="35">
        <v>2</v>
      </c>
      <c r="H1629" s="36" t="s">
        <v>179</v>
      </c>
      <c r="I1629" s="35">
        <v>3349560164</v>
      </c>
    </row>
    <row r="1630" spans="1:9" ht="15" hidden="1">
      <c r="A1630" s="35">
        <v>28965</v>
      </c>
      <c r="B1630" s="36" t="s">
        <v>3315</v>
      </c>
      <c r="C1630" s="36" t="s">
        <v>3316</v>
      </c>
      <c r="D1630" s="36" t="s">
        <v>178</v>
      </c>
      <c r="E1630" s="35">
        <v>116704</v>
      </c>
      <c r="F1630" s="37">
        <v>69</v>
      </c>
      <c r="G1630" s="35">
        <v>1</v>
      </c>
      <c r="H1630" s="36" t="s">
        <v>194</v>
      </c>
      <c r="I1630" s="35">
        <v>3337423187</v>
      </c>
    </row>
    <row r="1631" spans="1:9" ht="45" hidden="1">
      <c r="A1631" s="35">
        <v>28967</v>
      </c>
      <c r="B1631" s="36" t="s">
        <v>3317</v>
      </c>
      <c r="C1631" s="36" t="s">
        <v>3318</v>
      </c>
      <c r="D1631" s="36" t="s">
        <v>178</v>
      </c>
      <c r="E1631" s="35">
        <v>116704</v>
      </c>
      <c r="F1631" s="37">
        <v>69</v>
      </c>
      <c r="G1631" s="35">
        <v>1</v>
      </c>
      <c r="H1631" s="36" t="s">
        <v>215</v>
      </c>
      <c r="I1631" s="35">
        <v>3342618133</v>
      </c>
    </row>
    <row r="1632" spans="1:9" ht="30">
      <c r="A1632" s="35">
        <v>28986</v>
      </c>
      <c r="B1632" s="36" t="s">
        <v>3319</v>
      </c>
      <c r="C1632" s="36" t="s">
        <v>3320</v>
      </c>
      <c r="D1632" s="36" t="s">
        <v>169</v>
      </c>
      <c r="E1632" s="35">
        <v>100219</v>
      </c>
      <c r="F1632" s="37">
        <v>230</v>
      </c>
      <c r="G1632" s="35">
        <v>4</v>
      </c>
      <c r="H1632" s="36" t="s">
        <v>186</v>
      </c>
      <c r="I1632" s="35">
        <v>3337423199</v>
      </c>
    </row>
    <row r="1633" spans="1:9" ht="45" hidden="1">
      <c r="A1633" s="35">
        <v>29065</v>
      </c>
      <c r="B1633" s="36" t="s">
        <v>3321</v>
      </c>
      <c r="C1633" s="36" t="s">
        <v>3322</v>
      </c>
      <c r="D1633" s="36" t="s">
        <v>178</v>
      </c>
      <c r="E1633" s="35">
        <v>116704</v>
      </c>
      <c r="F1633" s="37">
        <v>46</v>
      </c>
      <c r="G1633" s="35">
        <v>2</v>
      </c>
      <c r="H1633" s="36" t="s">
        <v>215</v>
      </c>
      <c r="I1633" s="35">
        <v>3342618177</v>
      </c>
    </row>
    <row r="1634" spans="1:9" ht="60" hidden="1">
      <c r="A1634" s="35">
        <v>29070</v>
      </c>
      <c r="B1634" s="36" t="s">
        <v>3323</v>
      </c>
      <c r="C1634" s="36" t="s">
        <v>3324</v>
      </c>
      <c r="D1634" s="36" t="s">
        <v>191</v>
      </c>
      <c r="E1634" s="35">
        <v>100834</v>
      </c>
      <c r="F1634" s="37">
        <v>500</v>
      </c>
      <c r="G1634" s="35">
        <v>12</v>
      </c>
      <c r="H1634" s="36" t="s">
        <v>170</v>
      </c>
      <c r="I1634" s="35">
        <v>3337423244</v>
      </c>
    </row>
    <row r="1635" spans="1:9" ht="30" hidden="1">
      <c r="A1635" s="35">
        <v>29101</v>
      </c>
      <c r="B1635" s="36" t="s">
        <v>3325</v>
      </c>
      <c r="C1635" s="36" t="s">
        <v>3326</v>
      </c>
      <c r="D1635" s="36" t="s">
        <v>178</v>
      </c>
      <c r="E1635" s="35">
        <v>116704</v>
      </c>
      <c r="F1635" s="37">
        <v>230</v>
      </c>
      <c r="G1635" s="35">
        <v>5</v>
      </c>
      <c r="H1635" s="36" t="s">
        <v>186</v>
      </c>
      <c r="I1635" s="35">
        <v>3337423263</v>
      </c>
    </row>
    <row r="1636" spans="1:9" ht="45" hidden="1">
      <c r="A1636" s="35">
        <v>29107</v>
      </c>
      <c r="B1636" s="36" t="s">
        <v>3327</v>
      </c>
      <c r="C1636" s="36" t="s">
        <v>3326</v>
      </c>
      <c r="D1636" s="36" t="s">
        <v>397</v>
      </c>
      <c r="E1636" s="35">
        <v>101374</v>
      </c>
      <c r="F1636" s="37">
        <v>115</v>
      </c>
      <c r="G1636" s="35">
        <v>2</v>
      </c>
      <c r="H1636" s="36" t="s">
        <v>170</v>
      </c>
      <c r="I1636" s="35">
        <v>3352750208</v>
      </c>
    </row>
    <row r="1637" spans="1:9" ht="45" hidden="1">
      <c r="A1637" s="35">
        <v>29137</v>
      </c>
      <c r="B1637" s="36" t="s">
        <v>3328</v>
      </c>
      <c r="C1637" s="36" t="s">
        <v>3329</v>
      </c>
      <c r="D1637" s="36" t="s">
        <v>397</v>
      </c>
      <c r="E1637" s="35">
        <v>101374</v>
      </c>
      <c r="F1637" s="37">
        <v>230</v>
      </c>
      <c r="G1637" s="35">
        <v>11</v>
      </c>
      <c r="H1637" s="36" t="s">
        <v>194</v>
      </c>
      <c r="I1637" s="35">
        <v>3337423288</v>
      </c>
    </row>
    <row r="1638" spans="1:9" ht="45" hidden="1">
      <c r="A1638" s="35">
        <v>29175</v>
      </c>
      <c r="B1638" s="36" t="s">
        <v>3330</v>
      </c>
      <c r="C1638" s="36" t="s">
        <v>3331</v>
      </c>
      <c r="D1638" s="36" t="s">
        <v>294</v>
      </c>
      <c r="E1638" s="35">
        <v>100716</v>
      </c>
      <c r="F1638" s="37">
        <v>115</v>
      </c>
      <c r="G1638" s="35">
        <v>3</v>
      </c>
      <c r="H1638" s="36" t="s">
        <v>186</v>
      </c>
      <c r="I1638" s="35">
        <v>3342617776</v>
      </c>
    </row>
    <row r="1639" spans="1:9" ht="30" hidden="1">
      <c r="A1639" s="35">
        <v>29200</v>
      </c>
      <c r="B1639" s="36" t="s">
        <v>3332</v>
      </c>
      <c r="C1639" s="36" t="s">
        <v>3333</v>
      </c>
      <c r="D1639" s="36" t="s">
        <v>548</v>
      </c>
      <c r="E1639" s="35">
        <v>100713</v>
      </c>
      <c r="F1639" s="37">
        <v>115</v>
      </c>
      <c r="G1639" s="35">
        <v>13</v>
      </c>
      <c r="H1639" s="36" t="s">
        <v>194</v>
      </c>
      <c r="I1639" s="35">
        <v>3337423321</v>
      </c>
    </row>
    <row r="1640" spans="1:9" ht="30" hidden="1">
      <c r="A1640" s="35">
        <v>29211</v>
      </c>
      <c r="B1640" s="36" t="s">
        <v>3334</v>
      </c>
      <c r="C1640" s="36" t="s">
        <v>3335</v>
      </c>
      <c r="D1640" s="36" t="s">
        <v>202</v>
      </c>
      <c r="E1640" s="35">
        <v>101222</v>
      </c>
      <c r="F1640" s="37">
        <v>500</v>
      </c>
      <c r="G1640" s="35">
        <v>6</v>
      </c>
      <c r="H1640" s="36" t="s">
        <v>194</v>
      </c>
      <c r="I1640" s="35">
        <v>3337423329</v>
      </c>
    </row>
    <row r="1641" spans="1:9" ht="15" hidden="1">
      <c r="A1641" s="35">
        <v>29212</v>
      </c>
      <c r="B1641" s="36" t="s">
        <v>3336</v>
      </c>
      <c r="C1641" s="36" t="s">
        <v>3337</v>
      </c>
      <c r="D1641" s="36" t="s">
        <v>178</v>
      </c>
      <c r="E1641" s="35">
        <v>116704</v>
      </c>
      <c r="F1641" s="37">
        <v>34.5</v>
      </c>
      <c r="G1641" s="35">
        <v>3</v>
      </c>
      <c r="H1641" s="36" t="s">
        <v>170</v>
      </c>
      <c r="I1641" s="35">
        <v>3342618025</v>
      </c>
    </row>
    <row r="1642" spans="1:9" ht="15" hidden="1">
      <c r="A1642" s="35">
        <v>29213</v>
      </c>
      <c r="B1642" s="36" t="s">
        <v>3338</v>
      </c>
      <c r="C1642" s="36" t="s">
        <v>3339</v>
      </c>
      <c r="D1642" s="36" t="s">
        <v>178</v>
      </c>
      <c r="E1642" s="35">
        <v>116704</v>
      </c>
      <c r="F1642" s="37">
        <v>69</v>
      </c>
      <c r="G1642" s="35">
        <v>2</v>
      </c>
      <c r="H1642" s="36" t="s">
        <v>194</v>
      </c>
      <c r="I1642" s="35">
        <v>3337423330</v>
      </c>
    </row>
    <row r="1643" spans="1:9" ht="60" hidden="1">
      <c r="A1643" s="35">
        <v>29270</v>
      </c>
      <c r="B1643" s="36" t="s">
        <v>3340</v>
      </c>
      <c r="C1643" s="36" t="s">
        <v>3341</v>
      </c>
      <c r="D1643" s="36" t="s">
        <v>191</v>
      </c>
      <c r="E1643" s="35">
        <v>100834</v>
      </c>
      <c r="F1643" s="37">
        <v>230</v>
      </c>
      <c r="G1643" s="35">
        <v>9</v>
      </c>
      <c r="H1643" s="36" t="s">
        <v>170</v>
      </c>
      <c r="I1643" s="35">
        <v>3337423364</v>
      </c>
    </row>
    <row r="1644" spans="1:9" ht="45" hidden="1">
      <c r="A1644" s="35">
        <v>29282</v>
      </c>
      <c r="B1644" s="36" t="s">
        <v>3342</v>
      </c>
      <c r="C1644" s="36" t="s">
        <v>3343</v>
      </c>
      <c r="D1644" s="36" t="s">
        <v>178</v>
      </c>
      <c r="E1644" s="35">
        <v>116704</v>
      </c>
      <c r="F1644" s="37">
        <v>46</v>
      </c>
      <c r="G1644" s="35">
        <v>1</v>
      </c>
      <c r="H1644" s="36" t="s">
        <v>179</v>
      </c>
      <c r="I1644" s="35">
        <v>3349560163</v>
      </c>
    </row>
    <row r="1645" spans="1:9" ht="30" hidden="1">
      <c r="A1645" s="35">
        <v>29286</v>
      </c>
      <c r="B1645" s="36" t="s">
        <v>3344</v>
      </c>
      <c r="C1645" s="36" t="s">
        <v>3345</v>
      </c>
      <c r="D1645" s="36" t="s">
        <v>178</v>
      </c>
      <c r="E1645" s="35">
        <v>116704</v>
      </c>
      <c r="F1645" s="37">
        <v>345</v>
      </c>
      <c r="G1645" s="35">
        <v>17</v>
      </c>
      <c r="H1645" s="36" t="s">
        <v>186</v>
      </c>
      <c r="I1645" s="35">
        <v>3337423371</v>
      </c>
    </row>
    <row r="1646" spans="1:9" ht="30" hidden="1">
      <c r="A1646" s="35">
        <v>29304</v>
      </c>
      <c r="B1646" s="36" t="s">
        <v>3346</v>
      </c>
      <c r="C1646" s="36" t="s">
        <v>3347</v>
      </c>
      <c r="D1646" s="36" t="s">
        <v>202</v>
      </c>
      <c r="E1646" s="35">
        <v>101222</v>
      </c>
      <c r="F1646" s="37">
        <v>138</v>
      </c>
      <c r="G1646" s="35">
        <v>2</v>
      </c>
      <c r="H1646" s="36" t="s">
        <v>186</v>
      </c>
      <c r="I1646" s="35">
        <v>3342618225</v>
      </c>
    </row>
    <row r="1647" spans="1:9" ht="60" hidden="1">
      <c r="A1647" s="35">
        <v>29307</v>
      </c>
      <c r="B1647" s="36" t="s">
        <v>3348</v>
      </c>
      <c r="C1647" s="36" t="s">
        <v>3349</v>
      </c>
      <c r="D1647" s="36" t="s">
        <v>191</v>
      </c>
      <c r="E1647" s="35">
        <v>100834</v>
      </c>
      <c r="F1647" s="37">
        <v>115</v>
      </c>
      <c r="G1647" s="35">
        <v>3</v>
      </c>
      <c r="H1647" s="36" t="s">
        <v>194</v>
      </c>
      <c r="I1647" s="35">
        <v>3337423381</v>
      </c>
    </row>
    <row r="1648" spans="1:9" ht="30" hidden="1">
      <c r="A1648" s="35">
        <v>29317</v>
      </c>
      <c r="B1648" s="36" t="s">
        <v>3350</v>
      </c>
      <c r="C1648" s="36" t="s">
        <v>3351</v>
      </c>
      <c r="D1648" s="36" t="s">
        <v>178</v>
      </c>
      <c r="E1648" s="35">
        <v>116704</v>
      </c>
      <c r="F1648" s="37">
        <v>138</v>
      </c>
      <c r="G1648" s="35">
        <v>4</v>
      </c>
      <c r="H1648" s="36" t="s">
        <v>186</v>
      </c>
      <c r="I1648" s="35">
        <v>3349560003</v>
      </c>
    </row>
    <row r="1649" spans="1:9" ht="60" hidden="1">
      <c r="A1649" s="35">
        <v>29319</v>
      </c>
      <c r="B1649" s="36" t="s">
        <v>3352</v>
      </c>
      <c r="C1649" s="36" t="s">
        <v>3351</v>
      </c>
      <c r="D1649" s="36" t="s">
        <v>191</v>
      </c>
      <c r="E1649" s="35">
        <v>100834</v>
      </c>
      <c r="F1649" s="37">
        <v>230</v>
      </c>
      <c r="G1649" s="35">
        <v>5</v>
      </c>
      <c r="H1649" s="36" t="s">
        <v>186</v>
      </c>
      <c r="I1649" s="35">
        <v>3337423386</v>
      </c>
    </row>
    <row r="1650" spans="1:9" ht="45" hidden="1">
      <c r="A1650" s="35">
        <v>29331</v>
      </c>
      <c r="B1650" s="36" t="s">
        <v>3353</v>
      </c>
      <c r="C1650" s="36" t="s">
        <v>3354</v>
      </c>
      <c r="D1650" s="36" t="s">
        <v>242</v>
      </c>
      <c r="E1650" s="35">
        <v>102912</v>
      </c>
      <c r="F1650" s="37">
        <v>115</v>
      </c>
      <c r="G1650" s="35">
        <v>3</v>
      </c>
      <c r="H1650" s="36" t="s">
        <v>194</v>
      </c>
      <c r="I1650" s="35">
        <v>3353097883</v>
      </c>
    </row>
    <row r="1651" spans="1:9" ht="15" hidden="1">
      <c r="A1651" s="35">
        <v>29344</v>
      </c>
      <c r="B1651" s="36" t="s">
        <v>3355</v>
      </c>
      <c r="C1651" s="36" t="s">
        <v>3356</v>
      </c>
      <c r="D1651" s="36" t="s">
        <v>178</v>
      </c>
      <c r="E1651" s="35">
        <v>116704</v>
      </c>
      <c r="F1651" s="37">
        <v>34.5</v>
      </c>
      <c r="G1651" s="35">
        <v>1</v>
      </c>
      <c r="H1651" s="36" t="s">
        <v>170</v>
      </c>
      <c r="I1651" s="35">
        <v>3342617975</v>
      </c>
    </row>
    <row r="1652" spans="1:9" ht="45" hidden="1">
      <c r="A1652" s="35">
        <v>29346</v>
      </c>
      <c r="B1652" s="36" t="s">
        <v>3357</v>
      </c>
      <c r="C1652" s="36" t="s">
        <v>3358</v>
      </c>
      <c r="D1652" s="36" t="s">
        <v>178</v>
      </c>
      <c r="E1652" s="35">
        <v>116704</v>
      </c>
      <c r="F1652" s="37">
        <v>46</v>
      </c>
      <c r="G1652" s="35">
        <v>1</v>
      </c>
      <c r="H1652" s="36" t="s">
        <v>179</v>
      </c>
      <c r="I1652" s="35">
        <v>3349560337</v>
      </c>
    </row>
    <row r="1653" spans="1:9" ht="45" hidden="1">
      <c r="A1653" s="35">
        <v>29353</v>
      </c>
      <c r="B1653" s="36" t="s">
        <v>3359</v>
      </c>
      <c r="C1653" s="36" t="s">
        <v>3360</v>
      </c>
      <c r="D1653" s="36" t="s">
        <v>397</v>
      </c>
      <c r="E1653" s="35">
        <v>101374</v>
      </c>
      <c r="F1653" s="37">
        <v>115</v>
      </c>
      <c r="G1653" s="35">
        <v>2</v>
      </c>
      <c r="H1653" s="36" t="s">
        <v>170</v>
      </c>
      <c r="I1653" s="35">
        <v>3352750272</v>
      </c>
    </row>
    <row r="1654" spans="1:9" ht="15" hidden="1">
      <c r="A1654" s="35">
        <v>29366</v>
      </c>
      <c r="B1654" s="36" t="s">
        <v>3361</v>
      </c>
      <c r="C1654" s="36" t="s">
        <v>3362</v>
      </c>
      <c r="D1654" s="36" t="s">
        <v>178</v>
      </c>
      <c r="E1654" s="35">
        <v>116704</v>
      </c>
      <c r="F1654" s="37">
        <v>69</v>
      </c>
      <c r="G1654" s="35">
        <v>1</v>
      </c>
      <c r="H1654" s="36" t="s">
        <v>170</v>
      </c>
      <c r="I1654" s="35">
        <v>3337423418</v>
      </c>
    </row>
    <row r="1655" spans="1:9" ht="45" hidden="1">
      <c r="A1655" s="35">
        <v>29369</v>
      </c>
      <c r="B1655" s="36" t="s">
        <v>3363</v>
      </c>
      <c r="C1655" s="36" t="s">
        <v>3364</v>
      </c>
      <c r="D1655" s="36" t="s">
        <v>202</v>
      </c>
      <c r="E1655" s="35">
        <v>101222</v>
      </c>
      <c r="F1655" s="37">
        <v>138</v>
      </c>
      <c r="G1655" s="35">
        <v>2</v>
      </c>
      <c r="H1655" s="36" t="s">
        <v>215</v>
      </c>
      <c r="I1655" s="35">
        <v>3342618296</v>
      </c>
    </row>
    <row r="1656" spans="1:9" ht="45" hidden="1">
      <c r="A1656" s="35">
        <v>29370</v>
      </c>
      <c r="B1656" s="36" t="s">
        <v>3365</v>
      </c>
      <c r="C1656" s="36" t="s">
        <v>3366</v>
      </c>
      <c r="D1656" s="36" t="s">
        <v>178</v>
      </c>
      <c r="E1656" s="35">
        <v>116704</v>
      </c>
      <c r="F1656" s="37">
        <v>46</v>
      </c>
      <c r="G1656" s="35">
        <v>1</v>
      </c>
      <c r="H1656" s="36" t="s">
        <v>215</v>
      </c>
      <c r="I1656" s="35">
        <v>3342618112</v>
      </c>
    </row>
    <row r="1657" spans="1:9" ht="45" hidden="1">
      <c r="A1657" s="35">
        <v>29397</v>
      </c>
      <c r="B1657" s="36" t="s">
        <v>3367</v>
      </c>
      <c r="C1657" s="36" t="s">
        <v>3368</v>
      </c>
      <c r="D1657" s="36" t="s">
        <v>178</v>
      </c>
      <c r="E1657" s="35">
        <v>116704</v>
      </c>
      <c r="F1657" s="37">
        <v>46</v>
      </c>
      <c r="G1657" s="35">
        <v>1</v>
      </c>
      <c r="H1657" s="36" t="s">
        <v>179</v>
      </c>
      <c r="I1657" s="35">
        <v>3349560048</v>
      </c>
    </row>
    <row r="1658" spans="1:9" ht="45" hidden="1">
      <c r="A1658" s="35">
        <v>29398</v>
      </c>
      <c r="B1658" s="36" t="s">
        <v>3369</v>
      </c>
      <c r="C1658" s="36" t="s">
        <v>3370</v>
      </c>
      <c r="D1658" s="36" t="s">
        <v>202</v>
      </c>
      <c r="E1658" s="35">
        <v>101222</v>
      </c>
      <c r="F1658" s="37">
        <v>138</v>
      </c>
      <c r="G1658" s="35">
        <v>1</v>
      </c>
      <c r="H1658" s="36" t="s">
        <v>215</v>
      </c>
      <c r="I1658" s="35">
        <v>3342618193</v>
      </c>
    </row>
    <row r="1659" spans="1:9" ht="45" hidden="1">
      <c r="A1659" s="35">
        <v>29415</v>
      </c>
      <c r="B1659" s="36" t="s">
        <v>3371</v>
      </c>
      <c r="C1659" s="36" t="s">
        <v>3372</v>
      </c>
      <c r="D1659" s="36" t="s">
        <v>202</v>
      </c>
      <c r="E1659" s="35">
        <v>101222</v>
      </c>
      <c r="F1659" s="37">
        <v>138</v>
      </c>
      <c r="G1659" s="35">
        <v>2</v>
      </c>
      <c r="H1659" s="36" t="s">
        <v>215</v>
      </c>
      <c r="I1659" s="35">
        <v>3342618192</v>
      </c>
    </row>
    <row r="1660" spans="1:9" ht="15" hidden="1">
      <c r="A1660" s="35">
        <v>29441</v>
      </c>
      <c r="B1660" s="36" t="s">
        <v>3373</v>
      </c>
      <c r="C1660" s="36" t="s">
        <v>3374</v>
      </c>
      <c r="D1660" s="36" t="s">
        <v>178</v>
      </c>
      <c r="E1660" s="35">
        <v>116704</v>
      </c>
      <c r="F1660" s="37">
        <v>46</v>
      </c>
      <c r="G1660" s="35">
        <v>3</v>
      </c>
      <c r="H1660" s="36" t="s">
        <v>194</v>
      </c>
      <c r="I1660" s="35">
        <v>3349559639</v>
      </c>
    </row>
    <row r="1661" spans="1:9" ht="45" hidden="1">
      <c r="A1661" s="35">
        <v>29480</v>
      </c>
      <c r="B1661" s="36" t="s">
        <v>3375</v>
      </c>
      <c r="C1661" s="36" t="s">
        <v>3376</v>
      </c>
      <c r="D1661" s="36" t="s">
        <v>178</v>
      </c>
      <c r="E1661" s="35">
        <v>116704</v>
      </c>
      <c r="F1661" s="37">
        <v>46</v>
      </c>
      <c r="G1661" s="35">
        <v>1</v>
      </c>
      <c r="H1661" s="36" t="s">
        <v>179</v>
      </c>
      <c r="I1661" s="35">
        <v>3349560036</v>
      </c>
    </row>
    <row r="1662" spans="1:9" ht="45" hidden="1">
      <c r="A1662" s="35">
        <v>29481</v>
      </c>
      <c r="B1662" s="36" t="s">
        <v>3377</v>
      </c>
      <c r="C1662" s="36" t="s">
        <v>3378</v>
      </c>
      <c r="D1662" s="36" t="s">
        <v>178</v>
      </c>
      <c r="E1662" s="35">
        <v>116704</v>
      </c>
      <c r="F1662" s="37">
        <v>46</v>
      </c>
      <c r="G1662" s="35">
        <v>3</v>
      </c>
      <c r="H1662" s="36" t="s">
        <v>179</v>
      </c>
      <c r="I1662" s="35">
        <v>3349560045</v>
      </c>
    </row>
    <row r="1663" spans="1:9" ht="45" hidden="1">
      <c r="A1663" s="35">
        <v>29495</v>
      </c>
      <c r="B1663" s="36" t="s">
        <v>3379</v>
      </c>
      <c r="C1663" s="36" t="s">
        <v>3380</v>
      </c>
      <c r="D1663" s="36" t="s">
        <v>178</v>
      </c>
      <c r="E1663" s="35">
        <v>116704</v>
      </c>
      <c r="F1663" s="37">
        <v>46</v>
      </c>
      <c r="G1663" s="35">
        <v>1</v>
      </c>
      <c r="H1663" s="36" t="s">
        <v>179</v>
      </c>
      <c r="I1663" s="35">
        <v>3349560293</v>
      </c>
    </row>
    <row r="1664" spans="1:9" ht="45" hidden="1">
      <c r="A1664" s="35">
        <v>29497</v>
      </c>
      <c r="B1664" s="36" t="s">
        <v>3381</v>
      </c>
      <c r="C1664" s="36" t="s">
        <v>3382</v>
      </c>
      <c r="D1664" s="36" t="s">
        <v>178</v>
      </c>
      <c r="E1664" s="35">
        <v>116704</v>
      </c>
      <c r="F1664" s="37">
        <v>46</v>
      </c>
      <c r="G1664" s="35">
        <v>1</v>
      </c>
      <c r="H1664" s="36" t="s">
        <v>179</v>
      </c>
      <c r="I1664" s="35">
        <v>3349560292</v>
      </c>
    </row>
    <row r="1665" spans="1:9" ht="15" hidden="1">
      <c r="A1665" s="35">
        <v>29504</v>
      </c>
      <c r="B1665" s="36" t="s">
        <v>3383</v>
      </c>
      <c r="C1665" s="36" t="s">
        <v>3384</v>
      </c>
      <c r="D1665" s="36" t="s">
        <v>2054</v>
      </c>
      <c r="E1665" s="35">
        <v>-99</v>
      </c>
      <c r="F1665" s="37">
        <v>69</v>
      </c>
      <c r="G1665" s="35">
        <v>1</v>
      </c>
      <c r="H1665" s="36" t="s">
        <v>170</v>
      </c>
      <c r="I1665" s="35">
        <v>3337423493</v>
      </c>
    </row>
    <row r="1666" spans="1:9" ht="15" hidden="1">
      <c r="A1666" s="35">
        <v>29550</v>
      </c>
      <c r="B1666" s="36" t="s">
        <v>3385</v>
      </c>
      <c r="C1666" s="36" t="s">
        <v>3386</v>
      </c>
      <c r="D1666" s="36" t="s">
        <v>178</v>
      </c>
      <c r="E1666" s="35">
        <v>116704</v>
      </c>
      <c r="F1666" s="37">
        <v>69</v>
      </c>
      <c r="G1666" s="35">
        <v>2</v>
      </c>
      <c r="H1666" s="36" t="s">
        <v>170</v>
      </c>
      <c r="I1666" s="35">
        <v>3342618152</v>
      </c>
    </row>
    <row r="1667" spans="1:9" ht="75" hidden="1">
      <c r="A1667" s="35">
        <v>29560</v>
      </c>
      <c r="B1667" s="36" t="s">
        <v>3387</v>
      </c>
      <c r="C1667" s="36" t="s">
        <v>3388</v>
      </c>
      <c r="D1667" s="36" t="s">
        <v>1904</v>
      </c>
      <c r="E1667" s="35">
        <v>101011</v>
      </c>
      <c r="F1667" s="37">
        <v>34.5</v>
      </c>
      <c r="G1667" s="35">
        <v>1</v>
      </c>
      <c r="H1667" s="36" t="s">
        <v>170</v>
      </c>
      <c r="I1667" s="35">
        <v>3342618351</v>
      </c>
    </row>
    <row r="1668" spans="1:9" ht="15" hidden="1">
      <c r="A1668" s="35">
        <v>29572</v>
      </c>
      <c r="B1668" s="36" t="s">
        <v>3389</v>
      </c>
      <c r="C1668" s="36" t="s">
        <v>3390</v>
      </c>
      <c r="D1668" s="36" t="s">
        <v>178</v>
      </c>
      <c r="E1668" s="35">
        <v>116704</v>
      </c>
      <c r="F1668" s="37">
        <v>69</v>
      </c>
      <c r="G1668" s="35">
        <v>2</v>
      </c>
      <c r="H1668" s="36" t="s">
        <v>194</v>
      </c>
      <c r="I1668" s="35">
        <v>3341136784</v>
      </c>
    </row>
    <row r="1669" spans="1:9" ht="30" hidden="1">
      <c r="A1669" s="35">
        <v>29573</v>
      </c>
      <c r="B1669" s="36" t="s">
        <v>3391</v>
      </c>
      <c r="C1669" s="36" t="s">
        <v>3392</v>
      </c>
      <c r="D1669" s="36" t="s">
        <v>316</v>
      </c>
      <c r="E1669" s="35">
        <v>126080</v>
      </c>
      <c r="F1669" s="37">
        <v>115</v>
      </c>
      <c r="G1669" s="35">
        <v>10</v>
      </c>
      <c r="H1669" s="36" t="s">
        <v>170</v>
      </c>
      <c r="I1669" s="35">
        <v>3353097517</v>
      </c>
    </row>
    <row r="1670" spans="1:9" ht="30" hidden="1">
      <c r="A1670" s="35">
        <v>29582</v>
      </c>
      <c r="B1670" s="36" t="s">
        <v>3393</v>
      </c>
      <c r="C1670" s="36" t="s">
        <v>3394</v>
      </c>
      <c r="D1670" s="36" t="s">
        <v>178</v>
      </c>
      <c r="E1670" s="35">
        <v>116704</v>
      </c>
      <c r="F1670" s="37">
        <v>138</v>
      </c>
      <c r="G1670" s="35">
        <v>7</v>
      </c>
      <c r="H1670" s="36" t="s">
        <v>186</v>
      </c>
      <c r="I1670" s="35">
        <v>3337423540</v>
      </c>
    </row>
    <row r="1671" spans="1:9" ht="30" hidden="1">
      <c r="A1671" s="35">
        <v>29587</v>
      </c>
      <c r="B1671" s="36" t="s">
        <v>3395</v>
      </c>
      <c r="C1671" s="36" t="s">
        <v>3396</v>
      </c>
      <c r="D1671" s="36" t="s">
        <v>178</v>
      </c>
      <c r="E1671" s="35">
        <v>116704</v>
      </c>
      <c r="F1671" s="37">
        <v>138</v>
      </c>
      <c r="G1671" s="35">
        <v>3</v>
      </c>
      <c r="H1671" s="36" t="s">
        <v>186</v>
      </c>
      <c r="I1671" s="35">
        <v>3349559988</v>
      </c>
    </row>
    <row r="1672" spans="1:9" ht="45" hidden="1">
      <c r="A1672" s="35">
        <v>29590</v>
      </c>
      <c r="B1672" s="36" t="s">
        <v>3397</v>
      </c>
      <c r="C1672" s="36" t="s">
        <v>3398</v>
      </c>
      <c r="D1672" s="36" t="s">
        <v>178</v>
      </c>
      <c r="E1672" s="35">
        <v>116704</v>
      </c>
      <c r="F1672" s="37">
        <v>138</v>
      </c>
      <c r="G1672" s="35">
        <v>1</v>
      </c>
      <c r="H1672" s="36" t="s">
        <v>179</v>
      </c>
      <c r="I1672" s="35">
        <v>3349560179</v>
      </c>
    </row>
    <row r="1673" spans="1:9" ht="30" hidden="1">
      <c r="A1673" s="35">
        <v>29617</v>
      </c>
      <c r="B1673" s="36" t="s">
        <v>3399</v>
      </c>
      <c r="C1673" s="36" t="s">
        <v>3400</v>
      </c>
      <c r="D1673" s="36" t="s">
        <v>3097</v>
      </c>
      <c r="E1673" s="35">
        <v>101179</v>
      </c>
      <c r="F1673" s="37">
        <v>69</v>
      </c>
      <c r="G1673" s="35">
        <v>1</v>
      </c>
      <c r="H1673" s="36" t="s">
        <v>186</v>
      </c>
      <c r="I1673" s="35">
        <v>3337423556</v>
      </c>
    </row>
    <row r="1674" spans="1:9" ht="15" hidden="1">
      <c r="A1674" s="35">
        <v>29626</v>
      </c>
      <c r="B1674" s="36" t="s">
        <v>3401</v>
      </c>
      <c r="C1674" s="36" t="s">
        <v>3402</v>
      </c>
      <c r="D1674" s="36" t="s">
        <v>178</v>
      </c>
      <c r="E1674" s="35">
        <v>116704</v>
      </c>
      <c r="F1674" s="37">
        <v>46</v>
      </c>
      <c r="G1674" s="35">
        <v>3</v>
      </c>
      <c r="H1674" s="36" t="s">
        <v>194</v>
      </c>
      <c r="I1674" s="35">
        <v>3349559637</v>
      </c>
    </row>
    <row r="1675" spans="1:9" ht="60" hidden="1">
      <c r="A1675" s="35">
        <v>29631</v>
      </c>
      <c r="B1675" s="36" t="s">
        <v>3403</v>
      </c>
      <c r="C1675" s="36" t="s">
        <v>3404</v>
      </c>
      <c r="D1675" s="36" t="s">
        <v>191</v>
      </c>
      <c r="E1675" s="35">
        <v>100834</v>
      </c>
      <c r="F1675" s="37">
        <v>115</v>
      </c>
      <c r="G1675" s="35">
        <v>2</v>
      </c>
      <c r="H1675" s="36" t="s">
        <v>170</v>
      </c>
      <c r="I1675" s="35">
        <v>3337423566</v>
      </c>
    </row>
    <row r="1676" spans="1:9" ht="45" hidden="1">
      <c r="A1676" s="35">
        <v>29634</v>
      </c>
      <c r="B1676" s="36" t="s">
        <v>3405</v>
      </c>
      <c r="C1676" s="36" t="s">
        <v>3406</v>
      </c>
      <c r="D1676" s="36" t="s">
        <v>242</v>
      </c>
      <c r="E1676" s="35">
        <v>102912</v>
      </c>
      <c r="F1676" s="37">
        <v>115</v>
      </c>
      <c r="G1676" s="35">
        <v>2</v>
      </c>
      <c r="H1676" s="36" t="s">
        <v>170</v>
      </c>
      <c r="I1676" s="35">
        <v>3353097638</v>
      </c>
    </row>
    <row r="1677" spans="1:9" ht="15" hidden="1">
      <c r="A1677" s="35">
        <v>29639</v>
      </c>
      <c r="B1677" s="36" t="s">
        <v>3407</v>
      </c>
      <c r="C1677" s="36" t="s">
        <v>3408</v>
      </c>
      <c r="D1677" s="36" t="s">
        <v>178</v>
      </c>
      <c r="E1677" s="35">
        <v>116704</v>
      </c>
      <c r="F1677" s="37">
        <v>69</v>
      </c>
      <c r="G1677" s="35">
        <v>2</v>
      </c>
      <c r="H1677" s="36" t="s">
        <v>170</v>
      </c>
      <c r="I1677" s="35">
        <v>3337423571</v>
      </c>
    </row>
    <row r="1678" spans="1:9" ht="15" hidden="1">
      <c r="A1678" s="35">
        <v>29652</v>
      </c>
      <c r="B1678" s="36" t="s">
        <v>3409</v>
      </c>
      <c r="C1678" s="36" t="s">
        <v>3410</v>
      </c>
      <c r="D1678" s="36" t="s">
        <v>178</v>
      </c>
      <c r="E1678" s="35">
        <v>116704</v>
      </c>
      <c r="F1678" s="37">
        <v>69</v>
      </c>
      <c r="G1678" s="35">
        <v>1</v>
      </c>
      <c r="H1678" s="36" t="s">
        <v>170</v>
      </c>
      <c r="I1678" s="35">
        <v>3342618100</v>
      </c>
    </row>
    <row r="1679" spans="1:9" ht="45" hidden="1">
      <c r="A1679" s="35">
        <v>29662</v>
      </c>
      <c r="B1679" s="36" t="s">
        <v>3411</v>
      </c>
      <c r="C1679" s="36" t="s">
        <v>3412</v>
      </c>
      <c r="D1679" s="36" t="s">
        <v>178</v>
      </c>
      <c r="E1679" s="35">
        <v>116704</v>
      </c>
      <c r="F1679" s="37">
        <v>46</v>
      </c>
      <c r="G1679" s="35">
        <v>1</v>
      </c>
      <c r="H1679" s="36" t="s">
        <v>179</v>
      </c>
      <c r="I1679" s="35">
        <v>3349560286</v>
      </c>
    </row>
    <row r="1680" spans="1:9" ht="45" hidden="1">
      <c r="A1680" s="35">
        <v>29663</v>
      </c>
      <c r="B1680" s="36" t="s">
        <v>3413</v>
      </c>
      <c r="C1680" s="36" t="s">
        <v>3414</v>
      </c>
      <c r="D1680" s="36" t="s">
        <v>178</v>
      </c>
      <c r="E1680" s="35">
        <v>116704</v>
      </c>
      <c r="F1680" s="37">
        <v>46</v>
      </c>
      <c r="G1680" s="35">
        <v>2</v>
      </c>
      <c r="H1680" s="36" t="s">
        <v>179</v>
      </c>
      <c r="I1680" s="35">
        <v>3349559797</v>
      </c>
    </row>
    <row r="1681" spans="1:9" ht="45" hidden="1">
      <c r="A1681" s="35">
        <v>29664</v>
      </c>
      <c r="B1681" s="36" t="s">
        <v>3415</v>
      </c>
      <c r="C1681" s="36" t="s">
        <v>3416</v>
      </c>
      <c r="D1681" s="36" t="s">
        <v>294</v>
      </c>
      <c r="E1681" s="35">
        <v>100716</v>
      </c>
      <c r="F1681" s="37">
        <v>57</v>
      </c>
      <c r="G1681" s="35">
        <v>2</v>
      </c>
      <c r="H1681" s="36" t="s">
        <v>170</v>
      </c>
      <c r="I1681" s="35">
        <v>3342617816</v>
      </c>
    </row>
    <row r="1682" spans="1:9" ht="30" hidden="1">
      <c r="A1682" s="35">
        <v>29666</v>
      </c>
      <c r="B1682" s="36" t="s">
        <v>3417</v>
      </c>
      <c r="C1682" s="36" t="s">
        <v>3418</v>
      </c>
      <c r="D1682" s="36" t="s">
        <v>178</v>
      </c>
      <c r="E1682" s="35">
        <v>116704</v>
      </c>
      <c r="F1682" s="37">
        <v>69</v>
      </c>
      <c r="G1682" s="35">
        <v>3</v>
      </c>
      <c r="H1682" s="36" t="s">
        <v>186</v>
      </c>
      <c r="I1682" s="35">
        <v>3337423586</v>
      </c>
    </row>
    <row r="1683" spans="1:9" ht="30" hidden="1">
      <c r="A1683" s="35">
        <v>29667</v>
      </c>
      <c r="B1683" s="36" t="s">
        <v>3419</v>
      </c>
      <c r="C1683" s="36" t="s">
        <v>3420</v>
      </c>
      <c r="D1683" s="36" t="s">
        <v>1534</v>
      </c>
      <c r="E1683" s="35">
        <v>103570</v>
      </c>
      <c r="F1683" s="37">
        <v>115</v>
      </c>
      <c r="G1683" s="35">
        <v>1</v>
      </c>
      <c r="H1683" s="36" t="s">
        <v>170</v>
      </c>
      <c r="I1683" s="35">
        <v>3337423587</v>
      </c>
    </row>
    <row r="1684" spans="1:9" ht="30" hidden="1">
      <c r="A1684" s="35">
        <v>29689</v>
      </c>
      <c r="B1684" s="36" t="s">
        <v>3421</v>
      </c>
      <c r="C1684" s="36" t="s">
        <v>3422</v>
      </c>
      <c r="D1684" s="36" t="s">
        <v>178</v>
      </c>
      <c r="E1684" s="35">
        <v>116704</v>
      </c>
      <c r="F1684" s="37">
        <v>138</v>
      </c>
      <c r="G1684" s="35">
        <v>3</v>
      </c>
      <c r="H1684" s="36" t="s">
        <v>186</v>
      </c>
      <c r="I1684" s="35">
        <v>3337423601</v>
      </c>
    </row>
    <row r="1685" spans="1:9" ht="45" hidden="1">
      <c r="A1685" s="35">
        <v>29695</v>
      </c>
      <c r="B1685" s="36" t="s">
        <v>3423</v>
      </c>
      <c r="C1685" s="36" t="s">
        <v>3424</v>
      </c>
      <c r="D1685" s="36" t="s">
        <v>178</v>
      </c>
      <c r="E1685" s="35">
        <v>116704</v>
      </c>
      <c r="F1685" s="37">
        <v>46</v>
      </c>
      <c r="G1685" s="35">
        <v>1</v>
      </c>
      <c r="H1685" s="36" t="s">
        <v>215</v>
      </c>
      <c r="I1685" s="35">
        <v>3342618124</v>
      </c>
    </row>
    <row r="1686" spans="1:9" ht="45" hidden="1">
      <c r="A1686" s="35">
        <v>29711</v>
      </c>
      <c r="B1686" s="36" t="s">
        <v>3425</v>
      </c>
      <c r="C1686" s="36" t="s">
        <v>3426</v>
      </c>
      <c r="D1686" s="36" t="s">
        <v>178</v>
      </c>
      <c r="E1686" s="35">
        <v>116704</v>
      </c>
      <c r="F1686" s="37">
        <v>46</v>
      </c>
      <c r="G1686" s="35">
        <v>1</v>
      </c>
      <c r="H1686" s="36" t="s">
        <v>179</v>
      </c>
      <c r="I1686" s="35">
        <v>3349559837</v>
      </c>
    </row>
    <row r="1687" spans="1:9" ht="45" hidden="1">
      <c r="A1687" s="35">
        <v>29712</v>
      </c>
      <c r="B1687" s="36" t="s">
        <v>3427</v>
      </c>
      <c r="C1687" s="36" t="s">
        <v>3428</v>
      </c>
      <c r="D1687" s="36" t="s">
        <v>178</v>
      </c>
      <c r="E1687" s="35">
        <v>116704</v>
      </c>
      <c r="F1687" s="37">
        <v>46</v>
      </c>
      <c r="G1687" s="35">
        <v>3</v>
      </c>
      <c r="H1687" s="36" t="s">
        <v>179</v>
      </c>
      <c r="I1687" s="35">
        <v>3349560391</v>
      </c>
    </row>
    <row r="1688" spans="1:9" ht="45" hidden="1">
      <c r="A1688" s="35">
        <v>29728</v>
      </c>
      <c r="B1688" s="36" t="s">
        <v>3429</v>
      </c>
      <c r="C1688" s="36" t="s">
        <v>3430</v>
      </c>
      <c r="D1688" s="36" t="s">
        <v>178</v>
      </c>
      <c r="E1688" s="35">
        <v>116704</v>
      </c>
      <c r="F1688" s="37">
        <v>46</v>
      </c>
      <c r="G1688" s="35">
        <v>1</v>
      </c>
      <c r="H1688" s="36" t="s">
        <v>179</v>
      </c>
      <c r="I1688" s="35">
        <v>3349560340</v>
      </c>
    </row>
    <row r="1689" spans="1:9" ht="15" hidden="1">
      <c r="A1689" s="35">
        <v>29770</v>
      </c>
      <c r="B1689" s="36" t="s">
        <v>3431</v>
      </c>
      <c r="C1689" s="36" t="s">
        <v>3432</v>
      </c>
      <c r="D1689" s="36" t="s">
        <v>178</v>
      </c>
      <c r="E1689" s="35">
        <v>116704</v>
      </c>
      <c r="F1689" s="37">
        <v>46</v>
      </c>
      <c r="G1689" s="35">
        <v>1</v>
      </c>
      <c r="H1689" s="36" t="s">
        <v>194</v>
      </c>
      <c r="I1689" s="35">
        <v>3349559624</v>
      </c>
    </row>
    <row r="1690" spans="1:9" ht="15" hidden="1">
      <c r="A1690" s="35">
        <v>29841</v>
      </c>
      <c r="B1690" s="36" t="s">
        <v>3433</v>
      </c>
      <c r="C1690" s="36" t="s">
        <v>3434</v>
      </c>
      <c r="D1690" s="36" t="s">
        <v>178</v>
      </c>
      <c r="E1690" s="35">
        <v>116704</v>
      </c>
      <c r="F1690" s="37">
        <v>69</v>
      </c>
      <c r="G1690" s="35">
        <v>1</v>
      </c>
      <c r="H1690" s="36" t="s">
        <v>170</v>
      </c>
      <c r="I1690" s="35">
        <v>3342617983</v>
      </c>
    </row>
    <row r="1691" spans="1:9" ht="45" hidden="1">
      <c r="A1691" s="35">
        <v>29865</v>
      </c>
      <c r="B1691" s="36" t="s">
        <v>3435</v>
      </c>
      <c r="C1691" s="36" t="s">
        <v>3436</v>
      </c>
      <c r="D1691" s="36" t="s">
        <v>178</v>
      </c>
      <c r="E1691" s="35">
        <v>116704</v>
      </c>
      <c r="F1691" s="37">
        <v>69</v>
      </c>
      <c r="G1691" s="35">
        <v>1</v>
      </c>
      <c r="H1691" s="36" t="s">
        <v>215</v>
      </c>
      <c r="I1691" s="35">
        <v>3342618144</v>
      </c>
    </row>
    <row r="1692" spans="1:9" ht="15" hidden="1">
      <c r="A1692" s="35">
        <v>29867</v>
      </c>
      <c r="B1692" s="36" t="s">
        <v>3437</v>
      </c>
      <c r="C1692" s="36" t="s">
        <v>3438</v>
      </c>
      <c r="D1692" s="36" t="s">
        <v>178</v>
      </c>
      <c r="E1692" s="35">
        <v>116704</v>
      </c>
      <c r="F1692" s="37">
        <v>115</v>
      </c>
      <c r="G1692" s="35">
        <v>1</v>
      </c>
      <c r="H1692" s="36" t="s">
        <v>170</v>
      </c>
      <c r="I1692" s="35">
        <v>3337428245</v>
      </c>
    </row>
    <row r="1693" spans="1:9" ht="30" hidden="1">
      <c r="A1693" s="35">
        <v>29868</v>
      </c>
      <c r="B1693" s="36" t="s">
        <v>3439</v>
      </c>
      <c r="C1693" s="36" t="s">
        <v>3440</v>
      </c>
      <c r="D1693" s="36" t="s">
        <v>178</v>
      </c>
      <c r="E1693" s="35">
        <v>116704</v>
      </c>
      <c r="F1693" s="37">
        <v>69</v>
      </c>
      <c r="G1693" s="35">
        <v>2</v>
      </c>
      <c r="H1693" s="36" t="s">
        <v>186</v>
      </c>
      <c r="I1693" s="35">
        <v>3337423714</v>
      </c>
    </row>
    <row r="1694" spans="1:9" ht="15" hidden="1">
      <c r="A1694" s="35">
        <v>29871</v>
      </c>
      <c r="B1694" s="36" t="s">
        <v>3441</v>
      </c>
      <c r="C1694" s="36" t="s">
        <v>3442</v>
      </c>
      <c r="D1694" s="36" t="s">
        <v>178</v>
      </c>
      <c r="E1694" s="35">
        <v>116704</v>
      </c>
      <c r="F1694" s="37">
        <v>34.5</v>
      </c>
      <c r="G1694" s="35">
        <v>1</v>
      </c>
      <c r="H1694" s="36" t="s">
        <v>170</v>
      </c>
      <c r="I1694" s="35">
        <v>3337423716</v>
      </c>
    </row>
    <row r="1695" spans="1:9" ht="60" hidden="1">
      <c r="A1695" s="35">
        <v>29873</v>
      </c>
      <c r="B1695" s="36" t="s">
        <v>3443</v>
      </c>
      <c r="C1695" s="36" t="s">
        <v>3444</v>
      </c>
      <c r="D1695" s="36" t="s">
        <v>191</v>
      </c>
      <c r="E1695" s="35">
        <v>100834</v>
      </c>
      <c r="F1695" s="37">
        <v>115</v>
      </c>
      <c r="G1695" s="35">
        <v>2</v>
      </c>
      <c r="H1695" s="36" t="s">
        <v>186</v>
      </c>
      <c r="I1695" s="35">
        <v>3337423717</v>
      </c>
    </row>
    <row r="1696" spans="1:9" ht="45" hidden="1">
      <c r="A1696" s="35">
        <v>29877</v>
      </c>
      <c r="B1696" s="36" t="s">
        <v>3445</v>
      </c>
      <c r="C1696" s="36" t="s">
        <v>3446</v>
      </c>
      <c r="D1696" s="36" t="s">
        <v>242</v>
      </c>
      <c r="E1696" s="35">
        <v>102912</v>
      </c>
      <c r="F1696" s="37">
        <v>115</v>
      </c>
      <c r="G1696" s="35">
        <v>4</v>
      </c>
      <c r="H1696" s="36" t="s">
        <v>194</v>
      </c>
      <c r="I1696" s="35">
        <v>3353097652</v>
      </c>
    </row>
    <row r="1697" spans="1:9" ht="45" hidden="1">
      <c r="A1697" s="35">
        <v>29885</v>
      </c>
      <c r="B1697" s="36" t="s">
        <v>3447</v>
      </c>
      <c r="C1697" s="36" t="s">
        <v>3448</v>
      </c>
      <c r="D1697" s="36" t="s">
        <v>178</v>
      </c>
      <c r="E1697" s="35">
        <v>116704</v>
      </c>
      <c r="F1697" s="37">
        <v>69</v>
      </c>
      <c r="G1697" s="35">
        <v>1</v>
      </c>
      <c r="H1697" s="36" t="s">
        <v>215</v>
      </c>
      <c r="I1697" s="35">
        <v>3342618173</v>
      </c>
    </row>
    <row r="1698" spans="1:9" ht="15" hidden="1">
      <c r="A1698" s="35">
        <v>29896</v>
      </c>
      <c r="B1698" s="36" t="s">
        <v>3449</v>
      </c>
      <c r="C1698" s="36" t="s">
        <v>3450</v>
      </c>
      <c r="D1698" s="36" t="s">
        <v>178</v>
      </c>
      <c r="E1698" s="35">
        <v>116704</v>
      </c>
      <c r="F1698" s="37">
        <v>69</v>
      </c>
      <c r="G1698" s="35">
        <v>3</v>
      </c>
      <c r="H1698" s="36" t="s">
        <v>170</v>
      </c>
      <c r="I1698" s="35">
        <v>3337428066</v>
      </c>
    </row>
    <row r="1699" spans="1:9" ht="30">
      <c r="A1699" s="35">
        <v>29928</v>
      </c>
      <c r="B1699" s="36" t="s">
        <v>3451</v>
      </c>
      <c r="C1699" s="36" t="s">
        <v>3452</v>
      </c>
      <c r="D1699" s="36" t="s">
        <v>169</v>
      </c>
      <c r="E1699" s="35">
        <v>100219</v>
      </c>
      <c r="F1699" s="37">
        <v>115</v>
      </c>
      <c r="G1699" s="35">
        <v>5</v>
      </c>
      <c r="H1699" s="36" t="s">
        <v>186</v>
      </c>
      <c r="I1699" s="35">
        <v>3342618411</v>
      </c>
    </row>
    <row r="1700" spans="1:9" ht="30" hidden="1">
      <c r="A1700" s="35">
        <v>29941</v>
      </c>
      <c r="B1700" s="36" t="s">
        <v>3453</v>
      </c>
      <c r="C1700" s="36" t="s">
        <v>3454</v>
      </c>
      <c r="D1700" s="36" t="s">
        <v>316</v>
      </c>
      <c r="E1700" s="35">
        <v>126080</v>
      </c>
      <c r="F1700" s="37">
        <v>115</v>
      </c>
      <c r="G1700" s="35">
        <v>2</v>
      </c>
      <c r="H1700" s="36" t="s">
        <v>170</v>
      </c>
      <c r="I1700" s="35">
        <v>3337423765</v>
      </c>
    </row>
    <row r="1701" spans="1:9" ht="45" hidden="1">
      <c r="A1701" s="35">
        <v>29958</v>
      </c>
      <c r="B1701" s="36" t="s">
        <v>3455</v>
      </c>
      <c r="C1701" s="36" t="s">
        <v>3456</v>
      </c>
      <c r="D1701" s="36" t="s">
        <v>178</v>
      </c>
      <c r="E1701" s="35">
        <v>116704</v>
      </c>
      <c r="F1701" s="37">
        <v>46</v>
      </c>
      <c r="G1701" s="35">
        <v>4</v>
      </c>
      <c r="H1701" s="36" t="s">
        <v>179</v>
      </c>
      <c r="I1701" s="35">
        <v>3349560219</v>
      </c>
    </row>
    <row r="1702" spans="1:9" ht="15">
      <c r="A1702" s="35">
        <v>29960</v>
      </c>
      <c r="B1702" s="36" t="s">
        <v>3457</v>
      </c>
      <c r="C1702" s="36" t="s">
        <v>3458</v>
      </c>
      <c r="D1702" s="36" t="s">
        <v>169</v>
      </c>
      <c r="E1702" s="35">
        <v>100219</v>
      </c>
      <c r="F1702" s="37">
        <v>115</v>
      </c>
      <c r="G1702" s="35">
        <v>1</v>
      </c>
      <c r="H1702" s="36" t="s">
        <v>170</v>
      </c>
      <c r="I1702" s="35">
        <v>3337423777</v>
      </c>
    </row>
    <row r="1703" spans="1:9" ht="15" hidden="1">
      <c r="A1703" s="35">
        <v>29965</v>
      </c>
      <c r="B1703" s="36" t="s">
        <v>3459</v>
      </c>
      <c r="C1703" s="36" t="s">
        <v>3460</v>
      </c>
      <c r="D1703" s="36" t="s">
        <v>178</v>
      </c>
      <c r="E1703" s="35">
        <v>116704</v>
      </c>
      <c r="F1703" s="37">
        <v>46</v>
      </c>
      <c r="G1703" s="35">
        <v>1</v>
      </c>
      <c r="H1703" s="36" t="s">
        <v>194</v>
      </c>
      <c r="I1703" s="35">
        <v>3349559619</v>
      </c>
    </row>
    <row r="1704" spans="1:9" ht="45" hidden="1">
      <c r="A1704" s="35">
        <v>29966</v>
      </c>
      <c r="B1704" s="36" t="s">
        <v>3461</v>
      </c>
      <c r="C1704" s="36" t="s">
        <v>3460</v>
      </c>
      <c r="D1704" s="36" t="s">
        <v>202</v>
      </c>
      <c r="E1704" s="35">
        <v>101222</v>
      </c>
      <c r="F1704" s="37">
        <v>46</v>
      </c>
      <c r="G1704" s="35">
        <v>2</v>
      </c>
      <c r="H1704" s="36" t="s">
        <v>215</v>
      </c>
      <c r="I1704" s="35">
        <v>3342618345</v>
      </c>
    </row>
    <row r="1705" spans="1:9" ht="30">
      <c r="A1705" s="35">
        <v>29979</v>
      </c>
      <c r="B1705" s="36" t="s">
        <v>3462</v>
      </c>
      <c r="C1705" s="36" t="s">
        <v>3463</v>
      </c>
      <c r="D1705" s="36" t="s">
        <v>169</v>
      </c>
      <c r="E1705" s="35">
        <v>100219</v>
      </c>
      <c r="F1705" s="37">
        <v>115</v>
      </c>
      <c r="G1705" s="35">
        <v>2</v>
      </c>
      <c r="H1705" s="36" t="s">
        <v>186</v>
      </c>
      <c r="I1705" s="35">
        <v>3337423788</v>
      </c>
    </row>
    <row r="1706" spans="1:9" ht="30" hidden="1">
      <c r="A1706" s="35">
        <v>30011</v>
      </c>
      <c r="B1706" s="36" t="s">
        <v>3464</v>
      </c>
      <c r="C1706" s="36" t="s">
        <v>3465</v>
      </c>
      <c r="D1706" s="36" t="s">
        <v>178</v>
      </c>
      <c r="E1706" s="35">
        <v>116704</v>
      </c>
      <c r="F1706" s="37">
        <v>230</v>
      </c>
      <c r="G1706" s="35">
        <v>3</v>
      </c>
      <c r="H1706" s="36" t="s">
        <v>186</v>
      </c>
      <c r="I1706" s="35">
        <v>3337423806</v>
      </c>
    </row>
    <row r="1707" spans="1:9" ht="45" hidden="1">
      <c r="A1707" s="35">
        <v>30021</v>
      </c>
      <c r="B1707" s="36" t="s">
        <v>3466</v>
      </c>
      <c r="C1707" s="36" t="s">
        <v>3467</v>
      </c>
      <c r="D1707" s="36" t="s">
        <v>178</v>
      </c>
      <c r="E1707" s="35">
        <v>116704</v>
      </c>
      <c r="F1707" s="37">
        <v>46</v>
      </c>
      <c r="G1707" s="35">
        <v>2</v>
      </c>
      <c r="H1707" s="36" t="s">
        <v>179</v>
      </c>
      <c r="I1707" s="35">
        <v>3349560240</v>
      </c>
    </row>
    <row r="1708" spans="1:9" ht="15" hidden="1">
      <c r="A1708" s="35">
        <v>30031</v>
      </c>
      <c r="B1708" s="36" t="s">
        <v>3468</v>
      </c>
      <c r="C1708" s="36" t="s">
        <v>3469</v>
      </c>
      <c r="D1708" s="36" t="s">
        <v>178</v>
      </c>
      <c r="E1708" s="35">
        <v>116704</v>
      </c>
      <c r="F1708" s="37">
        <v>46</v>
      </c>
      <c r="G1708" s="35">
        <v>5</v>
      </c>
      <c r="H1708" s="36" t="s">
        <v>194</v>
      </c>
      <c r="I1708" s="35">
        <v>3349559524</v>
      </c>
    </row>
    <row r="1709" spans="1:9" ht="15">
      <c r="A1709" s="35">
        <v>30034</v>
      </c>
      <c r="B1709" s="36" t="s">
        <v>3470</v>
      </c>
      <c r="C1709" s="36" t="s">
        <v>3469</v>
      </c>
      <c r="D1709" s="36" t="s">
        <v>169</v>
      </c>
      <c r="E1709" s="35">
        <v>100219</v>
      </c>
      <c r="F1709" s="37">
        <v>115</v>
      </c>
      <c r="G1709" s="35">
        <v>3</v>
      </c>
      <c r="H1709" s="36" t="s">
        <v>194</v>
      </c>
      <c r="I1709" s="35">
        <v>3337414904</v>
      </c>
    </row>
    <row r="1710" spans="1:9" ht="15" hidden="1">
      <c r="A1710" s="35">
        <v>30080</v>
      </c>
      <c r="B1710" s="36" t="s">
        <v>3471</v>
      </c>
      <c r="C1710" s="36" t="s">
        <v>3472</v>
      </c>
      <c r="D1710" s="36" t="s">
        <v>178</v>
      </c>
      <c r="E1710" s="35">
        <v>116704</v>
      </c>
      <c r="F1710" s="37">
        <v>46</v>
      </c>
      <c r="G1710" s="35">
        <v>3</v>
      </c>
      <c r="H1710" s="36" t="s">
        <v>194</v>
      </c>
      <c r="I1710" s="35">
        <v>3349559541</v>
      </c>
    </row>
    <row r="1711" spans="1:9" ht="45" hidden="1">
      <c r="A1711" s="35">
        <v>30081</v>
      </c>
      <c r="B1711" s="36" t="s">
        <v>3473</v>
      </c>
      <c r="C1711" s="36" t="s">
        <v>3472</v>
      </c>
      <c r="D1711" s="36" t="s">
        <v>410</v>
      </c>
      <c r="E1711" s="35">
        <v>100994</v>
      </c>
      <c r="F1711" s="37">
        <v>230</v>
      </c>
      <c r="G1711" s="35">
        <v>17</v>
      </c>
      <c r="H1711" s="36" t="s">
        <v>194</v>
      </c>
      <c r="I1711" s="35">
        <v>3337423849</v>
      </c>
    </row>
    <row r="1712" spans="1:9" ht="15">
      <c r="A1712" s="35">
        <v>30123</v>
      </c>
      <c r="B1712" s="36" t="s">
        <v>3474</v>
      </c>
      <c r="C1712" s="36" t="s">
        <v>3475</v>
      </c>
      <c r="D1712" s="36" t="s">
        <v>169</v>
      </c>
      <c r="E1712" s="35">
        <v>100219</v>
      </c>
      <c r="F1712" s="37">
        <v>115</v>
      </c>
      <c r="G1712" s="35">
        <v>2</v>
      </c>
      <c r="H1712" s="36" t="s">
        <v>170</v>
      </c>
      <c r="I1712" s="35">
        <v>3337423874</v>
      </c>
    </row>
    <row r="1713" spans="1:9" ht="15" hidden="1">
      <c r="A1713" s="35">
        <v>30127</v>
      </c>
      <c r="B1713" s="36" t="s">
        <v>3476</v>
      </c>
      <c r="C1713" s="36" t="s">
        <v>3477</v>
      </c>
      <c r="D1713" s="36" t="s">
        <v>178</v>
      </c>
      <c r="E1713" s="35">
        <v>116704</v>
      </c>
      <c r="F1713" s="37">
        <v>345</v>
      </c>
      <c r="G1713" s="35">
        <v>11</v>
      </c>
      <c r="H1713" s="36" t="s">
        <v>170</v>
      </c>
      <c r="I1713" s="35">
        <v>3337423876</v>
      </c>
    </row>
    <row r="1714" spans="1:9" ht="45" hidden="1">
      <c r="A1714" s="35">
        <v>30133</v>
      </c>
      <c r="B1714" s="36" t="s">
        <v>3478</v>
      </c>
      <c r="C1714" s="36" t="s">
        <v>3479</v>
      </c>
      <c r="D1714" s="36" t="s">
        <v>178</v>
      </c>
      <c r="E1714" s="35">
        <v>116704</v>
      </c>
      <c r="F1714" s="37">
        <v>69</v>
      </c>
      <c r="G1714" s="35">
        <v>1</v>
      </c>
      <c r="H1714" s="36" t="s">
        <v>179</v>
      </c>
      <c r="I1714" s="35">
        <v>3349559694</v>
      </c>
    </row>
    <row r="1715" spans="1:9" ht="60" hidden="1">
      <c r="A1715" s="35">
        <v>30135</v>
      </c>
      <c r="B1715" s="36" t="s">
        <v>3480</v>
      </c>
      <c r="C1715" s="36" t="s">
        <v>3481</v>
      </c>
      <c r="D1715" s="36" t="s">
        <v>191</v>
      </c>
      <c r="E1715" s="35">
        <v>100834</v>
      </c>
      <c r="F1715" s="37">
        <v>230</v>
      </c>
      <c r="G1715" s="35">
        <v>4</v>
      </c>
      <c r="H1715" s="36" t="s">
        <v>215</v>
      </c>
      <c r="I1715" s="35">
        <v>3337423880</v>
      </c>
    </row>
    <row r="1716" spans="1:9" ht="60" hidden="1">
      <c r="A1716" s="35">
        <v>30156</v>
      </c>
      <c r="B1716" s="36" t="s">
        <v>3482</v>
      </c>
      <c r="C1716" s="36" t="s">
        <v>3483</v>
      </c>
      <c r="D1716" s="36" t="s">
        <v>191</v>
      </c>
      <c r="E1716" s="35">
        <v>100834</v>
      </c>
      <c r="F1716" s="37">
        <v>115</v>
      </c>
      <c r="G1716" s="35">
        <v>1</v>
      </c>
      <c r="H1716" s="36" t="s">
        <v>186</v>
      </c>
      <c r="I1716" s="35">
        <v>3337423896</v>
      </c>
    </row>
    <row r="1717" spans="1:9" ht="15" hidden="1">
      <c r="A1717" s="35">
        <v>30192</v>
      </c>
      <c r="B1717" s="36" t="s">
        <v>3484</v>
      </c>
      <c r="C1717" s="36" t="s">
        <v>3485</v>
      </c>
      <c r="D1717" s="36" t="s">
        <v>178</v>
      </c>
      <c r="E1717" s="35">
        <v>116704</v>
      </c>
      <c r="F1717" s="37">
        <v>46</v>
      </c>
      <c r="G1717" s="35">
        <v>3</v>
      </c>
      <c r="H1717" s="36" t="s">
        <v>194</v>
      </c>
      <c r="I1717" s="35">
        <v>3349559611</v>
      </c>
    </row>
    <row r="1718" spans="1:9" ht="45" hidden="1">
      <c r="A1718" s="35">
        <v>30195</v>
      </c>
      <c r="B1718" s="36" t="s">
        <v>3486</v>
      </c>
      <c r="C1718" s="36" t="s">
        <v>3487</v>
      </c>
      <c r="D1718" s="36" t="s">
        <v>178</v>
      </c>
      <c r="E1718" s="35">
        <v>116704</v>
      </c>
      <c r="F1718" s="37">
        <v>46</v>
      </c>
      <c r="G1718" s="35">
        <v>2</v>
      </c>
      <c r="H1718" s="36" t="s">
        <v>179</v>
      </c>
      <c r="I1718" s="35">
        <v>3349559715</v>
      </c>
    </row>
    <row r="1719" spans="1:9" ht="60" hidden="1">
      <c r="A1719" s="35">
        <v>30205</v>
      </c>
      <c r="B1719" s="36" t="s">
        <v>3488</v>
      </c>
      <c r="C1719" s="36" t="s">
        <v>3489</v>
      </c>
      <c r="D1719" s="36" t="s">
        <v>191</v>
      </c>
      <c r="E1719" s="35">
        <v>100834</v>
      </c>
      <c r="F1719" s="37">
        <v>115</v>
      </c>
      <c r="G1719" s="35">
        <v>2</v>
      </c>
      <c r="H1719" s="36" t="s">
        <v>186</v>
      </c>
      <c r="I1719" s="35">
        <v>3337423926</v>
      </c>
    </row>
    <row r="1720" spans="1:9" ht="15">
      <c r="A1720" s="35">
        <v>30207</v>
      </c>
      <c r="B1720" s="36" t="s">
        <v>3490</v>
      </c>
      <c r="C1720" s="36" t="s">
        <v>3491</v>
      </c>
      <c r="D1720" s="36" t="s">
        <v>169</v>
      </c>
      <c r="E1720" s="35">
        <v>100219</v>
      </c>
      <c r="F1720" s="37">
        <v>115</v>
      </c>
      <c r="G1720" s="35">
        <v>1</v>
      </c>
      <c r="H1720" s="36" t="s">
        <v>170</v>
      </c>
      <c r="I1720" s="35">
        <v>3337423927</v>
      </c>
    </row>
    <row r="1721" spans="1:9" ht="30" hidden="1">
      <c r="A1721" s="35">
        <v>30213</v>
      </c>
      <c r="B1721" s="36" t="s">
        <v>3492</v>
      </c>
      <c r="C1721" s="36" t="s">
        <v>3493</v>
      </c>
      <c r="D1721" s="36" t="s">
        <v>316</v>
      </c>
      <c r="E1721" s="35">
        <v>126080</v>
      </c>
      <c r="F1721" s="37">
        <v>115</v>
      </c>
      <c r="G1721" s="35">
        <v>2</v>
      </c>
      <c r="H1721" s="36" t="s">
        <v>194</v>
      </c>
      <c r="I1721" s="35">
        <v>3337411489</v>
      </c>
    </row>
    <row r="1722" spans="1:9" ht="15" hidden="1">
      <c r="A1722" s="35">
        <v>30234</v>
      </c>
      <c r="B1722" s="36" t="s">
        <v>3494</v>
      </c>
      <c r="C1722" s="36" t="s">
        <v>3495</v>
      </c>
      <c r="D1722" s="36" t="s">
        <v>178</v>
      </c>
      <c r="E1722" s="35">
        <v>116704</v>
      </c>
      <c r="F1722" s="37">
        <v>69</v>
      </c>
      <c r="G1722" s="35">
        <v>2</v>
      </c>
      <c r="H1722" s="36" t="s">
        <v>170</v>
      </c>
      <c r="I1722" s="35">
        <v>3352749860</v>
      </c>
    </row>
    <row r="1723" spans="1:9" ht="45" hidden="1">
      <c r="A1723" s="35">
        <v>30245</v>
      </c>
      <c r="B1723" s="36" t="s">
        <v>3496</v>
      </c>
      <c r="C1723" s="36" t="s">
        <v>3497</v>
      </c>
      <c r="D1723" s="36" t="s">
        <v>178</v>
      </c>
      <c r="E1723" s="35">
        <v>116704</v>
      </c>
      <c r="F1723" s="37">
        <v>46</v>
      </c>
      <c r="G1723" s="35">
        <v>1</v>
      </c>
      <c r="H1723" s="36" t="s">
        <v>179</v>
      </c>
      <c r="I1723" s="35">
        <v>3349559898</v>
      </c>
    </row>
    <row r="1724" spans="1:9" ht="15" hidden="1">
      <c r="A1724" s="35">
        <v>30251</v>
      </c>
      <c r="B1724" s="36" t="s">
        <v>3498</v>
      </c>
      <c r="C1724" s="36" t="s">
        <v>3499</v>
      </c>
      <c r="D1724" s="36" t="s">
        <v>178</v>
      </c>
      <c r="E1724" s="35">
        <v>116704</v>
      </c>
      <c r="F1724" s="37">
        <v>115</v>
      </c>
      <c r="G1724" s="35">
        <v>2</v>
      </c>
      <c r="H1724" s="36" t="s">
        <v>170</v>
      </c>
      <c r="I1724" s="35">
        <v>3337423950</v>
      </c>
    </row>
    <row r="1725" spans="1:9" ht="45" hidden="1">
      <c r="A1725" s="35">
        <v>30275</v>
      </c>
      <c r="B1725" s="36" t="s">
        <v>3500</v>
      </c>
      <c r="C1725" s="36" t="s">
        <v>3501</v>
      </c>
      <c r="D1725" s="36" t="s">
        <v>178</v>
      </c>
      <c r="E1725" s="35">
        <v>116704</v>
      </c>
      <c r="F1725" s="37">
        <v>69</v>
      </c>
      <c r="G1725" s="35">
        <v>1</v>
      </c>
      <c r="H1725" s="36" t="s">
        <v>179</v>
      </c>
      <c r="I1725" s="35">
        <v>3349559737</v>
      </c>
    </row>
    <row r="1726" spans="1:9" ht="60" hidden="1">
      <c r="A1726" s="35">
        <v>30302</v>
      </c>
      <c r="B1726" s="36" t="s">
        <v>3502</v>
      </c>
      <c r="C1726" s="36" t="s">
        <v>3503</v>
      </c>
      <c r="D1726" s="36" t="s">
        <v>191</v>
      </c>
      <c r="E1726" s="35">
        <v>100834</v>
      </c>
      <c r="F1726" s="37">
        <v>115</v>
      </c>
      <c r="G1726" s="35">
        <v>2</v>
      </c>
      <c r="H1726" s="36" t="s">
        <v>170</v>
      </c>
      <c r="I1726" s="35">
        <v>3337423985</v>
      </c>
    </row>
    <row r="1727" spans="1:9" ht="45" hidden="1">
      <c r="A1727" s="35">
        <v>30367</v>
      </c>
      <c r="B1727" s="36" t="s">
        <v>3504</v>
      </c>
      <c r="C1727" s="36" t="s">
        <v>3505</v>
      </c>
      <c r="D1727" s="36" t="s">
        <v>178</v>
      </c>
      <c r="E1727" s="35">
        <v>116704</v>
      </c>
      <c r="F1727" s="37">
        <v>46</v>
      </c>
      <c r="G1727" s="35">
        <v>1</v>
      </c>
      <c r="H1727" s="36" t="s">
        <v>179</v>
      </c>
      <c r="I1727" s="35">
        <v>3349560037</v>
      </c>
    </row>
    <row r="1728" spans="1:9" ht="30" hidden="1">
      <c r="A1728" s="35">
        <v>30390</v>
      </c>
      <c r="B1728" s="36" t="s">
        <v>3506</v>
      </c>
      <c r="C1728" s="36" t="s">
        <v>3507</v>
      </c>
      <c r="D1728" s="36" t="s">
        <v>178</v>
      </c>
      <c r="E1728" s="35">
        <v>116704</v>
      </c>
      <c r="F1728" s="37">
        <v>69</v>
      </c>
      <c r="G1728" s="35">
        <v>3</v>
      </c>
      <c r="H1728" s="36" t="s">
        <v>186</v>
      </c>
      <c r="I1728" s="35">
        <v>3337424043</v>
      </c>
    </row>
    <row r="1729" spans="1:9" ht="45" hidden="1">
      <c r="A1729" s="35">
        <v>30402</v>
      </c>
      <c r="B1729" s="36" t="s">
        <v>3508</v>
      </c>
      <c r="C1729" s="36" t="s">
        <v>3509</v>
      </c>
      <c r="D1729" s="36" t="s">
        <v>178</v>
      </c>
      <c r="E1729" s="35">
        <v>116704</v>
      </c>
      <c r="F1729" s="37">
        <v>69</v>
      </c>
      <c r="G1729" s="35">
        <v>1</v>
      </c>
      <c r="H1729" s="36" t="s">
        <v>215</v>
      </c>
      <c r="I1729" s="35">
        <v>3342618072</v>
      </c>
    </row>
    <row r="1730" spans="1:9" ht="15">
      <c r="A1730" s="35">
        <v>30435</v>
      </c>
      <c r="B1730" s="36" t="s">
        <v>3510</v>
      </c>
      <c r="C1730" s="36" t="s">
        <v>3511</v>
      </c>
      <c r="D1730" s="36" t="s">
        <v>169</v>
      </c>
      <c r="E1730" s="35">
        <v>100219</v>
      </c>
      <c r="F1730" s="37">
        <v>24</v>
      </c>
      <c r="G1730" s="35">
        <v>2</v>
      </c>
      <c r="H1730" s="36" t="s">
        <v>170</v>
      </c>
      <c r="I1730" s="35">
        <v>3342618364</v>
      </c>
    </row>
    <row r="1731" spans="1:9" ht="15" hidden="1">
      <c r="A1731" s="35">
        <v>30443</v>
      </c>
      <c r="B1731" s="36" t="s">
        <v>3512</v>
      </c>
      <c r="C1731" s="36" t="s">
        <v>3513</v>
      </c>
      <c r="D1731" s="36" t="s">
        <v>178</v>
      </c>
      <c r="E1731" s="35">
        <v>116704</v>
      </c>
      <c r="F1731" s="37">
        <v>230</v>
      </c>
      <c r="G1731" s="35">
        <v>8</v>
      </c>
      <c r="H1731" s="36" t="s">
        <v>194</v>
      </c>
      <c r="I1731" s="35">
        <v>3337424074</v>
      </c>
    </row>
    <row r="1732" spans="1:9" ht="45" hidden="1">
      <c r="A1732" s="35">
        <v>30463</v>
      </c>
      <c r="B1732" s="36" t="s">
        <v>3514</v>
      </c>
      <c r="C1732" s="36" t="s">
        <v>3515</v>
      </c>
      <c r="D1732" s="36" t="s">
        <v>397</v>
      </c>
      <c r="E1732" s="35">
        <v>101374</v>
      </c>
      <c r="F1732" s="37">
        <v>115</v>
      </c>
      <c r="G1732" s="35">
        <v>3</v>
      </c>
      <c r="H1732" s="36" t="s">
        <v>170</v>
      </c>
      <c r="I1732" s="35">
        <v>3352750270</v>
      </c>
    </row>
    <row r="1733" spans="1:9" ht="15">
      <c r="A1733" s="35">
        <v>30466</v>
      </c>
      <c r="B1733" s="36" t="s">
        <v>3516</v>
      </c>
      <c r="C1733" s="36" t="s">
        <v>3517</v>
      </c>
      <c r="D1733" s="36" t="s">
        <v>169</v>
      </c>
      <c r="E1733" s="35">
        <v>100219</v>
      </c>
      <c r="F1733" s="37">
        <v>115</v>
      </c>
      <c r="G1733" s="35">
        <v>2</v>
      </c>
      <c r="H1733" s="36" t="s">
        <v>170</v>
      </c>
      <c r="I1733" s="35">
        <v>3337424088</v>
      </c>
    </row>
    <row r="1734" spans="1:9" ht="45" hidden="1">
      <c r="A1734" s="35">
        <v>30473</v>
      </c>
      <c r="B1734" s="36" t="s">
        <v>3518</v>
      </c>
      <c r="C1734" s="36" t="s">
        <v>3519</v>
      </c>
      <c r="D1734" s="36" t="s">
        <v>397</v>
      </c>
      <c r="E1734" s="35">
        <v>101374</v>
      </c>
      <c r="F1734" s="37">
        <v>230</v>
      </c>
      <c r="G1734" s="35">
        <v>12</v>
      </c>
      <c r="H1734" s="36" t="s">
        <v>194</v>
      </c>
      <c r="I1734" s="35">
        <v>3337424093</v>
      </c>
    </row>
    <row r="1735" spans="1:9" ht="45" hidden="1">
      <c r="A1735" s="35">
        <v>30476</v>
      </c>
      <c r="B1735" s="36" t="s">
        <v>3520</v>
      </c>
      <c r="C1735" s="36" t="s">
        <v>3521</v>
      </c>
      <c r="D1735" s="36" t="s">
        <v>397</v>
      </c>
      <c r="E1735" s="35">
        <v>101374</v>
      </c>
      <c r="F1735" s="37">
        <v>115</v>
      </c>
      <c r="G1735" s="35">
        <v>2</v>
      </c>
      <c r="H1735" s="36" t="s">
        <v>194</v>
      </c>
      <c r="I1735" s="35">
        <v>3352750183</v>
      </c>
    </row>
    <row r="1736" spans="1:9" ht="30" hidden="1">
      <c r="A1736" s="35">
        <v>30559</v>
      </c>
      <c r="B1736" s="36" t="s">
        <v>3522</v>
      </c>
      <c r="C1736" s="36" t="s">
        <v>3523</v>
      </c>
      <c r="D1736" s="36" t="s">
        <v>178</v>
      </c>
      <c r="E1736" s="35">
        <v>116704</v>
      </c>
      <c r="F1736" s="37">
        <v>69</v>
      </c>
      <c r="G1736" s="35">
        <v>2</v>
      </c>
      <c r="H1736" s="36" t="s">
        <v>186</v>
      </c>
      <c r="I1736" s="35">
        <v>3342617922</v>
      </c>
    </row>
    <row r="1737" spans="1:9" ht="45" hidden="1">
      <c r="A1737" s="35">
        <v>30582</v>
      </c>
      <c r="B1737" s="36" t="s">
        <v>3524</v>
      </c>
      <c r="C1737" s="36" t="s">
        <v>3525</v>
      </c>
      <c r="D1737" s="36" t="s">
        <v>178</v>
      </c>
      <c r="E1737" s="35">
        <v>116704</v>
      </c>
      <c r="F1737" s="37">
        <v>46</v>
      </c>
      <c r="G1737" s="35">
        <v>2</v>
      </c>
      <c r="H1737" s="36" t="s">
        <v>179</v>
      </c>
      <c r="I1737" s="35">
        <v>3349560330</v>
      </c>
    </row>
    <row r="1738" spans="1:9" ht="45" hidden="1">
      <c r="A1738" s="35">
        <v>30596</v>
      </c>
      <c r="B1738" s="36" t="s">
        <v>3526</v>
      </c>
      <c r="C1738" s="36" t="s">
        <v>3527</v>
      </c>
      <c r="D1738" s="36" t="s">
        <v>242</v>
      </c>
      <c r="E1738" s="35">
        <v>102912</v>
      </c>
      <c r="F1738" s="37">
        <v>115</v>
      </c>
      <c r="G1738" s="35">
        <v>1</v>
      </c>
      <c r="H1738" s="36" t="s">
        <v>170</v>
      </c>
      <c r="I1738" s="35">
        <v>3353097634</v>
      </c>
    </row>
    <row r="1739" spans="1:9" ht="30" hidden="1">
      <c r="A1739" s="35">
        <v>30601</v>
      </c>
      <c r="B1739" s="36" t="s">
        <v>3528</v>
      </c>
      <c r="C1739" s="36" t="s">
        <v>3529</v>
      </c>
      <c r="D1739" s="36" t="s">
        <v>202</v>
      </c>
      <c r="E1739" s="35">
        <v>101222</v>
      </c>
      <c r="F1739" s="37">
        <v>138</v>
      </c>
      <c r="G1739" s="35">
        <v>2</v>
      </c>
      <c r="H1739" s="36" t="s">
        <v>170</v>
      </c>
      <c r="I1739" s="35">
        <v>3337424160</v>
      </c>
    </row>
    <row r="1740" spans="1:9" ht="45" hidden="1">
      <c r="A1740" s="35">
        <v>30602</v>
      </c>
      <c r="B1740" s="36" t="s">
        <v>3530</v>
      </c>
      <c r="C1740" s="36" t="s">
        <v>3531</v>
      </c>
      <c r="D1740" s="36" t="s">
        <v>178</v>
      </c>
      <c r="E1740" s="35">
        <v>116704</v>
      </c>
      <c r="F1740" s="37">
        <v>46</v>
      </c>
      <c r="G1740" s="35">
        <v>1</v>
      </c>
      <c r="H1740" s="36" t="s">
        <v>179</v>
      </c>
      <c r="I1740" s="35">
        <v>3349560112</v>
      </c>
    </row>
    <row r="1741" spans="1:9" ht="15" hidden="1">
      <c r="A1741" s="35">
        <v>30603</v>
      </c>
      <c r="B1741" s="36" t="s">
        <v>3532</v>
      </c>
      <c r="C1741" s="36" t="s">
        <v>3533</v>
      </c>
      <c r="D1741" s="36" t="s">
        <v>178</v>
      </c>
      <c r="E1741" s="35">
        <v>116704</v>
      </c>
      <c r="F1741" s="37">
        <v>46</v>
      </c>
      <c r="G1741" s="35">
        <v>1</v>
      </c>
      <c r="H1741" s="36" t="s">
        <v>194</v>
      </c>
      <c r="I1741" s="35">
        <v>3349559648</v>
      </c>
    </row>
    <row r="1742" spans="1:9" ht="30" hidden="1">
      <c r="A1742" s="35">
        <v>30617</v>
      </c>
      <c r="B1742" s="36" t="s">
        <v>3534</v>
      </c>
      <c r="C1742" s="36" t="s">
        <v>3535</v>
      </c>
      <c r="D1742" s="36" t="s">
        <v>202</v>
      </c>
      <c r="E1742" s="35">
        <v>101222</v>
      </c>
      <c r="F1742" s="37">
        <v>138</v>
      </c>
      <c r="G1742" s="35">
        <v>3</v>
      </c>
      <c r="H1742" s="36" t="s">
        <v>170</v>
      </c>
      <c r="I1742" s="35">
        <v>3349561007</v>
      </c>
    </row>
    <row r="1743" spans="1:9" ht="30" hidden="1">
      <c r="A1743" s="35">
        <v>30626</v>
      </c>
      <c r="B1743" s="36" t="s">
        <v>3536</v>
      </c>
      <c r="C1743" s="36" t="s">
        <v>3537</v>
      </c>
      <c r="D1743" s="36" t="s">
        <v>202</v>
      </c>
      <c r="E1743" s="35">
        <v>101222</v>
      </c>
      <c r="F1743" s="37">
        <v>69</v>
      </c>
      <c r="G1743" s="35">
        <v>4</v>
      </c>
      <c r="H1743" s="36" t="s">
        <v>194</v>
      </c>
      <c r="I1743" s="35">
        <v>3342618293</v>
      </c>
    </row>
    <row r="1744" spans="1:9" ht="30" hidden="1">
      <c r="A1744" s="35">
        <v>30641</v>
      </c>
      <c r="B1744" s="36" t="s">
        <v>3538</v>
      </c>
      <c r="C1744" s="36" t="s">
        <v>3539</v>
      </c>
      <c r="D1744" s="36" t="s">
        <v>178</v>
      </c>
      <c r="E1744" s="35">
        <v>116704</v>
      </c>
      <c r="F1744" s="37">
        <v>115</v>
      </c>
      <c r="G1744" s="35">
        <v>3</v>
      </c>
      <c r="H1744" s="36" t="s">
        <v>186</v>
      </c>
      <c r="I1744" s="35">
        <v>3337428268</v>
      </c>
    </row>
    <row r="1745" spans="1:9" ht="45" hidden="1">
      <c r="A1745" s="35">
        <v>30658</v>
      </c>
      <c r="B1745" s="36" t="s">
        <v>3540</v>
      </c>
      <c r="C1745" s="36" t="s">
        <v>3541</v>
      </c>
      <c r="D1745" s="36" t="s">
        <v>397</v>
      </c>
      <c r="E1745" s="35">
        <v>101374</v>
      </c>
      <c r="F1745" s="37">
        <v>115</v>
      </c>
      <c r="G1745" s="35">
        <v>2</v>
      </c>
      <c r="H1745" s="36" t="s">
        <v>194</v>
      </c>
      <c r="I1745" s="35">
        <v>3352750142</v>
      </c>
    </row>
    <row r="1746" spans="1:9" ht="45" hidden="1">
      <c r="A1746" s="35">
        <v>30659</v>
      </c>
      <c r="B1746" s="36" t="s">
        <v>3542</v>
      </c>
      <c r="C1746" s="36" t="s">
        <v>3543</v>
      </c>
      <c r="D1746" s="36" t="s">
        <v>397</v>
      </c>
      <c r="E1746" s="35">
        <v>101374</v>
      </c>
      <c r="F1746" s="37">
        <v>115</v>
      </c>
      <c r="G1746" s="35">
        <v>2</v>
      </c>
      <c r="H1746" s="36" t="s">
        <v>194</v>
      </c>
      <c r="I1746" s="35">
        <v>3352750141</v>
      </c>
    </row>
    <row r="1747" spans="1:9" ht="45" hidden="1">
      <c r="A1747" s="35">
        <v>30686</v>
      </c>
      <c r="B1747" s="36" t="s">
        <v>3544</v>
      </c>
      <c r="C1747" s="36" t="s">
        <v>3545</v>
      </c>
      <c r="D1747" s="36" t="s">
        <v>178</v>
      </c>
      <c r="E1747" s="35">
        <v>116704</v>
      </c>
      <c r="F1747" s="37">
        <v>46</v>
      </c>
      <c r="G1747" s="35">
        <v>1</v>
      </c>
      <c r="H1747" s="36" t="s">
        <v>179</v>
      </c>
      <c r="I1747" s="35">
        <v>3349560378</v>
      </c>
    </row>
    <row r="1748" spans="1:9" ht="45" hidden="1">
      <c r="A1748" s="35">
        <v>30688</v>
      </c>
      <c r="B1748" s="36" t="s">
        <v>3546</v>
      </c>
      <c r="C1748" s="36" t="s">
        <v>3547</v>
      </c>
      <c r="D1748" s="36" t="s">
        <v>178</v>
      </c>
      <c r="E1748" s="35">
        <v>116704</v>
      </c>
      <c r="F1748" s="37">
        <v>46</v>
      </c>
      <c r="G1748" s="35">
        <v>2</v>
      </c>
      <c r="H1748" s="36" t="s">
        <v>179</v>
      </c>
      <c r="I1748" s="35">
        <v>3349560098</v>
      </c>
    </row>
    <row r="1749" spans="1:9" ht="30" hidden="1">
      <c r="A1749" s="35">
        <v>30689</v>
      </c>
      <c r="B1749" s="36" t="s">
        <v>3548</v>
      </c>
      <c r="C1749" s="36" t="s">
        <v>3547</v>
      </c>
      <c r="D1749" s="36" t="s">
        <v>178</v>
      </c>
      <c r="E1749" s="35">
        <v>116704</v>
      </c>
      <c r="F1749" s="37">
        <v>34.5</v>
      </c>
      <c r="G1749" s="35">
        <v>2</v>
      </c>
      <c r="H1749" s="36" t="s">
        <v>186</v>
      </c>
      <c r="I1749" s="35">
        <v>3337424216</v>
      </c>
    </row>
    <row r="1750" spans="1:9" ht="45" hidden="1">
      <c r="A1750" s="35">
        <v>30690</v>
      </c>
      <c r="B1750" s="36" t="s">
        <v>3549</v>
      </c>
      <c r="C1750" s="36" t="s">
        <v>3547</v>
      </c>
      <c r="D1750" s="36" t="s">
        <v>178</v>
      </c>
      <c r="E1750" s="35">
        <v>116704</v>
      </c>
      <c r="F1750" s="37">
        <v>46</v>
      </c>
      <c r="G1750" s="35">
        <v>1</v>
      </c>
      <c r="H1750" s="36" t="s">
        <v>215</v>
      </c>
      <c r="I1750" s="35">
        <v>3342618119</v>
      </c>
    </row>
    <row r="1751" spans="1:9" ht="15" hidden="1">
      <c r="A1751" s="35">
        <v>30700</v>
      </c>
      <c r="B1751" s="36" t="s">
        <v>3550</v>
      </c>
      <c r="C1751" s="36" t="s">
        <v>3551</v>
      </c>
      <c r="D1751" s="36" t="s">
        <v>178</v>
      </c>
      <c r="E1751" s="35">
        <v>116704</v>
      </c>
      <c r="F1751" s="37">
        <v>115</v>
      </c>
      <c r="G1751" s="35">
        <v>2</v>
      </c>
      <c r="H1751" s="36" t="s">
        <v>170</v>
      </c>
      <c r="I1751" s="35">
        <v>3352749842</v>
      </c>
    </row>
    <row r="1752" spans="1:9" ht="15" hidden="1">
      <c r="A1752" s="35">
        <v>30723</v>
      </c>
      <c r="B1752" s="36" t="s">
        <v>3552</v>
      </c>
      <c r="C1752" s="36" t="s">
        <v>3553</v>
      </c>
      <c r="D1752" s="36" t="s">
        <v>178</v>
      </c>
      <c r="E1752" s="35">
        <v>116704</v>
      </c>
      <c r="F1752" s="37">
        <v>69</v>
      </c>
      <c r="G1752" s="35">
        <v>2</v>
      </c>
      <c r="H1752" s="36" t="s">
        <v>170</v>
      </c>
      <c r="I1752" s="35">
        <v>3337424238</v>
      </c>
    </row>
    <row r="1753" spans="1:9" ht="30" hidden="1">
      <c r="A1753" s="35">
        <v>30758</v>
      </c>
      <c r="B1753" s="36" t="s">
        <v>3554</v>
      </c>
      <c r="C1753" s="36" t="s">
        <v>3555</v>
      </c>
      <c r="D1753" s="36" t="s">
        <v>202</v>
      </c>
      <c r="E1753" s="35">
        <v>101222</v>
      </c>
      <c r="F1753" s="37">
        <v>46</v>
      </c>
      <c r="G1753" s="35">
        <v>2</v>
      </c>
      <c r="H1753" s="36" t="s">
        <v>170</v>
      </c>
      <c r="I1753" s="35">
        <v>3342618194</v>
      </c>
    </row>
    <row r="1754" spans="1:9" ht="60" hidden="1">
      <c r="A1754" s="35">
        <v>30792</v>
      </c>
      <c r="B1754" s="36" t="s">
        <v>3556</v>
      </c>
      <c r="C1754" s="36" t="s">
        <v>3557</v>
      </c>
      <c r="D1754" s="36" t="s">
        <v>191</v>
      </c>
      <c r="E1754" s="35">
        <v>100834</v>
      </c>
      <c r="F1754" s="37">
        <v>115</v>
      </c>
      <c r="G1754" s="35">
        <v>2</v>
      </c>
      <c r="H1754" s="36" t="s">
        <v>170</v>
      </c>
      <c r="I1754" s="35">
        <v>3337424282</v>
      </c>
    </row>
    <row r="1755" spans="1:9" ht="60" hidden="1">
      <c r="A1755" s="35">
        <v>30799</v>
      </c>
      <c r="B1755" s="36" t="s">
        <v>3558</v>
      </c>
      <c r="C1755" s="36" t="s">
        <v>3559</v>
      </c>
      <c r="D1755" s="36" t="s">
        <v>191</v>
      </c>
      <c r="E1755" s="35">
        <v>100834</v>
      </c>
      <c r="F1755" s="37">
        <v>115</v>
      </c>
      <c r="G1755" s="35">
        <v>2</v>
      </c>
      <c r="H1755" s="36" t="s">
        <v>170</v>
      </c>
      <c r="I1755" s="35">
        <v>3337424286</v>
      </c>
    </row>
    <row r="1756" spans="1:9" ht="60" hidden="1">
      <c r="A1756" s="35">
        <v>30835</v>
      </c>
      <c r="B1756" s="36" t="s">
        <v>3560</v>
      </c>
      <c r="C1756" s="36" t="s">
        <v>3561</v>
      </c>
      <c r="D1756" s="36" t="s">
        <v>191</v>
      </c>
      <c r="E1756" s="35">
        <v>100834</v>
      </c>
      <c r="F1756" s="37">
        <v>115</v>
      </c>
      <c r="G1756" s="35">
        <v>2</v>
      </c>
      <c r="H1756" s="36" t="s">
        <v>186</v>
      </c>
      <c r="I1756" s="35">
        <v>3337424304</v>
      </c>
    </row>
    <row r="1757" spans="1:9" ht="45" hidden="1">
      <c r="A1757" s="35">
        <v>30957</v>
      </c>
      <c r="B1757" s="36" t="s">
        <v>3562</v>
      </c>
      <c r="C1757" s="36" t="s">
        <v>3563</v>
      </c>
      <c r="D1757" s="36" t="s">
        <v>178</v>
      </c>
      <c r="E1757" s="35">
        <v>116704</v>
      </c>
      <c r="F1757" s="37">
        <v>46</v>
      </c>
      <c r="G1757" s="35">
        <v>1</v>
      </c>
      <c r="H1757" s="36" t="s">
        <v>179</v>
      </c>
      <c r="I1757" s="35">
        <v>3349560369</v>
      </c>
    </row>
    <row r="1758" spans="1:9" ht="30">
      <c r="A1758" s="35">
        <v>30983</v>
      </c>
      <c r="B1758" s="36" t="s">
        <v>3564</v>
      </c>
      <c r="C1758" s="36" t="s">
        <v>3565</v>
      </c>
      <c r="D1758" s="36" t="s">
        <v>169</v>
      </c>
      <c r="E1758" s="35">
        <v>100219</v>
      </c>
      <c r="F1758" s="37">
        <v>115</v>
      </c>
      <c r="G1758" s="35">
        <v>3</v>
      </c>
      <c r="H1758" s="36" t="s">
        <v>186</v>
      </c>
      <c r="I1758" s="35">
        <v>3337424393</v>
      </c>
    </row>
    <row r="1759" spans="1:9" ht="45" hidden="1">
      <c r="A1759" s="35">
        <v>31171</v>
      </c>
      <c r="B1759" s="36" t="s">
        <v>3566</v>
      </c>
      <c r="C1759" s="36" t="s">
        <v>3567</v>
      </c>
      <c r="D1759" s="36" t="s">
        <v>178</v>
      </c>
      <c r="E1759" s="35">
        <v>116704</v>
      </c>
      <c r="F1759" s="37">
        <v>69</v>
      </c>
      <c r="G1759" s="35">
        <v>1</v>
      </c>
      <c r="H1759" s="36" t="s">
        <v>179</v>
      </c>
      <c r="I1759" s="35">
        <v>3349560069</v>
      </c>
    </row>
    <row r="1760" spans="1:9" ht="60" hidden="1">
      <c r="A1760" s="35">
        <v>31174</v>
      </c>
      <c r="B1760" s="36" t="s">
        <v>3568</v>
      </c>
      <c r="C1760" s="36" t="s">
        <v>143</v>
      </c>
      <c r="D1760" s="36" t="s">
        <v>191</v>
      </c>
      <c r="E1760" s="35">
        <v>100834</v>
      </c>
      <c r="F1760" s="37">
        <v>138</v>
      </c>
      <c r="G1760" s="35">
        <v>3</v>
      </c>
      <c r="H1760" s="36" t="s">
        <v>186</v>
      </c>
      <c r="I1760" s="35">
        <v>3342618317</v>
      </c>
    </row>
    <row r="1761" spans="1:9" ht="45" hidden="1">
      <c r="A1761" s="35">
        <v>31175</v>
      </c>
      <c r="B1761" s="36" t="s">
        <v>3569</v>
      </c>
      <c r="C1761" s="36" t="s">
        <v>3570</v>
      </c>
      <c r="D1761" s="36" t="s">
        <v>178</v>
      </c>
      <c r="E1761" s="35">
        <v>116704</v>
      </c>
      <c r="F1761" s="37">
        <v>69</v>
      </c>
      <c r="G1761" s="35">
        <v>2</v>
      </c>
      <c r="H1761" s="36" t="s">
        <v>215</v>
      </c>
      <c r="I1761" s="35">
        <v>3342618168</v>
      </c>
    </row>
    <row r="1762" spans="1:9" ht="45" hidden="1">
      <c r="A1762" s="35">
        <v>31195</v>
      </c>
      <c r="B1762" s="36" t="s">
        <v>3571</v>
      </c>
      <c r="C1762" s="36" t="s">
        <v>3572</v>
      </c>
      <c r="D1762" s="36" t="s">
        <v>178</v>
      </c>
      <c r="E1762" s="35">
        <v>116704</v>
      </c>
      <c r="F1762" s="37">
        <v>161</v>
      </c>
      <c r="G1762" s="35">
        <v>4</v>
      </c>
      <c r="H1762" s="36" t="s">
        <v>215</v>
      </c>
      <c r="I1762" s="35">
        <v>3337424463</v>
      </c>
    </row>
    <row r="1763" spans="1:9" ht="60" hidden="1">
      <c r="A1763" s="35">
        <v>31199</v>
      </c>
      <c r="B1763" s="36" t="s">
        <v>3573</v>
      </c>
      <c r="C1763" s="36" t="s">
        <v>3574</v>
      </c>
      <c r="D1763" s="36" t="s">
        <v>191</v>
      </c>
      <c r="E1763" s="35">
        <v>100834</v>
      </c>
      <c r="F1763" s="37">
        <v>115</v>
      </c>
      <c r="G1763" s="35">
        <v>1</v>
      </c>
      <c r="H1763" s="36" t="s">
        <v>170</v>
      </c>
      <c r="I1763" s="35">
        <v>3337424471</v>
      </c>
    </row>
    <row r="1764" spans="1:9" ht="45" hidden="1">
      <c r="A1764" s="35">
        <v>31225</v>
      </c>
      <c r="B1764" s="36" t="s">
        <v>3575</v>
      </c>
      <c r="C1764" s="36" t="s">
        <v>3576</v>
      </c>
      <c r="D1764" s="36" t="s">
        <v>178</v>
      </c>
      <c r="E1764" s="35">
        <v>116704</v>
      </c>
      <c r="F1764" s="37">
        <v>46</v>
      </c>
      <c r="G1764" s="35">
        <v>2</v>
      </c>
      <c r="H1764" s="36" t="s">
        <v>179</v>
      </c>
      <c r="I1764" s="35">
        <v>3349560349</v>
      </c>
    </row>
    <row r="1765" spans="1:9" ht="45" hidden="1">
      <c r="A1765" s="35">
        <v>31256</v>
      </c>
      <c r="B1765" s="36" t="s">
        <v>3577</v>
      </c>
      <c r="C1765" s="36" t="s">
        <v>3578</v>
      </c>
      <c r="D1765" s="36" t="s">
        <v>397</v>
      </c>
      <c r="E1765" s="35">
        <v>101374</v>
      </c>
      <c r="F1765" s="37">
        <v>115</v>
      </c>
      <c r="G1765" s="35">
        <v>1</v>
      </c>
      <c r="H1765" s="36" t="s">
        <v>170</v>
      </c>
      <c r="I1765" s="35">
        <v>3352750312</v>
      </c>
    </row>
    <row r="1766" spans="1:9" ht="30" hidden="1">
      <c r="A1766" s="35">
        <v>31259</v>
      </c>
      <c r="B1766" s="36" t="s">
        <v>3579</v>
      </c>
      <c r="C1766" s="36" t="s">
        <v>3578</v>
      </c>
      <c r="D1766" s="36" t="s">
        <v>282</v>
      </c>
      <c r="E1766" s="35">
        <v>103565</v>
      </c>
      <c r="F1766" s="37">
        <v>115</v>
      </c>
      <c r="G1766" s="35">
        <v>1</v>
      </c>
      <c r="H1766" s="36" t="s">
        <v>170</v>
      </c>
      <c r="I1766" s="35">
        <v>3353098082</v>
      </c>
    </row>
    <row r="1767" spans="1:9" ht="45" hidden="1">
      <c r="A1767" s="35">
        <v>31267</v>
      </c>
      <c r="B1767" s="36" t="s">
        <v>3580</v>
      </c>
      <c r="C1767" s="36" t="s">
        <v>3581</v>
      </c>
      <c r="D1767" s="36" t="s">
        <v>178</v>
      </c>
      <c r="E1767" s="35">
        <v>116704</v>
      </c>
      <c r="F1767" s="37">
        <v>46</v>
      </c>
      <c r="G1767" s="35">
        <v>1</v>
      </c>
      <c r="H1767" s="36" t="s">
        <v>179</v>
      </c>
      <c r="I1767" s="35">
        <v>3349560285</v>
      </c>
    </row>
    <row r="1768" spans="1:9" ht="60" hidden="1">
      <c r="A1768" s="35">
        <v>31272</v>
      </c>
      <c r="B1768" s="36" t="s">
        <v>3582</v>
      </c>
      <c r="C1768" s="36" t="s">
        <v>3583</v>
      </c>
      <c r="D1768" s="36" t="s">
        <v>191</v>
      </c>
      <c r="E1768" s="35">
        <v>100834</v>
      </c>
      <c r="F1768" s="37">
        <v>230</v>
      </c>
      <c r="G1768" s="35">
        <v>1</v>
      </c>
      <c r="H1768" s="36" t="s">
        <v>179</v>
      </c>
      <c r="I1768" s="35">
        <v>3337424519</v>
      </c>
    </row>
    <row r="1769" spans="1:9" ht="60" hidden="1">
      <c r="A1769" s="35">
        <v>31273</v>
      </c>
      <c r="B1769" s="36" t="s">
        <v>3584</v>
      </c>
      <c r="C1769" s="36" t="s">
        <v>3585</v>
      </c>
      <c r="D1769" s="36" t="s">
        <v>191</v>
      </c>
      <c r="E1769" s="35">
        <v>100834</v>
      </c>
      <c r="F1769" s="37">
        <v>115</v>
      </c>
      <c r="G1769" s="35">
        <v>2</v>
      </c>
      <c r="H1769" s="36" t="s">
        <v>170</v>
      </c>
      <c r="I1769" s="35">
        <v>3337428178</v>
      </c>
    </row>
    <row r="1770" spans="1:9" ht="60" hidden="1">
      <c r="A1770" s="35">
        <v>31298</v>
      </c>
      <c r="B1770" s="36" t="s">
        <v>3586</v>
      </c>
      <c r="C1770" s="36" t="s">
        <v>3587</v>
      </c>
      <c r="D1770" s="36" t="s">
        <v>191</v>
      </c>
      <c r="E1770" s="35">
        <v>100834</v>
      </c>
      <c r="F1770" s="37">
        <v>115</v>
      </c>
      <c r="G1770" s="35">
        <v>1</v>
      </c>
      <c r="H1770" s="36" t="s">
        <v>170</v>
      </c>
      <c r="I1770" s="35">
        <v>3337424533</v>
      </c>
    </row>
    <row r="1771" spans="1:9" ht="30" hidden="1">
      <c r="A1771" s="35">
        <v>31335</v>
      </c>
      <c r="B1771" s="36" t="s">
        <v>3588</v>
      </c>
      <c r="C1771" s="36" t="s">
        <v>3589</v>
      </c>
      <c r="D1771" s="36" t="s">
        <v>282</v>
      </c>
      <c r="E1771" s="35">
        <v>103565</v>
      </c>
      <c r="F1771" s="37">
        <v>115</v>
      </c>
      <c r="G1771" s="35">
        <v>1</v>
      </c>
      <c r="H1771" s="36" t="s">
        <v>170</v>
      </c>
      <c r="I1771" s="35">
        <v>3353098112</v>
      </c>
    </row>
    <row r="1772" spans="1:9" ht="15" hidden="1">
      <c r="A1772" s="35">
        <v>31337</v>
      </c>
      <c r="B1772" s="36" t="s">
        <v>3590</v>
      </c>
      <c r="C1772" s="36" t="s">
        <v>3591</v>
      </c>
      <c r="D1772" s="36" t="s">
        <v>178</v>
      </c>
      <c r="E1772" s="35">
        <v>116704</v>
      </c>
      <c r="F1772" s="37">
        <v>69</v>
      </c>
      <c r="G1772" s="35">
        <v>2</v>
      </c>
      <c r="H1772" s="36" t="s">
        <v>170</v>
      </c>
      <c r="I1772" s="35">
        <v>3342618156</v>
      </c>
    </row>
    <row r="1773" spans="1:9" ht="45" hidden="1">
      <c r="A1773" s="35">
        <v>31349</v>
      </c>
      <c r="B1773" s="36" t="s">
        <v>3592</v>
      </c>
      <c r="C1773" s="36" t="s">
        <v>3593</v>
      </c>
      <c r="D1773" s="36" t="s">
        <v>178</v>
      </c>
      <c r="E1773" s="35">
        <v>116704</v>
      </c>
      <c r="F1773" s="37">
        <v>46</v>
      </c>
      <c r="G1773" s="35">
        <v>1</v>
      </c>
      <c r="H1773" s="36" t="s">
        <v>179</v>
      </c>
      <c r="I1773" s="35">
        <v>3349559834</v>
      </c>
    </row>
    <row r="1774" spans="1:9" ht="15">
      <c r="A1774" s="35">
        <v>31365</v>
      </c>
      <c r="B1774" s="36" t="s">
        <v>3594</v>
      </c>
      <c r="C1774" s="36" t="s">
        <v>3595</v>
      </c>
      <c r="D1774" s="36" t="s">
        <v>169</v>
      </c>
      <c r="E1774" s="35">
        <v>100219</v>
      </c>
      <c r="F1774" s="37">
        <v>115</v>
      </c>
      <c r="G1774" s="35">
        <v>5</v>
      </c>
      <c r="H1774" s="36" t="s">
        <v>194</v>
      </c>
      <c r="I1774" s="35">
        <v>3337424565</v>
      </c>
    </row>
    <row r="1775" spans="1:9" ht="30" hidden="1">
      <c r="A1775" s="35">
        <v>31366</v>
      </c>
      <c r="B1775" s="36" t="s">
        <v>3596</v>
      </c>
      <c r="C1775" s="36" t="s">
        <v>3595</v>
      </c>
      <c r="D1775" s="36" t="s">
        <v>282</v>
      </c>
      <c r="E1775" s="35">
        <v>103565</v>
      </c>
      <c r="F1775" s="37">
        <v>115</v>
      </c>
      <c r="G1775" s="35">
        <v>1</v>
      </c>
      <c r="H1775" s="36" t="s">
        <v>170</v>
      </c>
      <c r="I1775" s="35">
        <v>3353098110</v>
      </c>
    </row>
    <row r="1776" spans="1:9" ht="30" hidden="1">
      <c r="A1776" s="35">
        <v>31386</v>
      </c>
      <c r="B1776" s="36" t="s">
        <v>3597</v>
      </c>
      <c r="C1776" s="36" t="s">
        <v>3598</v>
      </c>
      <c r="D1776" s="36" t="s">
        <v>178</v>
      </c>
      <c r="E1776" s="35">
        <v>116704</v>
      </c>
      <c r="F1776" s="37">
        <v>46</v>
      </c>
      <c r="G1776" s="35">
        <v>2</v>
      </c>
      <c r="H1776" s="36" t="s">
        <v>186</v>
      </c>
      <c r="I1776" s="35">
        <v>3349559821</v>
      </c>
    </row>
    <row r="1777" spans="1:9" ht="30" hidden="1">
      <c r="A1777" s="35">
        <v>31390</v>
      </c>
      <c r="B1777" s="36" t="s">
        <v>3599</v>
      </c>
      <c r="C1777" s="36" t="s">
        <v>3600</v>
      </c>
      <c r="D1777" s="36" t="s">
        <v>178</v>
      </c>
      <c r="E1777" s="35">
        <v>116704</v>
      </c>
      <c r="F1777" s="37">
        <v>69</v>
      </c>
      <c r="G1777" s="35">
        <v>1</v>
      </c>
      <c r="H1777" s="36" t="s">
        <v>186</v>
      </c>
      <c r="I1777" s="35">
        <v>3349559678</v>
      </c>
    </row>
    <row r="1778" spans="1:9" ht="15" hidden="1">
      <c r="A1778" s="35">
        <v>31394</v>
      </c>
      <c r="B1778" s="36" t="s">
        <v>3601</v>
      </c>
      <c r="C1778" s="36" t="s">
        <v>3600</v>
      </c>
      <c r="D1778" s="36" t="s">
        <v>178</v>
      </c>
      <c r="E1778" s="35">
        <v>116704</v>
      </c>
      <c r="F1778" s="37">
        <v>34.5</v>
      </c>
      <c r="G1778" s="35">
        <v>2</v>
      </c>
      <c r="H1778" s="36" t="s">
        <v>170</v>
      </c>
      <c r="I1778" s="35">
        <v>3342617961</v>
      </c>
    </row>
    <row r="1779" spans="1:9" ht="45" hidden="1">
      <c r="A1779" s="35">
        <v>31425</v>
      </c>
      <c r="B1779" s="36" t="s">
        <v>3602</v>
      </c>
      <c r="C1779" s="36" t="s">
        <v>3603</v>
      </c>
      <c r="D1779" s="36" t="s">
        <v>178</v>
      </c>
      <c r="E1779" s="35">
        <v>116704</v>
      </c>
      <c r="F1779" s="37">
        <v>46</v>
      </c>
      <c r="G1779" s="35">
        <v>1</v>
      </c>
      <c r="H1779" s="36" t="s">
        <v>179</v>
      </c>
      <c r="I1779" s="35">
        <v>3349559849</v>
      </c>
    </row>
    <row r="1780" spans="1:9" ht="15" hidden="1">
      <c r="A1780" s="35">
        <v>31429</v>
      </c>
      <c r="B1780" s="36" t="s">
        <v>3604</v>
      </c>
      <c r="C1780" s="36" t="s">
        <v>3605</v>
      </c>
      <c r="D1780" s="36" t="s">
        <v>178</v>
      </c>
      <c r="E1780" s="35">
        <v>116704</v>
      </c>
      <c r="F1780" s="37">
        <v>115</v>
      </c>
      <c r="G1780" s="35">
        <v>1</v>
      </c>
      <c r="H1780" s="36" t="s">
        <v>170</v>
      </c>
      <c r="I1780" s="35">
        <v>3352749839</v>
      </c>
    </row>
    <row r="1781" spans="1:9" ht="15" hidden="1">
      <c r="A1781" s="35">
        <v>31452</v>
      </c>
      <c r="B1781" s="36" t="s">
        <v>3606</v>
      </c>
      <c r="C1781" s="36" t="s">
        <v>3607</v>
      </c>
      <c r="D1781" s="36" t="s">
        <v>178</v>
      </c>
      <c r="E1781" s="35">
        <v>116704</v>
      </c>
      <c r="F1781" s="37">
        <v>34.5</v>
      </c>
      <c r="G1781" s="35">
        <v>2</v>
      </c>
      <c r="H1781" s="36" t="s">
        <v>170</v>
      </c>
      <c r="I1781" s="35">
        <v>3342617987</v>
      </c>
    </row>
    <row r="1782" spans="1:9" ht="15" hidden="1">
      <c r="A1782" s="35">
        <v>31461</v>
      </c>
      <c r="B1782" s="36" t="s">
        <v>3608</v>
      </c>
      <c r="C1782" s="36" t="s">
        <v>3609</v>
      </c>
      <c r="D1782" s="36" t="s">
        <v>178</v>
      </c>
      <c r="E1782" s="35">
        <v>116704</v>
      </c>
      <c r="F1782" s="37">
        <v>46</v>
      </c>
      <c r="G1782" s="35">
        <v>6</v>
      </c>
      <c r="H1782" s="36" t="s">
        <v>194</v>
      </c>
      <c r="I1782" s="35">
        <v>3349559557</v>
      </c>
    </row>
    <row r="1783" spans="1:9" ht="15" hidden="1">
      <c r="A1783" s="35">
        <v>31463</v>
      </c>
      <c r="B1783" s="36" t="s">
        <v>3610</v>
      </c>
      <c r="C1783" s="36" t="s">
        <v>3611</v>
      </c>
      <c r="D1783" s="36" t="s">
        <v>178</v>
      </c>
      <c r="E1783" s="35">
        <v>116704</v>
      </c>
      <c r="F1783" s="37">
        <v>46</v>
      </c>
      <c r="G1783" s="35">
        <v>5</v>
      </c>
      <c r="H1783" s="36" t="s">
        <v>194</v>
      </c>
      <c r="I1783" s="35">
        <v>3349559571</v>
      </c>
    </row>
    <row r="1784" spans="1:9" ht="30" hidden="1">
      <c r="A1784" s="35">
        <v>31474</v>
      </c>
      <c r="B1784" s="36" t="s">
        <v>3612</v>
      </c>
      <c r="C1784" s="36" t="s">
        <v>3613</v>
      </c>
      <c r="D1784" s="36" t="s">
        <v>202</v>
      </c>
      <c r="E1784" s="35">
        <v>101222</v>
      </c>
      <c r="F1784" s="37">
        <v>138</v>
      </c>
      <c r="G1784" s="35">
        <v>1</v>
      </c>
      <c r="H1784" s="36" t="s">
        <v>186</v>
      </c>
      <c r="I1784" s="35">
        <v>3337424621</v>
      </c>
    </row>
    <row r="1785" spans="1:9" ht="60" hidden="1">
      <c r="A1785" s="35">
        <v>31481</v>
      </c>
      <c r="B1785" s="36" t="s">
        <v>3614</v>
      </c>
      <c r="C1785" s="36" t="s">
        <v>3615</v>
      </c>
      <c r="D1785" s="36" t="s">
        <v>191</v>
      </c>
      <c r="E1785" s="35">
        <v>100834</v>
      </c>
      <c r="F1785" s="37">
        <v>115</v>
      </c>
      <c r="G1785" s="35">
        <v>2</v>
      </c>
      <c r="H1785" s="36" t="s">
        <v>215</v>
      </c>
      <c r="I1785" s="35">
        <v>3337424626</v>
      </c>
    </row>
    <row r="1786" spans="1:9" ht="60" hidden="1">
      <c r="A1786" s="35">
        <v>31482</v>
      </c>
      <c r="B1786" s="36" t="s">
        <v>3616</v>
      </c>
      <c r="C1786" s="36" t="s">
        <v>3617</v>
      </c>
      <c r="D1786" s="36" t="s">
        <v>191</v>
      </c>
      <c r="E1786" s="35">
        <v>100834</v>
      </c>
      <c r="F1786" s="37">
        <v>161</v>
      </c>
      <c r="G1786" s="35">
        <v>3</v>
      </c>
      <c r="H1786" s="36" t="s">
        <v>186</v>
      </c>
      <c r="I1786" s="35">
        <v>3342618037</v>
      </c>
    </row>
    <row r="1787" spans="1:9" ht="15" hidden="1">
      <c r="A1787" s="35">
        <v>31500</v>
      </c>
      <c r="B1787" s="36" t="s">
        <v>3618</v>
      </c>
      <c r="C1787" s="36" t="s">
        <v>3619</v>
      </c>
      <c r="D1787" s="36" t="s">
        <v>178</v>
      </c>
      <c r="E1787" s="35">
        <v>116704</v>
      </c>
      <c r="F1787" s="37">
        <v>115</v>
      </c>
      <c r="G1787" s="35">
        <v>5</v>
      </c>
      <c r="H1787" s="36" t="s">
        <v>170</v>
      </c>
      <c r="I1787" s="35">
        <v>3352750164</v>
      </c>
    </row>
    <row r="1788" spans="1:9" ht="30" hidden="1">
      <c r="A1788" s="35">
        <v>31501</v>
      </c>
      <c r="B1788" s="36" t="s">
        <v>3620</v>
      </c>
      <c r="C1788" s="36" t="s">
        <v>3621</v>
      </c>
      <c r="D1788" s="36" t="s">
        <v>202</v>
      </c>
      <c r="E1788" s="35">
        <v>101222</v>
      </c>
      <c r="F1788" s="37">
        <v>69</v>
      </c>
      <c r="G1788" s="35">
        <v>2</v>
      </c>
      <c r="H1788" s="36" t="s">
        <v>186</v>
      </c>
      <c r="I1788" s="35">
        <v>3342618315</v>
      </c>
    </row>
    <row r="1789" spans="1:9" ht="15">
      <c r="A1789" s="35">
        <v>31510</v>
      </c>
      <c r="B1789" s="36" t="s">
        <v>3622</v>
      </c>
      <c r="C1789" s="36" t="s">
        <v>3623</v>
      </c>
      <c r="D1789" s="36" t="s">
        <v>169</v>
      </c>
      <c r="E1789" s="35">
        <v>100219</v>
      </c>
      <c r="F1789" s="37">
        <v>115</v>
      </c>
      <c r="G1789" s="35">
        <v>2</v>
      </c>
      <c r="H1789" s="36" t="s">
        <v>170</v>
      </c>
      <c r="I1789" s="35">
        <v>3337424640</v>
      </c>
    </row>
    <row r="1790" spans="1:9" ht="15" hidden="1">
      <c r="A1790" s="35">
        <v>31531</v>
      </c>
      <c r="B1790" s="36" t="s">
        <v>3624</v>
      </c>
      <c r="C1790" s="36" t="s">
        <v>3625</v>
      </c>
      <c r="D1790" s="36" t="s">
        <v>178</v>
      </c>
      <c r="E1790" s="35">
        <v>116704</v>
      </c>
      <c r="F1790" s="37">
        <v>230</v>
      </c>
      <c r="G1790" s="35">
        <v>3</v>
      </c>
      <c r="H1790" s="36" t="s">
        <v>194</v>
      </c>
      <c r="I1790" s="35">
        <v>3337424649</v>
      </c>
    </row>
    <row r="1791" spans="1:9" ht="45" hidden="1">
      <c r="A1791" s="35">
        <v>31547</v>
      </c>
      <c r="B1791" s="36" t="s">
        <v>3626</v>
      </c>
      <c r="C1791" s="36" t="s">
        <v>3627</v>
      </c>
      <c r="D1791" s="36" t="s">
        <v>178</v>
      </c>
      <c r="E1791" s="35">
        <v>116704</v>
      </c>
      <c r="F1791" s="37">
        <v>46</v>
      </c>
      <c r="G1791" s="35">
        <v>1</v>
      </c>
      <c r="H1791" s="36" t="s">
        <v>179</v>
      </c>
      <c r="I1791" s="35">
        <v>3349560000</v>
      </c>
    </row>
    <row r="1792" spans="1:9" ht="60" hidden="1">
      <c r="A1792" s="35">
        <v>31565</v>
      </c>
      <c r="B1792" s="36" t="s">
        <v>3628</v>
      </c>
      <c r="C1792" s="36" t="s">
        <v>3629</v>
      </c>
      <c r="D1792" s="36" t="s">
        <v>191</v>
      </c>
      <c r="E1792" s="35">
        <v>100834</v>
      </c>
      <c r="F1792" s="37">
        <v>500</v>
      </c>
      <c r="G1792" s="35">
        <v>6</v>
      </c>
      <c r="H1792" s="36" t="s">
        <v>170</v>
      </c>
      <c r="I1792" s="35">
        <v>3337424673</v>
      </c>
    </row>
    <row r="1793" spans="1:9" ht="45" hidden="1">
      <c r="A1793" s="35">
        <v>31593</v>
      </c>
      <c r="B1793" s="36" t="s">
        <v>3630</v>
      </c>
      <c r="C1793" s="36" t="s">
        <v>3631</v>
      </c>
      <c r="D1793" s="36" t="s">
        <v>178</v>
      </c>
      <c r="E1793" s="35">
        <v>116704</v>
      </c>
      <c r="F1793" s="37">
        <v>230</v>
      </c>
      <c r="G1793" s="35">
        <v>6</v>
      </c>
      <c r="H1793" s="36" t="s">
        <v>179</v>
      </c>
      <c r="I1793" s="35">
        <v>3349560051</v>
      </c>
    </row>
    <row r="1794" spans="1:9" ht="45" hidden="1">
      <c r="A1794" s="35">
        <v>31612</v>
      </c>
      <c r="B1794" s="36" t="s">
        <v>3632</v>
      </c>
      <c r="C1794" s="36" t="s">
        <v>3633</v>
      </c>
      <c r="D1794" s="36" t="s">
        <v>178</v>
      </c>
      <c r="E1794" s="35">
        <v>116704</v>
      </c>
      <c r="F1794" s="37">
        <v>46</v>
      </c>
      <c r="G1794" s="35">
        <v>1</v>
      </c>
      <c r="H1794" s="36" t="s">
        <v>179</v>
      </c>
      <c r="I1794" s="35">
        <v>3349560336</v>
      </c>
    </row>
    <row r="1795" spans="1:9" ht="45" hidden="1">
      <c r="A1795" s="35">
        <v>31613</v>
      </c>
      <c r="B1795" s="36" t="s">
        <v>3634</v>
      </c>
      <c r="C1795" s="36" t="s">
        <v>3635</v>
      </c>
      <c r="D1795" s="36" t="s">
        <v>178</v>
      </c>
      <c r="E1795" s="35">
        <v>116704</v>
      </c>
      <c r="F1795" s="37">
        <v>46</v>
      </c>
      <c r="G1795" s="35">
        <v>3</v>
      </c>
      <c r="H1795" s="36" t="s">
        <v>179</v>
      </c>
      <c r="I1795" s="35">
        <v>3349560335</v>
      </c>
    </row>
    <row r="1796" spans="1:9" ht="15" hidden="1">
      <c r="A1796" s="35">
        <v>31627</v>
      </c>
      <c r="B1796" s="36" t="s">
        <v>3636</v>
      </c>
      <c r="C1796" s="36" t="s">
        <v>3637</v>
      </c>
      <c r="D1796" s="36" t="s">
        <v>178</v>
      </c>
      <c r="E1796" s="35">
        <v>116704</v>
      </c>
      <c r="F1796" s="37">
        <v>115</v>
      </c>
      <c r="G1796" s="35">
        <v>8</v>
      </c>
      <c r="H1796" s="36" t="s">
        <v>194</v>
      </c>
      <c r="I1796" s="35">
        <v>3337430093</v>
      </c>
    </row>
    <row r="1797" spans="1:9" ht="45" hidden="1">
      <c r="A1797" s="35">
        <v>31628</v>
      </c>
      <c r="B1797" s="36" t="s">
        <v>3638</v>
      </c>
      <c r="C1797" s="36" t="s">
        <v>3637</v>
      </c>
      <c r="D1797" s="36" t="s">
        <v>202</v>
      </c>
      <c r="E1797" s="35">
        <v>101222</v>
      </c>
      <c r="F1797" s="37">
        <v>46</v>
      </c>
      <c r="G1797" s="35">
        <v>1</v>
      </c>
      <c r="H1797" s="36" t="s">
        <v>215</v>
      </c>
      <c r="I1797" s="35">
        <v>3342618243</v>
      </c>
    </row>
    <row r="1798" spans="1:9" ht="15" hidden="1">
      <c r="A1798" s="35">
        <v>31634</v>
      </c>
      <c r="B1798" s="36" t="s">
        <v>3639</v>
      </c>
      <c r="C1798" s="36" t="s">
        <v>3640</v>
      </c>
      <c r="D1798" s="36" t="s">
        <v>178</v>
      </c>
      <c r="E1798" s="35">
        <v>116704</v>
      </c>
      <c r="F1798" s="37">
        <v>-99</v>
      </c>
      <c r="G1798" s="35">
        <v>1</v>
      </c>
      <c r="H1798" s="36" t="s">
        <v>194</v>
      </c>
      <c r="I1798" s="35">
        <v>3352750078</v>
      </c>
    </row>
    <row r="1799" spans="1:9" ht="60" hidden="1">
      <c r="A1799" s="35">
        <v>31663</v>
      </c>
      <c r="B1799" s="36" t="s">
        <v>3641</v>
      </c>
      <c r="C1799" s="36" t="s">
        <v>3642</v>
      </c>
      <c r="D1799" s="36" t="s">
        <v>191</v>
      </c>
      <c r="E1799" s="35">
        <v>100834</v>
      </c>
      <c r="F1799" s="37">
        <v>230</v>
      </c>
      <c r="G1799" s="35">
        <v>4</v>
      </c>
      <c r="H1799" s="36" t="s">
        <v>186</v>
      </c>
      <c r="I1799" s="35">
        <v>3337424732</v>
      </c>
    </row>
    <row r="1800" spans="1:9" ht="15" hidden="1">
      <c r="A1800" s="35">
        <v>31670</v>
      </c>
      <c r="B1800" s="36" t="s">
        <v>3643</v>
      </c>
      <c r="C1800" s="36" t="s">
        <v>3644</v>
      </c>
      <c r="D1800" s="36" t="s">
        <v>178</v>
      </c>
      <c r="E1800" s="35">
        <v>116704</v>
      </c>
      <c r="F1800" s="37">
        <v>115</v>
      </c>
      <c r="G1800" s="35">
        <v>3</v>
      </c>
      <c r="H1800" s="36" t="s">
        <v>170</v>
      </c>
      <c r="I1800" s="35">
        <v>3337428295</v>
      </c>
    </row>
    <row r="1801" spans="1:9" ht="30" hidden="1">
      <c r="A1801" s="35">
        <v>31677</v>
      </c>
      <c r="B1801" s="36" t="s">
        <v>3645</v>
      </c>
      <c r="C1801" s="36" t="s">
        <v>3646</v>
      </c>
      <c r="D1801" s="36" t="s">
        <v>316</v>
      </c>
      <c r="E1801" s="35">
        <v>126080</v>
      </c>
      <c r="F1801" s="37">
        <v>230</v>
      </c>
      <c r="G1801" s="35">
        <v>15</v>
      </c>
      <c r="H1801" s="36" t="s">
        <v>170</v>
      </c>
      <c r="I1801" s="35">
        <v>3337424742</v>
      </c>
    </row>
    <row r="1802" spans="1:9" ht="15" hidden="1">
      <c r="A1802" s="35">
        <v>31681</v>
      </c>
      <c r="B1802" s="36" t="s">
        <v>3647</v>
      </c>
      <c r="C1802" s="36" t="s">
        <v>3648</v>
      </c>
      <c r="D1802" s="36" t="s">
        <v>178</v>
      </c>
      <c r="E1802" s="35">
        <v>116704</v>
      </c>
      <c r="F1802" s="37">
        <v>115</v>
      </c>
      <c r="G1802" s="35">
        <v>1</v>
      </c>
      <c r="H1802" s="36" t="s">
        <v>170</v>
      </c>
      <c r="I1802" s="35">
        <v>3352749895</v>
      </c>
    </row>
    <row r="1803" spans="1:9" ht="60" hidden="1">
      <c r="A1803" s="35">
        <v>31703</v>
      </c>
      <c r="B1803" s="36" t="s">
        <v>3649</v>
      </c>
      <c r="C1803" s="36" t="s">
        <v>3650</v>
      </c>
      <c r="D1803" s="36" t="s">
        <v>191</v>
      </c>
      <c r="E1803" s="35">
        <v>100834</v>
      </c>
      <c r="F1803" s="37">
        <v>69</v>
      </c>
      <c r="G1803" s="35">
        <v>1</v>
      </c>
      <c r="H1803" s="36" t="s">
        <v>186</v>
      </c>
      <c r="I1803" s="35">
        <v>3349559731</v>
      </c>
    </row>
    <row r="1804" spans="1:9" ht="30" hidden="1">
      <c r="A1804" s="35">
        <v>31713</v>
      </c>
      <c r="B1804" s="36" t="s">
        <v>3651</v>
      </c>
      <c r="C1804" s="36" t="s">
        <v>3652</v>
      </c>
      <c r="D1804" s="36" t="s">
        <v>202</v>
      </c>
      <c r="E1804" s="35">
        <v>101222</v>
      </c>
      <c r="F1804" s="37">
        <v>138</v>
      </c>
      <c r="G1804" s="35">
        <v>2</v>
      </c>
      <c r="H1804" s="36" t="s">
        <v>170</v>
      </c>
      <c r="I1804" s="35">
        <v>3337424760</v>
      </c>
    </row>
    <row r="1805" spans="1:9" ht="45" hidden="1">
      <c r="A1805" s="35">
        <v>31730</v>
      </c>
      <c r="B1805" s="36" t="s">
        <v>3653</v>
      </c>
      <c r="C1805" s="36" t="s">
        <v>3654</v>
      </c>
      <c r="D1805" s="36" t="s">
        <v>178</v>
      </c>
      <c r="E1805" s="35">
        <v>116704</v>
      </c>
      <c r="F1805" s="37">
        <v>46</v>
      </c>
      <c r="G1805" s="35">
        <v>1</v>
      </c>
      <c r="H1805" s="36" t="s">
        <v>179</v>
      </c>
      <c r="I1805" s="35">
        <v>3349560146</v>
      </c>
    </row>
    <row r="1806" spans="1:9" ht="45" hidden="1">
      <c r="A1806" s="35">
        <v>31731</v>
      </c>
      <c r="B1806" s="36" t="s">
        <v>3655</v>
      </c>
      <c r="C1806" s="36" t="s">
        <v>3654</v>
      </c>
      <c r="D1806" s="36" t="s">
        <v>178</v>
      </c>
      <c r="E1806" s="35">
        <v>116704</v>
      </c>
      <c r="F1806" s="37">
        <v>46</v>
      </c>
      <c r="G1806" s="35">
        <v>4</v>
      </c>
      <c r="H1806" s="36" t="s">
        <v>215</v>
      </c>
      <c r="I1806" s="35">
        <v>3342618075</v>
      </c>
    </row>
    <row r="1807" spans="1:9" ht="45" hidden="1">
      <c r="A1807" s="35">
        <v>32088</v>
      </c>
      <c r="B1807" s="36" t="s">
        <v>3656</v>
      </c>
      <c r="C1807" s="36" t="s">
        <v>3657</v>
      </c>
      <c r="D1807" s="36" t="s">
        <v>294</v>
      </c>
      <c r="E1807" s="35">
        <v>100716</v>
      </c>
      <c r="F1807" s="37">
        <v>57</v>
      </c>
      <c r="G1807" s="35">
        <v>3</v>
      </c>
      <c r="H1807" s="36" t="s">
        <v>186</v>
      </c>
      <c r="I1807" s="35">
        <v>3337427075</v>
      </c>
    </row>
    <row r="1808" spans="1:9" ht="45" hidden="1">
      <c r="A1808" s="35">
        <v>32090</v>
      </c>
      <c r="B1808" s="36" t="s">
        <v>3658</v>
      </c>
      <c r="C1808" s="36" t="s">
        <v>3657</v>
      </c>
      <c r="D1808" s="36" t="s">
        <v>294</v>
      </c>
      <c r="E1808" s="35">
        <v>100716</v>
      </c>
      <c r="F1808" s="37">
        <v>57</v>
      </c>
      <c r="G1808" s="35">
        <v>3</v>
      </c>
      <c r="H1808" s="36" t="s">
        <v>186</v>
      </c>
      <c r="I1808" s="35">
        <v>3337427077</v>
      </c>
    </row>
    <row r="1809" spans="1:9" ht="45" hidden="1">
      <c r="A1809" s="35">
        <v>32091</v>
      </c>
      <c r="B1809" s="36" t="s">
        <v>3659</v>
      </c>
      <c r="C1809" s="36" t="s">
        <v>3657</v>
      </c>
      <c r="D1809" s="36" t="s">
        <v>294</v>
      </c>
      <c r="E1809" s="35">
        <v>100716</v>
      </c>
      <c r="F1809" s="37">
        <v>57</v>
      </c>
      <c r="G1809" s="35">
        <v>3</v>
      </c>
      <c r="H1809" s="36" t="s">
        <v>186</v>
      </c>
      <c r="I1809" s="35">
        <v>3337427078</v>
      </c>
    </row>
    <row r="1810" spans="1:9" ht="45" hidden="1">
      <c r="A1810" s="35">
        <v>32467</v>
      </c>
      <c r="B1810" s="36" t="s">
        <v>3660</v>
      </c>
      <c r="C1810" s="36" t="s">
        <v>3657</v>
      </c>
      <c r="D1810" s="36" t="s">
        <v>294</v>
      </c>
      <c r="E1810" s="35">
        <v>100716</v>
      </c>
      <c r="F1810" s="37">
        <v>42</v>
      </c>
      <c r="G1810" s="35">
        <v>3</v>
      </c>
      <c r="H1810" s="36" t="s">
        <v>186</v>
      </c>
      <c r="I1810" s="35">
        <v>3338290372</v>
      </c>
    </row>
    <row r="1811" spans="1:9" ht="75" hidden="1">
      <c r="A1811" s="35">
        <v>32468</v>
      </c>
      <c r="B1811" s="36" t="s">
        <v>3661</v>
      </c>
      <c r="C1811" s="36" t="s">
        <v>3657</v>
      </c>
      <c r="D1811" s="36" t="s">
        <v>193</v>
      </c>
      <c r="E1811" s="35">
        <v>101071</v>
      </c>
      <c r="F1811" s="37">
        <v>35</v>
      </c>
      <c r="G1811" s="35">
        <v>3</v>
      </c>
      <c r="H1811" s="36" t="s">
        <v>186</v>
      </c>
      <c r="I1811" s="35">
        <v>3338290381</v>
      </c>
    </row>
    <row r="1812" spans="1:9" ht="75" hidden="1">
      <c r="A1812" s="35">
        <v>32469</v>
      </c>
      <c r="B1812" s="36" t="s">
        <v>3662</v>
      </c>
      <c r="C1812" s="36" t="s">
        <v>3657</v>
      </c>
      <c r="D1812" s="36" t="s">
        <v>193</v>
      </c>
      <c r="E1812" s="35">
        <v>101071</v>
      </c>
      <c r="F1812" s="37">
        <v>35</v>
      </c>
      <c r="G1812" s="35">
        <v>3</v>
      </c>
      <c r="H1812" s="36" t="s">
        <v>186</v>
      </c>
      <c r="I1812" s="35">
        <v>3338290383</v>
      </c>
    </row>
    <row r="1813" spans="1:9" ht="75" hidden="1">
      <c r="A1813" s="35">
        <v>32474</v>
      </c>
      <c r="B1813" s="36" t="s">
        <v>3663</v>
      </c>
      <c r="C1813" s="36" t="s">
        <v>3657</v>
      </c>
      <c r="D1813" s="36" t="s">
        <v>193</v>
      </c>
      <c r="E1813" s="35">
        <v>101071</v>
      </c>
      <c r="F1813" s="37">
        <v>35</v>
      </c>
      <c r="G1813" s="35">
        <v>4</v>
      </c>
      <c r="H1813" s="36" t="s">
        <v>186</v>
      </c>
      <c r="I1813" s="35">
        <v>3338290452</v>
      </c>
    </row>
    <row r="1814" spans="1:9" ht="75" hidden="1">
      <c r="A1814" s="35">
        <v>32475</v>
      </c>
      <c r="B1814" s="36" t="s">
        <v>3664</v>
      </c>
      <c r="C1814" s="36" t="s">
        <v>3657</v>
      </c>
      <c r="D1814" s="36" t="s">
        <v>193</v>
      </c>
      <c r="E1814" s="35">
        <v>101071</v>
      </c>
      <c r="F1814" s="37">
        <v>35</v>
      </c>
      <c r="G1814" s="35">
        <v>3</v>
      </c>
      <c r="H1814" s="36" t="s">
        <v>186</v>
      </c>
      <c r="I1814" s="35">
        <v>3338290458</v>
      </c>
    </row>
    <row r="1815" spans="1:9" ht="45" hidden="1">
      <c r="A1815" s="35">
        <v>32476</v>
      </c>
      <c r="B1815" s="36" t="s">
        <v>3665</v>
      </c>
      <c r="C1815" s="36" t="s">
        <v>3657</v>
      </c>
      <c r="D1815" s="36" t="s">
        <v>294</v>
      </c>
      <c r="E1815" s="35">
        <v>100716</v>
      </c>
      <c r="F1815" s="37">
        <v>42</v>
      </c>
      <c r="G1815" s="35">
        <v>3</v>
      </c>
      <c r="H1815" s="36" t="s">
        <v>186</v>
      </c>
      <c r="I1815" s="35">
        <v>3338290459</v>
      </c>
    </row>
    <row r="1816" spans="1:9" ht="45" hidden="1">
      <c r="A1816" s="35">
        <v>32477</v>
      </c>
      <c r="B1816" s="36" t="s">
        <v>3666</v>
      </c>
      <c r="C1816" s="36" t="s">
        <v>3657</v>
      </c>
      <c r="D1816" s="36" t="s">
        <v>294</v>
      </c>
      <c r="E1816" s="35">
        <v>100716</v>
      </c>
      <c r="F1816" s="37">
        <v>42</v>
      </c>
      <c r="G1816" s="35">
        <v>4</v>
      </c>
      <c r="H1816" s="36" t="s">
        <v>186</v>
      </c>
      <c r="I1816" s="35">
        <v>3338290467</v>
      </c>
    </row>
    <row r="1817" spans="1:9" ht="45" hidden="1">
      <c r="A1817" s="35">
        <v>32478</v>
      </c>
      <c r="B1817" s="36" t="s">
        <v>3667</v>
      </c>
      <c r="C1817" s="36" t="s">
        <v>3657</v>
      </c>
      <c r="D1817" s="36" t="s">
        <v>294</v>
      </c>
      <c r="E1817" s="35">
        <v>100716</v>
      </c>
      <c r="F1817" s="37">
        <v>42</v>
      </c>
      <c r="G1817" s="35">
        <v>3</v>
      </c>
      <c r="H1817" s="36" t="s">
        <v>186</v>
      </c>
      <c r="I1817" s="35">
        <v>3338290469</v>
      </c>
    </row>
    <row r="1818" spans="1:9" ht="45" hidden="1">
      <c r="A1818" s="35">
        <v>32479</v>
      </c>
      <c r="B1818" s="36" t="s">
        <v>3668</v>
      </c>
      <c r="C1818" s="36" t="s">
        <v>3657</v>
      </c>
      <c r="D1818" s="36" t="s">
        <v>294</v>
      </c>
      <c r="E1818" s="35">
        <v>100716</v>
      </c>
      <c r="F1818" s="37">
        <v>42</v>
      </c>
      <c r="G1818" s="35">
        <v>3</v>
      </c>
      <c r="H1818" s="36" t="s">
        <v>186</v>
      </c>
      <c r="I1818" s="35">
        <v>3338290472</v>
      </c>
    </row>
    <row r="1819" spans="1:9" ht="45" hidden="1">
      <c r="A1819" s="35">
        <v>32480</v>
      </c>
      <c r="B1819" s="36" t="s">
        <v>3669</v>
      </c>
      <c r="C1819" s="36" t="s">
        <v>3657</v>
      </c>
      <c r="D1819" s="36" t="s">
        <v>294</v>
      </c>
      <c r="E1819" s="35">
        <v>100716</v>
      </c>
      <c r="F1819" s="37">
        <v>42</v>
      </c>
      <c r="G1819" s="35">
        <v>4</v>
      </c>
      <c r="H1819" s="36" t="s">
        <v>186</v>
      </c>
      <c r="I1819" s="35">
        <v>3338290475</v>
      </c>
    </row>
    <row r="1820" spans="1:9" ht="45" hidden="1">
      <c r="A1820" s="35">
        <v>32481</v>
      </c>
      <c r="B1820" s="36" t="s">
        <v>3670</v>
      </c>
      <c r="C1820" s="36" t="s">
        <v>3657</v>
      </c>
      <c r="D1820" s="36" t="s">
        <v>294</v>
      </c>
      <c r="E1820" s="35">
        <v>100716</v>
      </c>
      <c r="F1820" s="37">
        <v>42</v>
      </c>
      <c r="G1820" s="35">
        <v>3</v>
      </c>
      <c r="H1820" s="36" t="s">
        <v>186</v>
      </c>
      <c r="I1820" s="35">
        <v>3338290478</v>
      </c>
    </row>
    <row r="1821" spans="1:9" ht="45" hidden="1">
      <c r="A1821" s="35">
        <v>32482</v>
      </c>
      <c r="B1821" s="36" t="s">
        <v>3671</v>
      </c>
      <c r="C1821" s="36" t="s">
        <v>3657</v>
      </c>
      <c r="D1821" s="36" t="s">
        <v>294</v>
      </c>
      <c r="E1821" s="35">
        <v>100716</v>
      </c>
      <c r="F1821" s="37">
        <v>42</v>
      </c>
      <c r="G1821" s="35">
        <v>3</v>
      </c>
      <c r="H1821" s="36" t="s">
        <v>186</v>
      </c>
      <c r="I1821" s="35">
        <v>3338290480</v>
      </c>
    </row>
    <row r="1822" spans="1:9" ht="45" hidden="1">
      <c r="A1822" s="35">
        <v>32483</v>
      </c>
      <c r="B1822" s="36" t="s">
        <v>3672</v>
      </c>
      <c r="C1822" s="36" t="s">
        <v>3657</v>
      </c>
      <c r="D1822" s="36" t="s">
        <v>294</v>
      </c>
      <c r="E1822" s="35">
        <v>100716</v>
      </c>
      <c r="F1822" s="37">
        <v>42</v>
      </c>
      <c r="G1822" s="35">
        <v>3</v>
      </c>
      <c r="H1822" s="36" t="s">
        <v>186</v>
      </c>
      <c r="I1822" s="35">
        <v>3338290485</v>
      </c>
    </row>
    <row r="1823" spans="1:9" ht="45" hidden="1">
      <c r="A1823" s="35">
        <v>32484</v>
      </c>
      <c r="B1823" s="36" t="s">
        <v>3673</v>
      </c>
      <c r="C1823" s="36" t="s">
        <v>3657</v>
      </c>
      <c r="D1823" s="36" t="s">
        <v>294</v>
      </c>
      <c r="E1823" s="35">
        <v>100716</v>
      </c>
      <c r="F1823" s="37">
        <v>42</v>
      </c>
      <c r="G1823" s="35">
        <v>2</v>
      </c>
      <c r="H1823" s="36" t="s">
        <v>186</v>
      </c>
      <c r="I1823" s="35">
        <v>3338290488</v>
      </c>
    </row>
    <row r="1824" spans="1:9" ht="45" hidden="1">
      <c r="A1824" s="35">
        <v>32485</v>
      </c>
      <c r="B1824" s="36" t="s">
        <v>3674</v>
      </c>
      <c r="C1824" s="36" t="s">
        <v>3657</v>
      </c>
      <c r="D1824" s="36" t="s">
        <v>294</v>
      </c>
      <c r="E1824" s="35">
        <v>100716</v>
      </c>
      <c r="F1824" s="37">
        <v>42</v>
      </c>
      <c r="G1824" s="35">
        <v>3</v>
      </c>
      <c r="H1824" s="36" t="s">
        <v>186</v>
      </c>
      <c r="I1824" s="35">
        <v>3338290489</v>
      </c>
    </row>
    <row r="1825" spans="1:9" ht="45" hidden="1">
      <c r="A1825" s="35">
        <v>32486</v>
      </c>
      <c r="B1825" s="36" t="s">
        <v>3675</v>
      </c>
      <c r="C1825" s="36" t="s">
        <v>3657</v>
      </c>
      <c r="D1825" s="36" t="s">
        <v>294</v>
      </c>
      <c r="E1825" s="35">
        <v>100716</v>
      </c>
      <c r="F1825" s="37">
        <v>42</v>
      </c>
      <c r="G1825" s="35">
        <v>3</v>
      </c>
      <c r="H1825" s="36" t="s">
        <v>186</v>
      </c>
      <c r="I1825" s="35">
        <v>3338290492</v>
      </c>
    </row>
    <row r="1826" spans="1:9" ht="45" hidden="1">
      <c r="A1826" s="35">
        <v>32487</v>
      </c>
      <c r="B1826" s="36" t="s">
        <v>3676</v>
      </c>
      <c r="C1826" s="36" t="s">
        <v>3657</v>
      </c>
      <c r="D1826" s="36" t="s">
        <v>294</v>
      </c>
      <c r="E1826" s="35">
        <v>100716</v>
      </c>
      <c r="F1826" s="37">
        <v>42</v>
      </c>
      <c r="G1826" s="35">
        <v>3</v>
      </c>
      <c r="H1826" s="36" t="s">
        <v>186</v>
      </c>
      <c r="I1826" s="35">
        <v>3338290494</v>
      </c>
    </row>
    <row r="1827" spans="1:9" ht="45" hidden="1">
      <c r="A1827" s="35">
        <v>32488</v>
      </c>
      <c r="B1827" s="36" t="s">
        <v>3677</v>
      </c>
      <c r="C1827" s="36" t="s">
        <v>3657</v>
      </c>
      <c r="D1827" s="36" t="s">
        <v>294</v>
      </c>
      <c r="E1827" s="35">
        <v>100716</v>
      </c>
      <c r="F1827" s="37">
        <v>42</v>
      </c>
      <c r="G1827" s="35">
        <v>3</v>
      </c>
      <c r="H1827" s="36" t="s">
        <v>186</v>
      </c>
      <c r="I1827" s="35">
        <v>3338290495</v>
      </c>
    </row>
    <row r="1828" spans="1:9" ht="15" hidden="1">
      <c r="A1828" s="35">
        <v>36122</v>
      </c>
      <c r="B1828" s="36" t="s">
        <v>3678</v>
      </c>
      <c r="C1828" s="36" t="s">
        <v>3657</v>
      </c>
      <c r="D1828" s="36" t="s">
        <v>178</v>
      </c>
      <c r="E1828" s="35">
        <v>116704</v>
      </c>
      <c r="F1828" s="37">
        <v>46</v>
      </c>
      <c r="G1828" s="35">
        <v>3</v>
      </c>
      <c r="H1828" s="36" t="s">
        <v>170</v>
      </c>
      <c r="I1828" s="35">
        <v>3342617953</v>
      </c>
    </row>
    <row r="1829" spans="1:9" ht="15" hidden="1">
      <c r="A1829" s="35">
        <v>36123</v>
      </c>
      <c r="B1829" s="36" t="s">
        <v>3679</v>
      </c>
      <c r="C1829" s="36" t="s">
        <v>3657</v>
      </c>
      <c r="D1829" s="36" t="s">
        <v>178</v>
      </c>
      <c r="E1829" s="35">
        <v>116704</v>
      </c>
      <c r="F1829" s="37">
        <v>46</v>
      </c>
      <c r="G1829" s="35">
        <v>3</v>
      </c>
      <c r="H1829" s="36" t="s">
        <v>194</v>
      </c>
      <c r="I1829" s="35">
        <v>3349559501</v>
      </c>
    </row>
    <row r="1830" spans="1:9" ht="15" hidden="1">
      <c r="A1830" s="35">
        <v>36124</v>
      </c>
      <c r="B1830" s="36" t="s">
        <v>3680</v>
      </c>
      <c r="C1830" s="36" t="s">
        <v>3657</v>
      </c>
      <c r="D1830" s="36" t="s">
        <v>178</v>
      </c>
      <c r="E1830" s="35">
        <v>116704</v>
      </c>
      <c r="F1830" s="37">
        <v>46</v>
      </c>
      <c r="G1830" s="35">
        <v>3</v>
      </c>
      <c r="H1830" s="36" t="s">
        <v>194</v>
      </c>
      <c r="I1830" s="35">
        <v>3349559503</v>
      </c>
    </row>
    <row r="1831" spans="1:9" ht="15" hidden="1">
      <c r="A1831" s="35">
        <v>36125</v>
      </c>
      <c r="B1831" s="36" t="s">
        <v>3681</v>
      </c>
      <c r="C1831" s="36" t="s">
        <v>3657</v>
      </c>
      <c r="D1831" s="36" t="s">
        <v>178</v>
      </c>
      <c r="E1831" s="35">
        <v>116704</v>
      </c>
      <c r="F1831" s="37">
        <v>46</v>
      </c>
      <c r="G1831" s="35">
        <v>3</v>
      </c>
      <c r="H1831" s="36" t="s">
        <v>194</v>
      </c>
      <c r="I1831" s="35">
        <v>3349559506</v>
      </c>
    </row>
    <row r="1832" spans="1:9" ht="15" hidden="1">
      <c r="A1832" s="35">
        <v>36126</v>
      </c>
      <c r="B1832" s="36" t="s">
        <v>3682</v>
      </c>
      <c r="C1832" s="36" t="s">
        <v>3657</v>
      </c>
      <c r="D1832" s="36" t="s">
        <v>178</v>
      </c>
      <c r="E1832" s="35">
        <v>116704</v>
      </c>
      <c r="F1832" s="37">
        <v>46</v>
      </c>
      <c r="G1832" s="35">
        <v>3</v>
      </c>
      <c r="H1832" s="36" t="s">
        <v>194</v>
      </c>
      <c r="I1832" s="35">
        <v>3349559507</v>
      </c>
    </row>
    <row r="1833" spans="1:9" ht="15" hidden="1">
      <c r="A1833" s="35">
        <v>36127</v>
      </c>
      <c r="B1833" s="36" t="s">
        <v>3683</v>
      </c>
      <c r="C1833" s="36" t="s">
        <v>3657</v>
      </c>
      <c r="D1833" s="36" t="s">
        <v>178</v>
      </c>
      <c r="E1833" s="35">
        <v>116704</v>
      </c>
      <c r="F1833" s="37">
        <v>46</v>
      </c>
      <c r="G1833" s="35">
        <v>3</v>
      </c>
      <c r="H1833" s="36" t="s">
        <v>194</v>
      </c>
      <c r="I1833" s="35">
        <v>3349559519</v>
      </c>
    </row>
    <row r="1834" spans="1:9" ht="15" hidden="1">
      <c r="A1834" s="35">
        <v>36128</v>
      </c>
      <c r="B1834" s="36" t="s">
        <v>3684</v>
      </c>
      <c r="C1834" s="36" t="s">
        <v>3657</v>
      </c>
      <c r="D1834" s="36" t="s">
        <v>178</v>
      </c>
      <c r="E1834" s="35">
        <v>116704</v>
      </c>
      <c r="F1834" s="37">
        <v>46</v>
      </c>
      <c r="G1834" s="35">
        <v>4</v>
      </c>
      <c r="H1834" s="36" t="s">
        <v>194</v>
      </c>
      <c r="I1834" s="35">
        <v>3349559520</v>
      </c>
    </row>
    <row r="1835" spans="1:9" ht="15" hidden="1">
      <c r="A1835" s="35">
        <v>36129</v>
      </c>
      <c r="B1835" s="36" t="s">
        <v>3685</v>
      </c>
      <c r="C1835" s="36" t="s">
        <v>3657</v>
      </c>
      <c r="D1835" s="36" t="s">
        <v>178</v>
      </c>
      <c r="E1835" s="35">
        <v>116704</v>
      </c>
      <c r="F1835" s="37">
        <v>46</v>
      </c>
      <c r="G1835" s="35">
        <v>3</v>
      </c>
      <c r="H1835" s="36" t="s">
        <v>194</v>
      </c>
      <c r="I1835" s="35">
        <v>3349559523</v>
      </c>
    </row>
    <row r="1836" spans="1:9" ht="15" hidden="1">
      <c r="A1836" s="35">
        <v>36130</v>
      </c>
      <c r="B1836" s="36" t="s">
        <v>3686</v>
      </c>
      <c r="C1836" s="36" t="s">
        <v>3657</v>
      </c>
      <c r="D1836" s="36" t="s">
        <v>178</v>
      </c>
      <c r="E1836" s="35">
        <v>116704</v>
      </c>
      <c r="F1836" s="37">
        <v>46</v>
      </c>
      <c r="G1836" s="35">
        <v>3</v>
      </c>
      <c r="H1836" s="36" t="s">
        <v>194</v>
      </c>
      <c r="I1836" s="35">
        <v>3349559533</v>
      </c>
    </row>
    <row r="1837" spans="1:9" ht="15" hidden="1">
      <c r="A1837" s="35">
        <v>36131</v>
      </c>
      <c r="B1837" s="36" t="s">
        <v>3687</v>
      </c>
      <c r="C1837" s="36" t="s">
        <v>3657</v>
      </c>
      <c r="D1837" s="36" t="s">
        <v>178</v>
      </c>
      <c r="E1837" s="35">
        <v>116704</v>
      </c>
      <c r="F1837" s="37">
        <v>46</v>
      </c>
      <c r="G1837" s="35">
        <v>3</v>
      </c>
      <c r="H1837" s="36" t="s">
        <v>194</v>
      </c>
      <c r="I1837" s="35">
        <v>3349559537</v>
      </c>
    </row>
    <row r="1838" spans="1:9" ht="15" hidden="1">
      <c r="A1838" s="35">
        <v>36132</v>
      </c>
      <c r="B1838" s="36" t="s">
        <v>3688</v>
      </c>
      <c r="C1838" s="36" t="s">
        <v>3657</v>
      </c>
      <c r="D1838" s="36" t="s">
        <v>178</v>
      </c>
      <c r="E1838" s="35">
        <v>116704</v>
      </c>
      <c r="F1838" s="37">
        <v>46</v>
      </c>
      <c r="G1838" s="35">
        <v>3</v>
      </c>
      <c r="H1838" s="36" t="s">
        <v>194</v>
      </c>
      <c r="I1838" s="35">
        <v>3349559540</v>
      </c>
    </row>
    <row r="1839" spans="1:9" ht="15" hidden="1">
      <c r="A1839" s="35">
        <v>36133</v>
      </c>
      <c r="B1839" s="36" t="s">
        <v>3689</v>
      </c>
      <c r="C1839" s="36" t="s">
        <v>3657</v>
      </c>
      <c r="D1839" s="36" t="s">
        <v>178</v>
      </c>
      <c r="E1839" s="35">
        <v>116704</v>
      </c>
      <c r="F1839" s="37">
        <v>46</v>
      </c>
      <c r="G1839" s="35">
        <v>3</v>
      </c>
      <c r="H1839" s="36" t="s">
        <v>194</v>
      </c>
      <c r="I1839" s="35">
        <v>3349559542</v>
      </c>
    </row>
    <row r="1840" spans="1:9" ht="15" hidden="1">
      <c r="A1840" s="35">
        <v>36134</v>
      </c>
      <c r="B1840" s="36" t="s">
        <v>3690</v>
      </c>
      <c r="C1840" s="36" t="s">
        <v>3657</v>
      </c>
      <c r="D1840" s="36" t="s">
        <v>178</v>
      </c>
      <c r="E1840" s="35">
        <v>116704</v>
      </c>
      <c r="F1840" s="37">
        <v>46</v>
      </c>
      <c r="G1840" s="35">
        <v>3</v>
      </c>
      <c r="H1840" s="36" t="s">
        <v>194</v>
      </c>
      <c r="I1840" s="35">
        <v>3349559545</v>
      </c>
    </row>
    <row r="1841" spans="1:9" ht="15" hidden="1">
      <c r="A1841" s="35">
        <v>36135</v>
      </c>
      <c r="B1841" s="36" t="s">
        <v>3691</v>
      </c>
      <c r="C1841" s="36" t="s">
        <v>3657</v>
      </c>
      <c r="D1841" s="36" t="s">
        <v>178</v>
      </c>
      <c r="E1841" s="35">
        <v>116704</v>
      </c>
      <c r="F1841" s="37">
        <v>46</v>
      </c>
      <c r="G1841" s="35">
        <v>3</v>
      </c>
      <c r="H1841" s="36" t="s">
        <v>194</v>
      </c>
      <c r="I1841" s="35">
        <v>3349559546</v>
      </c>
    </row>
    <row r="1842" spans="1:9" ht="15" hidden="1">
      <c r="A1842" s="35">
        <v>36136</v>
      </c>
      <c r="B1842" s="36" t="s">
        <v>3692</v>
      </c>
      <c r="C1842" s="36" t="s">
        <v>3657</v>
      </c>
      <c r="D1842" s="36" t="s">
        <v>178</v>
      </c>
      <c r="E1842" s="35">
        <v>116704</v>
      </c>
      <c r="F1842" s="37">
        <v>46</v>
      </c>
      <c r="G1842" s="35">
        <v>3</v>
      </c>
      <c r="H1842" s="36" t="s">
        <v>194</v>
      </c>
      <c r="I1842" s="35">
        <v>3349559550</v>
      </c>
    </row>
    <row r="1843" spans="1:9" ht="15" hidden="1">
      <c r="A1843" s="35">
        <v>36137</v>
      </c>
      <c r="B1843" s="36" t="s">
        <v>3693</v>
      </c>
      <c r="C1843" s="36" t="s">
        <v>3657</v>
      </c>
      <c r="D1843" s="36" t="s">
        <v>178</v>
      </c>
      <c r="E1843" s="35">
        <v>116704</v>
      </c>
      <c r="F1843" s="37">
        <v>46</v>
      </c>
      <c r="G1843" s="35">
        <v>3</v>
      </c>
      <c r="H1843" s="36" t="s">
        <v>194</v>
      </c>
      <c r="I1843" s="35">
        <v>3349559552</v>
      </c>
    </row>
    <row r="1844" spans="1:9" ht="15" hidden="1">
      <c r="A1844" s="35">
        <v>36138</v>
      </c>
      <c r="B1844" s="36" t="s">
        <v>3694</v>
      </c>
      <c r="C1844" s="36" t="s">
        <v>3657</v>
      </c>
      <c r="D1844" s="36" t="s">
        <v>178</v>
      </c>
      <c r="E1844" s="35">
        <v>116704</v>
      </c>
      <c r="F1844" s="37">
        <v>138</v>
      </c>
      <c r="G1844" s="35">
        <v>4</v>
      </c>
      <c r="H1844" s="36" t="s">
        <v>194</v>
      </c>
      <c r="I1844" s="35">
        <v>3349559554</v>
      </c>
    </row>
    <row r="1845" spans="1:9" ht="15" hidden="1">
      <c r="A1845" s="35">
        <v>36139</v>
      </c>
      <c r="B1845" s="36" t="s">
        <v>3695</v>
      </c>
      <c r="C1845" s="36" t="s">
        <v>3657</v>
      </c>
      <c r="D1845" s="36" t="s">
        <v>178</v>
      </c>
      <c r="E1845" s="35">
        <v>116704</v>
      </c>
      <c r="F1845" s="37">
        <v>46</v>
      </c>
      <c r="G1845" s="35">
        <v>3</v>
      </c>
      <c r="H1845" s="36" t="s">
        <v>194</v>
      </c>
      <c r="I1845" s="35">
        <v>3349559559</v>
      </c>
    </row>
    <row r="1846" spans="1:9" ht="15" hidden="1">
      <c r="A1846" s="35">
        <v>36140</v>
      </c>
      <c r="B1846" s="36" t="s">
        <v>3696</v>
      </c>
      <c r="C1846" s="36" t="s">
        <v>3657</v>
      </c>
      <c r="D1846" s="36" t="s">
        <v>178</v>
      </c>
      <c r="E1846" s="35">
        <v>116704</v>
      </c>
      <c r="F1846" s="37">
        <v>46</v>
      </c>
      <c r="G1846" s="35">
        <v>3</v>
      </c>
      <c r="H1846" s="36" t="s">
        <v>194</v>
      </c>
      <c r="I1846" s="35">
        <v>3349559562</v>
      </c>
    </row>
    <row r="1847" spans="1:9" ht="15" hidden="1">
      <c r="A1847" s="35">
        <v>36141</v>
      </c>
      <c r="B1847" s="36" t="s">
        <v>3697</v>
      </c>
      <c r="C1847" s="36" t="s">
        <v>3657</v>
      </c>
      <c r="D1847" s="36" t="s">
        <v>178</v>
      </c>
      <c r="E1847" s="35">
        <v>116704</v>
      </c>
      <c r="F1847" s="37">
        <v>46</v>
      </c>
      <c r="G1847" s="35">
        <v>4</v>
      </c>
      <c r="H1847" s="36" t="s">
        <v>194</v>
      </c>
      <c r="I1847" s="35">
        <v>3349559566</v>
      </c>
    </row>
    <row r="1848" spans="1:9" ht="15" hidden="1">
      <c r="A1848" s="35">
        <v>36142</v>
      </c>
      <c r="B1848" s="36" t="s">
        <v>3698</v>
      </c>
      <c r="C1848" s="36" t="s">
        <v>3657</v>
      </c>
      <c r="D1848" s="36" t="s">
        <v>178</v>
      </c>
      <c r="E1848" s="35">
        <v>116704</v>
      </c>
      <c r="F1848" s="37">
        <v>46</v>
      </c>
      <c r="G1848" s="35">
        <v>3</v>
      </c>
      <c r="H1848" s="36" t="s">
        <v>194</v>
      </c>
      <c r="I1848" s="35">
        <v>3349559568</v>
      </c>
    </row>
    <row r="1849" spans="1:9" ht="15" hidden="1">
      <c r="A1849" s="35">
        <v>36143</v>
      </c>
      <c r="B1849" s="36" t="s">
        <v>3699</v>
      </c>
      <c r="C1849" s="36" t="s">
        <v>3657</v>
      </c>
      <c r="D1849" s="36" t="s">
        <v>178</v>
      </c>
      <c r="E1849" s="35">
        <v>116704</v>
      </c>
      <c r="F1849" s="37">
        <v>46</v>
      </c>
      <c r="G1849" s="35">
        <v>3</v>
      </c>
      <c r="H1849" s="36" t="s">
        <v>194</v>
      </c>
      <c r="I1849" s="35">
        <v>3349559569</v>
      </c>
    </row>
    <row r="1850" spans="1:9" ht="15" hidden="1">
      <c r="A1850" s="35">
        <v>36144</v>
      </c>
      <c r="B1850" s="36" t="s">
        <v>3700</v>
      </c>
      <c r="C1850" s="36" t="s">
        <v>3657</v>
      </c>
      <c r="D1850" s="36" t="s">
        <v>178</v>
      </c>
      <c r="E1850" s="35">
        <v>116704</v>
      </c>
      <c r="F1850" s="37">
        <v>46</v>
      </c>
      <c r="G1850" s="35">
        <v>3</v>
      </c>
      <c r="H1850" s="36" t="s">
        <v>194</v>
      </c>
      <c r="I1850" s="35">
        <v>3349559570</v>
      </c>
    </row>
    <row r="1851" spans="1:9" ht="15" hidden="1">
      <c r="A1851" s="35">
        <v>36145</v>
      </c>
      <c r="B1851" s="36" t="s">
        <v>3701</v>
      </c>
      <c r="C1851" s="36" t="s">
        <v>3657</v>
      </c>
      <c r="D1851" s="36" t="s">
        <v>178</v>
      </c>
      <c r="E1851" s="35">
        <v>116704</v>
      </c>
      <c r="F1851" s="37">
        <v>46</v>
      </c>
      <c r="G1851" s="35">
        <v>3</v>
      </c>
      <c r="H1851" s="36" t="s">
        <v>194</v>
      </c>
      <c r="I1851" s="35">
        <v>3349559574</v>
      </c>
    </row>
    <row r="1852" spans="1:9" ht="15" hidden="1">
      <c r="A1852" s="35">
        <v>36146</v>
      </c>
      <c r="B1852" s="36" t="s">
        <v>3702</v>
      </c>
      <c r="C1852" s="36" t="s">
        <v>3657</v>
      </c>
      <c r="D1852" s="36" t="s">
        <v>178</v>
      </c>
      <c r="E1852" s="35">
        <v>116704</v>
      </c>
      <c r="F1852" s="37">
        <v>46</v>
      </c>
      <c r="G1852" s="35">
        <v>4</v>
      </c>
      <c r="H1852" s="36" t="s">
        <v>194</v>
      </c>
      <c r="I1852" s="35">
        <v>3349559575</v>
      </c>
    </row>
    <row r="1853" spans="1:9" ht="15" hidden="1">
      <c r="A1853" s="35">
        <v>36147</v>
      </c>
      <c r="B1853" s="36" t="s">
        <v>3703</v>
      </c>
      <c r="C1853" s="36" t="s">
        <v>3657</v>
      </c>
      <c r="D1853" s="36" t="s">
        <v>178</v>
      </c>
      <c r="E1853" s="35">
        <v>116704</v>
      </c>
      <c r="F1853" s="37">
        <v>46</v>
      </c>
      <c r="G1853" s="35">
        <v>3</v>
      </c>
      <c r="H1853" s="36" t="s">
        <v>194</v>
      </c>
      <c r="I1853" s="35">
        <v>3349559577</v>
      </c>
    </row>
    <row r="1854" spans="1:9" ht="15" hidden="1">
      <c r="A1854" s="35">
        <v>36148</v>
      </c>
      <c r="B1854" s="36" t="s">
        <v>3704</v>
      </c>
      <c r="C1854" s="36" t="s">
        <v>3657</v>
      </c>
      <c r="D1854" s="36" t="s">
        <v>178</v>
      </c>
      <c r="E1854" s="35">
        <v>116704</v>
      </c>
      <c r="F1854" s="37">
        <v>138</v>
      </c>
      <c r="G1854" s="35">
        <v>3</v>
      </c>
      <c r="H1854" s="36" t="s">
        <v>194</v>
      </c>
      <c r="I1854" s="35">
        <v>3349559581</v>
      </c>
    </row>
    <row r="1855" spans="1:9" ht="15" hidden="1">
      <c r="A1855" s="35">
        <v>36149</v>
      </c>
      <c r="B1855" s="36" t="s">
        <v>3705</v>
      </c>
      <c r="C1855" s="36" t="s">
        <v>3657</v>
      </c>
      <c r="D1855" s="36" t="s">
        <v>178</v>
      </c>
      <c r="E1855" s="35">
        <v>116704</v>
      </c>
      <c r="F1855" s="37">
        <v>138</v>
      </c>
      <c r="G1855" s="35">
        <v>4</v>
      </c>
      <c r="H1855" s="36" t="s">
        <v>194</v>
      </c>
      <c r="I1855" s="35">
        <v>3349559582</v>
      </c>
    </row>
    <row r="1856" spans="1:9" ht="45" hidden="1">
      <c r="A1856" s="35">
        <v>36150</v>
      </c>
      <c r="B1856" s="36" t="s">
        <v>3706</v>
      </c>
      <c r="C1856" s="36" t="s">
        <v>3657</v>
      </c>
      <c r="D1856" s="36" t="s">
        <v>178</v>
      </c>
      <c r="E1856" s="35">
        <v>116704</v>
      </c>
      <c r="F1856" s="37">
        <v>46</v>
      </c>
      <c r="G1856" s="35">
        <v>3</v>
      </c>
      <c r="H1856" s="36" t="s">
        <v>179</v>
      </c>
      <c r="I1856" s="35">
        <v>3349559587</v>
      </c>
    </row>
    <row r="1857" spans="1:9" ht="15" hidden="1">
      <c r="A1857" s="35">
        <v>36151</v>
      </c>
      <c r="B1857" s="36" t="s">
        <v>3707</v>
      </c>
      <c r="C1857" s="36" t="s">
        <v>3657</v>
      </c>
      <c r="D1857" s="36" t="s">
        <v>178</v>
      </c>
      <c r="E1857" s="35">
        <v>116704</v>
      </c>
      <c r="F1857" s="37">
        <v>138</v>
      </c>
      <c r="G1857" s="35">
        <v>3</v>
      </c>
      <c r="H1857" s="36" t="s">
        <v>194</v>
      </c>
      <c r="I1857" s="35">
        <v>3349559588</v>
      </c>
    </row>
    <row r="1858" spans="1:9" ht="15" hidden="1">
      <c r="A1858" s="35">
        <v>36152</v>
      </c>
      <c r="B1858" s="36" t="s">
        <v>3708</v>
      </c>
      <c r="C1858" s="36" t="s">
        <v>3657</v>
      </c>
      <c r="D1858" s="36" t="s">
        <v>178</v>
      </c>
      <c r="E1858" s="35">
        <v>116704</v>
      </c>
      <c r="F1858" s="37">
        <v>46</v>
      </c>
      <c r="G1858" s="35">
        <v>3</v>
      </c>
      <c r="H1858" s="36" t="s">
        <v>194</v>
      </c>
      <c r="I1858" s="35">
        <v>3349559591</v>
      </c>
    </row>
    <row r="1859" spans="1:9" ht="15" hidden="1">
      <c r="A1859" s="35">
        <v>36153</v>
      </c>
      <c r="B1859" s="36" t="s">
        <v>3709</v>
      </c>
      <c r="C1859" s="36" t="s">
        <v>3657</v>
      </c>
      <c r="D1859" s="36" t="s">
        <v>178</v>
      </c>
      <c r="E1859" s="35">
        <v>116704</v>
      </c>
      <c r="F1859" s="37">
        <v>46</v>
      </c>
      <c r="G1859" s="35">
        <v>3</v>
      </c>
      <c r="H1859" s="36" t="s">
        <v>194</v>
      </c>
      <c r="I1859" s="35">
        <v>3349559592</v>
      </c>
    </row>
    <row r="1860" spans="1:9" ht="15" hidden="1">
      <c r="A1860" s="35">
        <v>36154</v>
      </c>
      <c r="B1860" s="36" t="s">
        <v>3710</v>
      </c>
      <c r="C1860" s="36" t="s">
        <v>3657</v>
      </c>
      <c r="D1860" s="36" t="s">
        <v>178</v>
      </c>
      <c r="E1860" s="35">
        <v>116704</v>
      </c>
      <c r="F1860" s="37">
        <v>46</v>
      </c>
      <c r="G1860" s="35">
        <v>3</v>
      </c>
      <c r="H1860" s="36" t="s">
        <v>194</v>
      </c>
      <c r="I1860" s="35">
        <v>3349559595</v>
      </c>
    </row>
    <row r="1861" spans="1:9" ht="15" hidden="1">
      <c r="A1861" s="35">
        <v>36155</v>
      </c>
      <c r="B1861" s="36" t="s">
        <v>3711</v>
      </c>
      <c r="C1861" s="36" t="s">
        <v>3657</v>
      </c>
      <c r="D1861" s="36" t="s">
        <v>178</v>
      </c>
      <c r="E1861" s="35">
        <v>116704</v>
      </c>
      <c r="F1861" s="37">
        <v>46</v>
      </c>
      <c r="G1861" s="35">
        <v>3</v>
      </c>
      <c r="H1861" s="36" t="s">
        <v>194</v>
      </c>
      <c r="I1861" s="35">
        <v>3349559596</v>
      </c>
    </row>
    <row r="1862" spans="1:9" ht="15" hidden="1">
      <c r="A1862" s="35">
        <v>36156</v>
      </c>
      <c r="B1862" s="36" t="s">
        <v>3712</v>
      </c>
      <c r="C1862" s="36" t="s">
        <v>3657</v>
      </c>
      <c r="D1862" s="36" t="s">
        <v>178</v>
      </c>
      <c r="E1862" s="35">
        <v>116704</v>
      </c>
      <c r="F1862" s="37">
        <v>46</v>
      </c>
      <c r="G1862" s="35">
        <v>3</v>
      </c>
      <c r="H1862" s="36" t="s">
        <v>194</v>
      </c>
      <c r="I1862" s="35">
        <v>3349559599</v>
      </c>
    </row>
    <row r="1863" spans="1:9" ht="15" hidden="1">
      <c r="A1863" s="35">
        <v>36157</v>
      </c>
      <c r="B1863" s="36" t="s">
        <v>3713</v>
      </c>
      <c r="C1863" s="36" t="s">
        <v>3657</v>
      </c>
      <c r="D1863" s="36" t="s">
        <v>178</v>
      </c>
      <c r="E1863" s="35">
        <v>116704</v>
      </c>
      <c r="F1863" s="37">
        <v>46</v>
      </c>
      <c r="G1863" s="35">
        <v>3</v>
      </c>
      <c r="H1863" s="36" t="s">
        <v>194</v>
      </c>
      <c r="I1863" s="35">
        <v>3349559604</v>
      </c>
    </row>
    <row r="1864" spans="1:9" ht="15" hidden="1">
      <c r="A1864" s="35">
        <v>36158</v>
      </c>
      <c r="B1864" s="36" t="s">
        <v>3714</v>
      </c>
      <c r="C1864" s="36" t="s">
        <v>3657</v>
      </c>
      <c r="D1864" s="36" t="s">
        <v>178</v>
      </c>
      <c r="E1864" s="35">
        <v>116704</v>
      </c>
      <c r="F1864" s="37">
        <v>46</v>
      </c>
      <c r="G1864" s="35">
        <v>3</v>
      </c>
      <c r="H1864" s="36" t="s">
        <v>194</v>
      </c>
      <c r="I1864" s="35">
        <v>3349559607</v>
      </c>
    </row>
    <row r="1865" spans="1:9" ht="15" hidden="1">
      <c r="A1865" s="35">
        <v>36161</v>
      </c>
      <c r="B1865" s="36" t="s">
        <v>3715</v>
      </c>
      <c r="C1865" s="36" t="s">
        <v>3657</v>
      </c>
      <c r="D1865" s="36" t="s">
        <v>178</v>
      </c>
      <c r="E1865" s="35">
        <v>116704</v>
      </c>
      <c r="F1865" s="37">
        <v>46</v>
      </c>
      <c r="G1865" s="35">
        <v>3</v>
      </c>
      <c r="H1865" s="36" t="s">
        <v>194</v>
      </c>
      <c r="I1865" s="35">
        <v>3349559612</v>
      </c>
    </row>
    <row r="1866" spans="1:9" ht="15" hidden="1">
      <c r="A1866" s="35">
        <v>36162</v>
      </c>
      <c r="B1866" s="36" t="s">
        <v>3716</v>
      </c>
      <c r="C1866" s="36" t="s">
        <v>3657</v>
      </c>
      <c r="D1866" s="36" t="s">
        <v>178</v>
      </c>
      <c r="E1866" s="35">
        <v>116704</v>
      </c>
      <c r="F1866" s="37">
        <v>46</v>
      </c>
      <c r="G1866" s="35">
        <v>3</v>
      </c>
      <c r="H1866" s="36" t="s">
        <v>194</v>
      </c>
      <c r="I1866" s="35">
        <v>3349559614</v>
      </c>
    </row>
    <row r="1867" spans="1:9" ht="15" hidden="1">
      <c r="A1867" s="35">
        <v>36163</v>
      </c>
      <c r="B1867" s="36" t="s">
        <v>3717</v>
      </c>
      <c r="C1867" s="36" t="s">
        <v>3657</v>
      </c>
      <c r="D1867" s="36" t="s">
        <v>178</v>
      </c>
      <c r="E1867" s="35">
        <v>116704</v>
      </c>
      <c r="F1867" s="37">
        <v>46</v>
      </c>
      <c r="G1867" s="35">
        <v>3</v>
      </c>
      <c r="H1867" s="36" t="s">
        <v>194</v>
      </c>
      <c r="I1867" s="35">
        <v>3349559615</v>
      </c>
    </row>
    <row r="1868" spans="1:9" ht="15" hidden="1">
      <c r="A1868" s="35">
        <v>36164</v>
      </c>
      <c r="B1868" s="36" t="s">
        <v>3718</v>
      </c>
      <c r="C1868" s="36" t="s">
        <v>3657</v>
      </c>
      <c r="D1868" s="36" t="s">
        <v>178</v>
      </c>
      <c r="E1868" s="35">
        <v>116704</v>
      </c>
      <c r="F1868" s="37">
        <v>46</v>
      </c>
      <c r="G1868" s="35">
        <v>4</v>
      </c>
      <c r="H1868" s="36" t="s">
        <v>194</v>
      </c>
      <c r="I1868" s="35">
        <v>3349559621</v>
      </c>
    </row>
    <row r="1869" spans="1:9" ht="15" hidden="1">
      <c r="A1869" s="35">
        <v>36165</v>
      </c>
      <c r="B1869" s="36" t="s">
        <v>3719</v>
      </c>
      <c r="C1869" s="36" t="s">
        <v>3657</v>
      </c>
      <c r="D1869" s="36" t="s">
        <v>178</v>
      </c>
      <c r="E1869" s="35">
        <v>116704</v>
      </c>
      <c r="F1869" s="37">
        <v>46</v>
      </c>
      <c r="G1869" s="35">
        <v>3</v>
      </c>
      <c r="H1869" s="36" t="s">
        <v>194</v>
      </c>
      <c r="I1869" s="35">
        <v>3349559626</v>
      </c>
    </row>
    <row r="1870" spans="1:9" ht="15" hidden="1">
      <c r="A1870" s="35">
        <v>36166</v>
      </c>
      <c r="B1870" s="36" t="s">
        <v>3720</v>
      </c>
      <c r="C1870" s="36" t="s">
        <v>3657</v>
      </c>
      <c r="D1870" s="36" t="s">
        <v>178</v>
      </c>
      <c r="E1870" s="35">
        <v>116704</v>
      </c>
      <c r="F1870" s="37">
        <v>46</v>
      </c>
      <c r="G1870" s="35">
        <v>3</v>
      </c>
      <c r="H1870" s="36" t="s">
        <v>194</v>
      </c>
      <c r="I1870" s="35">
        <v>3349559627</v>
      </c>
    </row>
    <row r="1871" spans="1:9" ht="15" hidden="1">
      <c r="A1871" s="35">
        <v>36167</v>
      </c>
      <c r="B1871" s="36" t="s">
        <v>3721</v>
      </c>
      <c r="C1871" s="36" t="s">
        <v>3657</v>
      </c>
      <c r="D1871" s="36" t="s">
        <v>178</v>
      </c>
      <c r="E1871" s="35">
        <v>116704</v>
      </c>
      <c r="F1871" s="37">
        <v>46</v>
      </c>
      <c r="G1871" s="35">
        <v>3</v>
      </c>
      <c r="H1871" s="36" t="s">
        <v>194</v>
      </c>
      <c r="I1871" s="35">
        <v>3349559629</v>
      </c>
    </row>
    <row r="1872" spans="1:9" ht="15" hidden="1">
      <c r="A1872" s="35">
        <v>36168</v>
      </c>
      <c r="B1872" s="36" t="s">
        <v>3722</v>
      </c>
      <c r="C1872" s="36" t="s">
        <v>3657</v>
      </c>
      <c r="D1872" s="36" t="s">
        <v>178</v>
      </c>
      <c r="E1872" s="35">
        <v>116704</v>
      </c>
      <c r="F1872" s="37">
        <v>46</v>
      </c>
      <c r="G1872" s="35">
        <v>3</v>
      </c>
      <c r="H1872" s="36" t="s">
        <v>194</v>
      </c>
      <c r="I1872" s="35">
        <v>3349559630</v>
      </c>
    </row>
    <row r="1873" spans="1:9" ht="15" hidden="1">
      <c r="A1873" s="35">
        <v>36169</v>
      </c>
      <c r="B1873" s="36" t="s">
        <v>3723</v>
      </c>
      <c r="C1873" s="36" t="s">
        <v>3657</v>
      </c>
      <c r="D1873" s="36" t="s">
        <v>178</v>
      </c>
      <c r="E1873" s="35">
        <v>116704</v>
      </c>
      <c r="F1873" s="37">
        <v>46</v>
      </c>
      <c r="G1873" s="35">
        <v>3</v>
      </c>
      <c r="H1873" s="36" t="s">
        <v>194</v>
      </c>
      <c r="I1873" s="35">
        <v>3349559631</v>
      </c>
    </row>
    <row r="1874" spans="1:9" ht="15" hidden="1">
      <c r="A1874" s="35">
        <v>36170</v>
      </c>
      <c r="B1874" s="36" t="s">
        <v>3724</v>
      </c>
      <c r="C1874" s="36" t="s">
        <v>3657</v>
      </c>
      <c r="D1874" s="36" t="s">
        <v>178</v>
      </c>
      <c r="E1874" s="35">
        <v>116704</v>
      </c>
      <c r="F1874" s="37">
        <v>46</v>
      </c>
      <c r="G1874" s="35">
        <v>3</v>
      </c>
      <c r="H1874" s="36" t="s">
        <v>194</v>
      </c>
      <c r="I1874" s="35">
        <v>3349559633</v>
      </c>
    </row>
    <row r="1875" spans="1:9" ht="15" hidden="1">
      <c r="A1875" s="35">
        <v>36171</v>
      </c>
      <c r="B1875" s="36" t="s">
        <v>3725</v>
      </c>
      <c r="C1875" s="36" t="s">
        <v>3657</v>
      </c>
      <c r="D1875" s="36" t="s">
        <v>178</v>
      </c>
      <c r="E1875" s="35">
        <v>116704</v>
      </c>
      <c r="F1875" s="37">
        <v>345</v>
      </c>
      <c r="G1875" s="35">
        <v>3</v>
      </c>
      <c r="H1875" s="36" t="s">
        <v>194</v>
      </c>
      <c r="I1875" s="35">
        <v>3349559636</v>
      </c>
    </row>
    <row r="1876" spans="1:9" ht="15" hidden="1">
      <c r="A1876" s="35">
        <v>36172</v>
      </c>
      <c r="B1876" s="36" t="s">
        <v>3726</v>
      </c>
      <c r="C1876" s="36" t="s">
        <v>3657</v>
      </c>
      <c r="D1876" s="36" t="s">
        <v>178</v>
      </c>
      <c r="E1876" s="35">
        <v>116704</v>
      </c>
      <c r="F1876" s="37">
        <v>46</v>
      </c>
      <c r="G1876" s="35">
        <v>3</v>
      </c>
      <c r="H1876" s="36" t="s">
        <v>194</v>
      </c>
      <c r="I1876" s="35">
        <v>3349559642</v>
      </c>
    </row>
    <row r="1877" spans="1:9" ht="15" hidden="1">
      <c r="A1877" s="35">
        <v>36173</v>
      </c>
      <c r="B1877" s="36" t="s">
        <v>3727</v>
      </c>
      <c r="C1877" s="36" t="s">
        <v>3657</v>
      </c>
      <c r="D1877" s="36" t="s">
        <v>178</v>
      </c>
      <c r="E1877" s="35">
        <v>116704</v>
      </c>
      <c r="F1877" s="37">
        <v>46</v>
      </c>
      <c r="G1877" s="35">
        <v>3</v>
      </c>
      <c r="H1877" s="36" t="s">
        <v>194</v>
      </c>
      <c r="I1877" s="35">
        <v>3349559643</v>
      </c>
    </row>
    <row r="1878" spans="1:9" ht="15" hidden="1">
      <c r="A1878" s="35">
        <v>36174</v>
      </c>
      <c r="B1878" s="36" t="s">
        <v>3728</v>
      </c>
      <c r="C1878" s="36" t="s">
        <v>3657</v>
      </c>
      <c r="D1878" s="36" t="s">
        <v>178</v>
      </c>
      <c r="E1878" s="35">
        <v>116704</v>
      </c>
      <c r="F1878" s="37">
        <v>46</v>
      </c>
      <c r="G1878" s="35">
        <v>3</v>
      </c>
      <c r="H1878" s="36" t="s">
        <v>194</v>
      </c>
      <c r="I1878" s="35">
        <v>3349559644</v>
      </c>
    </row>
    <row r="1879" spans="1:9" ht="15" hidden="1">
      <c r="A1879" s="35">
        <v>36175</v>
      </c>
      <c r="B1879" s="36" t="s">
        <v>3729</v>
      </c>
      <c r="C1879" s="36" t="s">
        <v>3657</v>
      </c>
      <c r="D1879" s="36" t="s">
        <v>178</v>
      </c>
      <c r="E1879" s="35">
        <v>116704</v>
      </c>
      <c r="F1879" s="37">
        <v>46</v>
      </c>
      <c r="G1879" s="35">
        <v>3</v>
      </c>
      <c r="H1879" s="36" t="s">
        <v>194</v>
      </c>
      <c r="I1879" s="35">
        <v>3349559645</v>
      </c>
    </row>
    <row r="1880" spans="1:9" ht="15" hidden="1">
      <c r="A1880" s="35">
        <v>36176</v>
      </c>
      <c r="B1880" s="36" t="s">
        <v>3730</v>
      </c>
      <c r="C1880" s="36" t="s">
        <v>3657</v>
      </c>
      <c r="D1880" s="36" t="s">
        <v>178</v>
      </c>
      <c r="E1880" s="35">
        <v>116704</v>
      </c>
      <c r="F1880" s="37">
        <v>46</v>
      </c>
      <c r="G1880" s="35">
        <v>3</v>
      </c>
      <c r="H1880" s="36" t="s">
        <v>194</v>
      </c>
      <c r="I1880" s="35">
        <v>3349559653</v>
      </c>
    </row>
    <row r="1881" spans="1:9" ht="15" hidden="1">
      <c r="A1881" s="35">
        <v>36177</v>
      </c>
      <c r="B1881" s="36" t="s">
        <v>3731</v>
      </c>
      <c r="C1881" s="36" t="s">
        <v>3657</v>
      </c>
      <c r="D1881" s="36" t="s">
        <v>178</v>
      </c>
      <c r="E1881" s="35">
        <v>116704</v>
      </c>
      <c r="F1881" s="37">
        <v>46</v>
      </c>
      <c r="G1881" s="35">
        <v>3</v>
      </c>
      <c r="H1881" s="36" t="s">
        <v>194</v>
      </c>
      <c r="I1881" s="35">
        <v>3349559654</v>
      </c>
    </row>
    <row r="1882" spans="1:9" ht="15" hidden="1">
      <c r="A1882" s="35">
        <v>36178</v>
      </c>
      <c r="B1882" s="36" t="s">
        <v>3732</v>
      </c>
      <c r="C1882" s="36" t="s">
        <v>3657</v>
      </c>
      <c r="D1882" s="36" t="s">
        <v>178</v>
      </c>
      <c r="E1882" s="35">
        <v>116704</v>
      </c>
      <c r="F1882" s="37">
        <v>46</v>
      </c>
      <c r="G1882" s="35">
        <v>3</v>
      </c>
      <c r="H1882" s="36" t="s">
        <v>194</v>
      </c>
      <c r="I1882" s="35">
        <v>3349559655</v>
      </c>
    </row>
    <row r="1883" spans="1:9" ht="15" hidden="1">
      <c r="A1883" s="35">
        <v>36179</v>
      </c>
      <c r="B1883" s="36" t="s">
        <v>3733</v>
      </c>
      <c r="C1883" s="36" t="s">
        <v>3657</v>
      </c>
      <c r="D1883" s="36" t="s">
        <v>178</v>
      </c>
      <c r="E1883" s="35">
        <v>116704</v>
      </c>
      <c r="F1883" s="37">
        <v>46</v>
      </c>
      <c r="G1883" s="35">
        <v>3</v>
      </c>
      <c r="H1883" s="36" t="s">
        <v>194</v>
      </c>
      <c r="I1883" s="35">
        <v>3349559656</v>
      </c>
    </row>
    <row r="1884" spans="1:9" ht="15" hidden="1">
      <c r="A1884" s="35">
        <v>36180</v>
      </c>
      <c r="B1884" s="36" t="s">
        <v>3734</v>
      </c>
      <c r="C1884" s="36" t="s">
        <v>3657</v>
      </c>
      <c r="D1884" s="36" t="s">
        <v>178</v>
      </c>
      <c r="E1884" s="35">
        <v>116704</v>
      </c>
      <c r="F1884" s="37">
        <v>46</v>
      </c>
      <c r="G1884" s="35">
        <v>3</v>
      </c>
      <c r="H1884" s="36" t="s">
        <v>194</v>
      </c>
      <c r="I1884" s="35">
        <v>3349559657</v>
      </c>
    </row>
    <row r="1885" spans="1:9" ht="15" hidden="1">
      <c r="A1885" s="35">
        <v>36181</v>
      </c>
      <c r="B1885" s="36" t="s">
        <v>3735</v>
      </c>
      <c r="C1885" s="36" t="s">
        <v>3657</v>
      </c>
      <c r="D1885" s="36" t="s">
        <v>178</v>
      </c>
      <c r="E1885" s="35">
        <v>116704</v>
      </c>
      <c r="F1885" s="37">
        <v>46</v>
      </c>
      <c r="G1885" s="35">
        <v>3</v>
      </c>
      <c r="H1885" s="36" t="s">
        <v>194</v>
      </c>
      <c r="I1885" s="35">
        <v>3349559660</v>
      </c>
    </row>
    <row r="1886" spans="1:9" ht="45" hidden="1">
      <c r="A1886" s="35">
        <v>36182</v>
      </c>
      <c r="B1886" s="36" t="s">
        <v>3736</v>
      </c>
      <c r="C1886" s="36" t="s">
        <v>3657</v>
      </c>
      <c r="D1886" s="36" t="s">
        <v>178</v>
      </c>
      <c r="E1886" s="35">
        <v>116704</v>
      </c>
      <c r="F1886" s="37">
        <v>46</v>
      </c>
      <c r="G1886" s="35">
        <v>3</v>
      </c>
      <c r="H1886" s="36" t="s">
        <v>179</v>
      </c>
      <c r="I1886" s="35">
        <v>3349559666</v>
      </c>
    </row>
    <row r="1887" spans="1:9" ht="45" hidden="1">
      <c r="A1887" s="35">
        <v>36183</v>
      </c>
      <c r="B1887" s="36" t="s">
        <v>3737</v>
      </c>
      <c r="C1887" s="36" t="s">
        <v>3657</v>
      </c>
      <c r="D1887" s="36" t="s">
        <v>178</v>
      </c>
      <c r="E1887" s="35">
        <v>116704</v>
      </c>
      <c r="F1887" s="37">
        <v>46</v>
      </c>
      <c r="G1887" s="35">
        <v>3</v>
      </c>
      <c r="H1887" s="36" t="s">
        <v>179</v>
      </c>
      <c r="I1887" s="35">
        <v>3349559669</v>
      </c>
    </row>
    <row r="1888" spans="1:9" ht="45" hidden="1">
      <c r="A1888" s="35">
        <v>36184</v>
      </c>
      <c r="B1888" s="36" t="s">
        <v>3738</v>
      </c>
      <c r="C1888" s="36" t="s">
        <v>3657</v>
      </c>
      <c r="D1888" s="36" t="s">
        <v>178</v>
      </c>
      <c r="E1888" s="35">
        <v>116704</v>
      </c>
      <c r="F1888" s="37">
        <v>46</v>
      </c>
      <c r="G1888" s="35">
        <v>3</v>
      </c>
      <c r="H1888" s="36" t="s">
        <v>179</v>
      </c>
      <c r="I1888" s="35">
        <v>3349559670</v>
      </c>
    </row>
    <row r="1889" spans="1:9" ht="30" hidden="1">
      <c r="A1889" s="35">
        <v>36185</v>
      </c>
      <c r="B1889" s="36" t="s">
        <v>3739</v>
      </c>
      <c r="C1889" s="36" t="s">
        <v>3657</v>
      </c>
      <c r="D1889" s="36" t="s">
        <v>178</v>
      </c>
      <c r="E1889" s="35">
        <v>116704</v>
      </c>
      <c r="F1889" s="37">
        <v>69</v>
      </c>
      <c r="G1889" s="35">
        <v>3</v>
      </c>
      <c r="H1889" s="36" t="s">
        <v>186</v>
      </c>
      <c r="I1889" s="35">
        <v>3349559677</v>
      </c>
    </row>
    <row r="1890" spans="1:9" ht="30" hidden="1">
      <c r="A1890" s="35">
        <v>36186</v>
      </c>
      <c r="B1890" s="36" t="s">
        <v>3740</v>
      </c>
      <c r="C1890" s="36" t="s">
        <v>3657</v>
      </c>
      <c r="D1890" s="36" t="s">
        <v>178</v>
      </c>
      <c r="E1890" s="35">
        <v>116704</v>
      </c>
      <c r="F1890" s="37">
        <v>69</v>
      </c>
      <c r="G1890" s="35">
        <v>3</v>
      </c>
      <c r="H1890" s="36" t="s">
        <v>186</v>
      </c>
      <c r="I1890" s="35">
        <v>3349559681</v>
      </c>
    </row>
    <row r="1891" spans="1:9" ht="30" hidden="1">
      <c r="A1891" s="35">
        <v>36187</v>
      </c>
      <c r="B1891" s="36" t="s">
        <v>3741</v>
      </c>
      <c r="C1891" s="36" t="s">
        <v>3657</v>
      </c>
      <c r="D1891" s="36" t="s">
        <v>178</v>
      </c>
      <c r="E1891" s="35">
        <v>116704</v>
      </c>
      <c r="F1891" s="37">
        <v>69</v>
      </c>
      <c r="G1891" s="35">
        <v>3</v>
      </c>
      <c r="H1891" s="36" t="s">
        <v>186</v>
      </c>
      <c r="I1891" s="35">
        <v>3349559685</v>
      </c>
    </row>
    <row r="1892" spans="1:9" ht="30" hidden="1">
      <c r="A1892" s="35">
        <v>36188</v>
      </c>
      <c r="B1892" s="36" t="s">
        <v>3742</v>
      </c>
      <c r="C1892" s="36" t="s">
        <v>3657</v>
      </c>
      <c r="D1892" s="36" t="s">
        <v>178</v>
      </c>
      <c r="E1892" s="35">
        <v>116704</v>
      </c>
      <c r="F1892" s="37">
        <v>69</v>
      </c>
      <c r="G1892" s="35">
        <v>3</v>
      </c>
      <c r="H1892" s="36" t="s">
        <v>186</v>
      </c>
      <c r="I1892" s="35">
        <v>3349559686</v>
      </c>
    </row>
    <row r="1893" spans="1:9" ht="30" hidden="1">
      <c r="A1893" s="35">
        <v>36189</v>
      </c>
      <c r="B1893" s="36" t="s">
        <v>3743</v>
      </c>
      <c r="C1893" s="36" t="s">
        <v>3657</v>
      </c>
      <c r="D1893" s="36" t="s">
        <v>178</v>
      </c>
      <c r="E1893" s="35">
        <v>116704</v>
      </c>
      <c r="F1893" s="37">
        <v>69</v>
      </c>
      <c r="G1893" s="35">
        <v>3</v>
      </c>
      <c r="H1893" s="36" t="s">
        <v>186</v>
      </c>
      <c r="I1893" s="35">
        <v>3349559690</v>
      </c>
    </row>
    <row r="1894" spans="1:9" ht="30" hidden="1">
      <c r="A1894" s="35">
        <v>36190</v>
      </c>
      <c r="B1894" s="36" t="s">
        <v>3744</v>
      </c>
      <c r="C1894" s="36" t="s">
        <v>3657</v>
      </c>
      <c r="D1894" s="36" t="s">
        <v>178</v>
      </c>
      <c r="E1894" s="35">
        <v>116704</v>
      </c>
      <c r="F1894" s="37">
        <v>69</v>
      </c>
      <c r="G1894" s="35">
        <v>3</v>
      </c>
      <c r="H1894" s="36" t="s">
        <v>186</v>
      </c>
      <c r="I1894" s="35">
        <v>3349559691</v>
      </c>
    </row>
    <row r="1895" spans="1:9" ht="30" hidden="1">
      <c r="A1895" s="35">
        <v>36191</v>
      </c>
      <c r="B1895" s="36" t="s">
        <v>3745</v>
      </c>
      <c r="C1895" s="36" t="s">
        <v>3657</v>
      </c>
      <c r="D1895" s="36" t="s">
        <v>178</v>
      </c>
      <c r="E1895" s="35">
        <v>116704</v>
      </c>
      <c r="F1895" s="37">
        <v>138</v>
      </c>
      <c r="G1895" s="35">
        <v>3</v>
      </c>
      <c r="H1895" s="36" t="s">
        <v>186</v>
      </c>
      <c r="I1895" s="35">
        <v>3349559714</v>
      </c>
    </row>
    <row r="1896" spans="1:9" ht="30" hidden="1">
      <c r="A1896" s="35">
        <v>36192</v>
      </c>
      <c r="B1896" s="36" t="s">
        <v>3746</v>
      </c>
      <c r="C1896" s="36" t="s">
        <v>3657</v>
      </c>
      <c r="D1896" s="36" t="s">
        <v>178</v>
      </c>
      <c r="E1896" s="35">
        <v>116704</v>
      </c>
      <c r="F1896" s="37">
        <v>69</v>
      </c>
      <c r="G1896" s="35">
        <v>3</v>
      </c>
      <c r="H1896" s="36" t="s">
        <v>186</v>
      </c>
      <c r="I1896" s="35">
        <v>3349559721</v>
      </c>
    </row>
    <row r="1897" spans="1:9" ht="30" hidden="1">
      <c r="A1897" s="35">
        <v>36193</v>
      </c>
      <c r="B1897" s="36" t="s">
        <v>3747</v>
      </c>
      <c r="C1897" s="36" t="s">
        <v>3657</v>
      </c>
      <c r="D1897" s="36" t="s">
        <v>178</v>
      </c>
      <c r="E1897" s="35">
        <v>116704</v>
      </c>
      <c r="F1897" s="37">
        <v>69</v>
      </c>
      <c r="G1897" s="35">
        <v>3</v>
      </c>
      <c r="H1897" s="36" t="s">
        <v>186</v>
      </c>
      <c r="I1897" s="35">
        <v>3349559722</v>
      </c>
    </row>
    <row r="1898" spans="1:9" ht="30" hidden="1">
      <c r="A1898" s="35">
        <v>36194</v>
      </c>
      <c r="B1898" s="36" t="s">
        <v>3748</v>
      </c>
      <c r="C1898" s="36" t="s">
        <v>3657</v>
      </c>
      <c r="D1898" s="36" t="s">
        <v>178</v>
      </c>
      <c r="E1898" s="35">
        <v>116704</v>
      </c>
      <c r="F1898" s="37">
        <v>69</v>
      </c>
      <c r="G1898" s="35">
        <v>3</v>
      </c>
      <c r="H1898" s="36" t="s">
        <v>186</v>
      </c>
      <c r="I1898" s="35">
        <v>3349559724</v>
      </c>
    </row>
    <row r="1899" spans="1:9" ht="60" hidden="1">
      <c r="A1899" s="35">
        <v>36195</v>
      </c>
      <c r="B1899" s="36" t="s">
        <v>3749</v>
      </c>
      <c r="C1899" s="36" t="s">
        <v>3657</v>
      </c>
      <c r="D1899" s="36" t="s">
        <v>191</v>
      </c>
      <c r="E1899" s="35">
        <v>100834</v>
      </c>
      <c r="F1899" s="37">
        <v>69</v>
      </c>
      <c r="G1899" s="35">
        <v>3</v>
      </c>
      <c r="H1899" s="36" t="s">
        <v>186</v>
      </c>
      <c r="I1899" s="35">
        <v>3349559730</v>
      </c>
    </row>
    <row r="1900" spans="1:9" ht="60" hidden="1">
      <c r="A1900" s="35">
        <v>36196</v>
      </c>
      <c r="B1900" s="36" t="s">
        <v>3750</v>
      </c>
      <c r="C1900" s="36" t="s">
        <v>3657</v>
      </c>
      <c r="D1900" s="36" t="s">
        <v>191</v>
      </c>
      <c r="E1900" s="35">
        <v>100834</v>
      </c>
      <c r="F1900" s="37">
        <v>69</v>
      </c>
      <c r="G1900" s="35">
        <v>3</v>
      </c>
      <c r="H1900" s="36" t="s">
        <v>186</v>
      </c>
      <c r="I1900" s="35">
        <v>3349559732</v>
      </c>
    </row>
    <row r="1901" spans="1:9" ht="45" hidden="1">
      <c r="A1901" s="35">
        <v>36197</v>
      </c>
      <c r="B1901" s="36" t="s">
        <v>3751</v>
      </c>
      <c r="C1901" s="36" t="s">
        <v>3657</v>
      </c>
      <c r="D1901" s="36" t="s">
        <v>178</v>
      </c>
      <c r="E1901" s="35">
        <v>116704</v>
      </c>
      <c r="F1901" s="37">
        <v>69</v>
      </c>
      <c r="G1901" s="35">
        <v>3</v>
      </c>
      <c r="H1901" s="36" t="s">
        <v>179</v>
      </c>
      <c r="I1901" s="35">
        <v>3349559742</v>
      </c>
    </row>
    <row r="1902" spans="1:9" ht="45" hidden="1">
      <c r="A1902" s="35">
        <v>36198</v>
      </c>
      <c r="B1902" s="36" t="s">
        <v>3752</v>
      </c>
      <c r="C1902" s="36" t="s">
        <v>3657</v>
      </c>
      <c r="D1902" s="36" t="s">
        <v>178</v>
      </c>
      <c r="E1902" s="35">
        <v>116704</v>
      </c>
      <c r="F1902" s="37">
        <v>46</v>
      </c>
      <c r="G1902" s="35">
        <v>3</v>
      </c>
      <c r="H1902" s="36" t="s">
        <v>179</v>
      </c>
      <c r="I1902" s="35">
        <v>3349559764</v>
      </c>
    </row>
    <row r="1903" spans="1:9" ht="45" hidden="1">
      <c r="A1903" s="35">
        <v>36199</v>
      </c>
      <c r="B1903" s="36" t="s">
        <v>3753</v>
      </c>
      <c r="C1903" s="36" t="s">
        <v>3657</v>
      </c>
      <c r="D1903" s="36" t="s">
        <v>178</v>
      </c>
      <c r="E1903" s="35">
        <v>116704</v>
      </c>
      <c r="F1903" s="37">
        <v>46</v>
      </c>
      <c r="G1903" s="35">
        <v>3</v>
      </c>
      <c r="H1903" s="36" t="s">
        <v>179</v>
      </c>
      <c r="I1903" s="35">
        <v>3349559769</v>
      </c>
    </row>
    <row r="1904" spans="1:9" ht="45" hidden="1">
      <c r="A1904" s="35">
        <v>36200</v>
      </c>
      <c r="B1904" s="36" t="s">
        <v>3754</v>
      </c>
      <c r="C1904" s="36" t="s">
        <v>3657</v>
      </c>
      <c r="D1904" s="36" t="s">
        <v>178</v>
      </c>
      <c r="E1904" s="35">
        <v>116704</v>
      </c>
      <c r="F1904" s="37">
        <v>46</v>
      </c>
      <c r="G1904" s="35">
        <v>3</v>
      </c>
      <c r="H1904" s="36" t="s">
        <v>179</v>
      </c>
      <c r="I1904" s="35">
        <v>3349559770</v>
      </c>
    </row>
    <row r="1905" spans="1:9" ht="45" hidden="1">
      <c r="A1905" s="35">
        <v>36201</v>
      </c>
      <c r="B1905" s="36" t="s">
        <v>3755</v>
      </c>
      <c r="C1905" s="36" t="s">
        <v>3657</v>
      </c>
      <c r="D1905" s="36" t="s">
        <v>178</v>
      </c>
      <c r="E1905" s="35">
        <v>116704</v>
      </c>
      <c r="F1905" s="37">
        <v>69</v>
      </c>
      <c r="G1905" s="35">
        <v>3</v>
      </c>
      <c r="H1905" s="36" t="s">
        <v>179</v>
      </c>
      <c r="I1905" s="35">
        <v>3349559784</v>
      </c>
    </row>
    <row r="1906" spans="1:9" ht="45" hidden="1">
      <c r="A1906" s="35">
        <v>36202</v>
      </c>
      <c r="B1906" s="36" t="s">
        <v>3756</v>
      </c>
      <c r="C1906" s="36" t="s">
        <v>3657</v>
      </c>
      <c r="D1906" s="36" t="s">
        <v>178</v>
      </c>
      <c r="E1906" s="35">
        <v>116704</v>
      </c>
      <c r="F1906" s="37">
        <v>69</v>
      </c>
      <c r="G1906" s="35">
        <v>3</v>
      </c>
      <c r="H1906" s="36" t="s">
        <v>179</v>
      </c>
      <c r="I1906" s="35">
        <v>3349559785</v>
      </c>
    </row>
    <row r="1907" spans="1:9" ht="45" hidden="1">
      <c r="A1907" s="35">
        <v>36203</v>
      </c>
      <c r="B1907" s="36" t="s">
        <v>3757</v>
      </c>
      <c r="C1907" s="36" t="s">
        <v>3657</v>
      </c>
      <c r="D1907" s="36" t="s">
        <v>178</v>
      </c>
      <c r="E1907" s="35">
        <v>116704</v>
      </c>
      <c r="F1907" s="37">
        <v>46</v>
      </c>
      <c r="G1907" s="35">
        <v>3</v>
      </c>
      <c r="H1907" s="36" t="s">
        <v>179</v>
      </c>
      <c r="I1907" s="35">
        <v>3349559798</v>
      </c>
    </row>
    <row r="1908" spans="1:9" ht="45" hidden="1">
      <c r="A1908" s="35">
        <v>36204</v>
      </c>
      <c r="B1908" s="36" t="s">
        <v>3758</v>
      </c>
      <c r="C1908" s="36" t="s">
        <v>3657</v>
      </c>
      <c r="D1908" s="36" t="s">
        <v>178</v>
      </c>
      <c r="E1908" s="35">
        <v>116704</v>
      </c>
      <c r="F1908" s="37">
        <v>69</v>
      </c>
      <c r="G1908" s="35">
        <v>3</v>
      </c>
      <c r="H1908" s="36" t="s">
        <v>179</v>
      </c>
      <c r="I1908" s="35">
        <v>3349559803</v>
      </c>
    </row>
    <row r="1909" spans="1:9" ht="45" hidden="1">
      <c r="A1909" s="35">
        <v>36205</v>
      </c>
      <c r="B1909" s="36" t="s">
        <v>3759</v>
      </c>
      <c r="C1909" s="36" t="s">
        <v>3657</v>
      </c>
      <c r="D1909" s="36" t="s">
        <v>178</v>
      </c>
      <c r="E1909" s="35">
        <v>116704</v>
      </c>
      <c r="F1909" s="37">
        <v>46</v>
      </c>
      <c r="G1909" s="35">
        <v>3</v>
      </c>
      <c r="H1909" s="36" t="s">
        <v>179</v>
      </c>
      <c r="I1909" s="35">
        <v>3349559806</v>
      </c>
    </row>
    <row r="1910" spans="1:9" ht="30" hidden="1">
      <c r="A1910" s="35">
        <v>36206</v>
      </c>
      <c r="B1910" s="36" t="s">
        <v>3760</v>
      </c>
      <c r="C1910" s="36" t="s">
        <v>3657</v>
      </c>
      <c r="D1910" s="36" t="s">
        <v>178</v>
      </c>
      <c r="E1910" s="35">
        <v>116704</v>
      </c>
      <c r="F1910" s="37">
        <v>46</v>
      </c>
      <c r="G1910" s="35">
        <v>3</v>
      </c>
      <c r="H1910" s="36" t="s">
        <v>186</v>
      </c>
      <c r="I1910" s="35">
        <v>3349559812</v>
      </c>
    </row>
    <row r="1911" spans="1:9" ht="45" hidden="1">
      <c r="A1911" s="35">
        <v>36207</v>
      </c>
      <c r="B1911" s="36" t="s">
        <v>3761</v>
      </c>
      <c r="C1911" s="36" t="s">
        <v>3657</v>
      </c>
      <c r="D1911" s="36" t="s">
        <v>178</v>
      </c>
      <c r="E1911" s="35">
        <v>116704</v>
      </c>
      <c r="F1911" s="37">
        <v>46</v>
      </c>
      <c r="G1911" s="35">
        <v>3</v>
      </c>
      <c r="H1911" s="36" t="s">
        <v>179</v>
      </c>
      <c r="I1911" s="35">
        <v>3349559813</v>
      </c>
    </row>
    <row r="1912" spans="1:9" ht="45" hidden="1">
      <c r="A1912" s="35">
        <v>36208</v>
      </c>
      <c r="B1912" s="36" t="s">
        <v>3762</v>
      </c>
      <c r="C1912" s="36" t="s">
        <v>3657</v>
      </c>
      <c r="D1912" s="36" t="s">
        <v>178</v>
      </c>
      <c r="E1912" s="35">
        <v>116704</v>
      </c>
      <c r="F1912" s="37">
        <v>46</v>
      </c>
      <c r="G1912" s="35">
        <v>3</v>
      </c>
      <c r="H1912" s="36" t="s">
        <v>179</v>
      </c>
      <c r="I1912" s="35">
        <v>3349559814</v>
      </c>
    </row>
    <row r="1913" spans="1:9" ht="30" hidden="1">
      <c r="A1913" s="35">
        <v>36209</v>
      </c>
      <c r="B1913" s="36" t="s">
        <v>3763</v>
      </c>
      <c r="C1913" s="36" t="s">
        <v>3657</v>
      </c>
      <c r="D1913" s="36" t="s">
        <v>178</v>
      </c>
      <c r="E1913" s="35">
        <v>116704</v>
      </c>
      <c r="F1913" s="37">
        <v>46</v>
      </c>
      <c r="G1913" s="35">
        <v>3</v>
      </c>
      <c r="H1913" s="36" t="s">
        <v>186</v>
      </c>
      <c r="I1913" s="35">
        <v>3349559818</v>
      </c>
    </row>
    <row r="1914" spans="1:9" ht="45" hidden="1">
      <c r="A1914" s="35">
        <v>36210</v>
      </c>
      <c r="B1914" s="36" t="s">
        <v>3764</v>
      </c>
      <c r="C1914" s="36" t="s">
        <v>3657</v>
      </c>
      <c r="D1914" s="36" t="s">
        <v>178</v>
      </c>
      <c r="E1914" s="35">
        <v>116704</v>
      </c>
      <c r="F1914" s="37">
        <v>46</v>
      </c>
      <c r="G1914" s="35">
        <v>3</v>
      </c>
      <c r="H1914" s="36" t="s">
        <v>179</v>
      </c>
      <c r="I1914" s="35">
        <v>3349559824</v>
      </c>
    </row>
    <row r="1915" spans="1:9" ht="30" hidden="1">
      <c r="A1915" s="35">
        <v>36211</v>
      </c>
      <c r="B1915" s="36" t="s">
        <v>3765</v>
      </c>
      <c r="C1915" s="36" t="s">
        <v>3657</v>
      </c>
      <c r="D1915" s="36" t="s">
        <v>178</v>
      </c>
      <c r="E1915" s="35">
        <v>116704</v>
      </c>
      <c r="F1915" s="37">
        <v>46</v>
      </c>
      <c r="G1915" s="35">
        <v>3</v>
      </c>
      <c r="H1915" s="36" t="s">
        <v>186</v>
      </c>
      <c r="I1915" s="35">
        <v>3349559826</v>
      </c>
    </row>
    <row r="1916" spans="1:9" ht="30" hidden="1">
      <c r="A1916" s="35">
        <v>36212</v>
      </c>
      <c r="B1916" s="36" t="s">
        <v>3766</v>
      </c>
      <c r="C1916" s="36" t="s">
        <v>3657</v>
      </c>
      <c r="D1916" s="36" t="s">
        <v>178</v>
      </c>
      <c r="E1916" s="35">
        <v>116704</v>
      </c>
      <c r="F1916" s="37">
        <v>46</v>
      </c>
      <c r="G1916" s="35">
        <v>3</v>
      </c>
      <c r="H1916" s="36" t="s">
        <v>186</v>
      </c>
      <c r="I1916" s="35">
        <v>3349559829</v>
      </c>
    </row>
    <row r="1917" spans="1:9" ht="45" hidden="1">
      <c r="A1917" s="35">
        <v>36213</v>
      </c>
      <c r="B1917" s="36" t="s">
        <v>3767</v>
      </c>
      <c r="C1917" s="36" t="s">
        <v>3657</v>
      </c>
      <c r="D1917" s="36" t="s">
        <v>178</v>
      </c>
      <c r="E1917" s="35">
        <v>116704</v>
      </c>
      <c r="F1917" s="37">
        <v>46</v>
      </c>
      <c r="G1917" s="35">
        <v>3</v>
      </c>
      <c r="H1917" s="36" t="s">
        <v>179</v>
      </c>
      <c r="I1917" s="35">
        <v>3349559835</v>
      </c>
    </row>
    <row r="1918" spans="1:9" ht="45" hidden="1">
      <c r="A1918" s="35">
        <v>36214</v>
      </c>
      <c r="B1918" s="36" t="s">
        <v>3768</v>
      </c>
      <c r="C1918" s="36" t="s">
        <v>3657</v>
      </c>
      <c r="D1918" s="36" t="s">
        <v>178</v>
      </c>
      <c r="E1918" s="35">
        <v>116704</v>
      </c>
      <c r="F1918" s="37">
        <v>46</v>
      </c>
      <c r="G1918" s="35">
        <v>3</v>
      </c>
      <c r="H1918" s="36" t="s">
        <v>179</v>
      </c>
      <c r="I1918" s="35">
        <v>3349559836</v>
      </c>
    </row>
    <row r="1919" spans="1:9" ht="45" hidden="1">
      <c r="A1919" s="35">
        <v>36215</v>
      </c>
      <c r="B1919" s="36" t="s">
        <v>3769</v>
      </c>
      <c r="C1919" s="36" t="s">
        <v>3657</v>
      </c>
      <c r="D1919" s="36" t="s">
        <v>178</v>
      </c>
      <c r="E1919" s="35">
        <v>116704</v>
      </c>
      <c r="F1919" s="37">
        <v>46</v>
      </c>
      <c r="G1919" s="35">
        <v>3</v>
      </c>
      <c r="H1919" s="36" t="s">
        <v>179</v>
      </c>
      <c r="I1919" s="35">
        <v>3349559841</v>
      </c>
    </row>
    <row r="1920" spans="1:9" ht="30" hidden="1">
      <c r="A1920" s="35">
        <v>36216</v>
      </c>
      <c r="B1920" s="36" t="s">
        <v>3770</v>
      </c>
      <c r="C1920" s="36" t="s">
        <v>3657</v>
      </c>
      <c r="D1920" s="36" t="s">
        <v>178</v>
      </c>
      <c r="E1920" s="35">
        <v>116704</v>
      </c>
      <c r="F1920" s="37">
        <v>46</v>
      </c>
      <c r="G1920" s="35">
        <v>3</v>
      </c>
      <c r="H1920" s="36" t="s">
        <v>186</v>
      </c>
      <c r="I1920" s="35">
        <v>3349559843</v>
      </c>
    </row>
    <row r="1921" spans="1:9" ht="30" hidden="1">
      <c r="A1921" s="35">
        <v>36217</v>
      </c>
      <c r="B1921" s="36" t="s">
        <v>3771</v>
      </c>
      <c r="C1921" s="36" t="s">
        <v>3657</v>
      </c>
      <c r="D1921" s="36" t="s">
        <v>178</v>
      </c>
      <c r="E1921" s="35">
        <v>116704</v>
      </c>
      <c r="F1921" s="37">
        <v>46</v>
      </c>
      <c r="G1921" s="35">
        <v>3</v>
      </c>
      <c r="H1921" s="36" t="s">
        <v>186</v>
      </c>
      <c r="I1921" s="35">
        <v>3349559844</v>
      </c>
    </row>
    <row r="1922" spans="1:9" ht="45" hidden="1">
      <c r="A1922" s="35">
        <v>36218</v>
      </c>
      <c r="B1922" s="36" t="s">
        <v>3772</v>
      </c>
      <c r="C1922" s="36" t="s">
        <v>3657</v>
      </c>
      <c r="D1922" s="36" t="s">
        <v>178</v>
      </c>
      <c r="E1922" s="35">
        <v>116704</v>
      </c>
      <c r="F1922" s="37">
        <v>46</v>
      </c>
      <c r="G1922" s="35">
        <v>3</v>
      </c>
      <c r="H1922" s="36" t="s">
        <v>179</v>
      </c>
      <c r="I1922" s="35">
        <v>3349559848</v>
      </c>
    </row>
    <row r="1923" spans="1:9" ht="45" hidden="1">
      <c r="A1923" s="35">
        <v>36219</v>
      </c>
      <c r="B1923" s="36" t="s">
        <v>3773</v>
      </c>
      <c r="C1923" s="36" t="s">
        <v>3657</v>
      </c>
      <c r="D1923" s="36" t="s">
        <v>178</v>
      </c>
      <c r="E1923" s="35">
        <v>116704</v>
      </c>
      <c r="F1923" s="37">
        <v>46</v>
      </c>
      <c r="G1923" s="35">
        <v>3</v>
      </c>
      <c r="H1923" s="36" t="s">
        <v>179</v>
      </c>
      <c r="I1923" s="35">
        <v>3349559850</v>
      </c>
    </row>
    <row r="1924" spans="1:9" ht="45" hidden="1">
      <c r="A1924" s="35">
        <v>36220</v>
      </c>
      <c r="B1924" s="36" t="s">
        <v>3774</v>
      </c>
      <c r="C1924" s="36" t="s">
        <v>3657</v>
      </c>
      <c r="D1924" s="36" t="s">
        <v>178</v>
      </c>
      <c r="E1924" s="35">
        <v>116704</v>
      </c>
      <c r="F1924" s="37">
        <v>46</v>
      </c>
      <c r="G1924" s="35">
        <v>2</v>
      </c>
      <c r="H1924" s="36" t="s">
        <v>179</v>
      </c>
      <c r="I1924" s="35">
        <v>3349559853</v>
      </c>
    </row>
    <row r="1925" spans="1:9" ht="45" hidden="1">
      <c r="A1925" s="35">
        <v>36221</v>
      </c>
      <c r="B1925" s="36" t="s">
        <v>3775</v>
      </c>
      <c r="C1925" s="36" t="s">
        <v>3657</v>
      </c>
      <c r="D1925" s="36" t="s">
        <v>178</v>
      </c>
      <c r="E1925" s="35">
        <v>116704</v>
      </c>
      <c r="F1925" s="37">
        <v>46</v>
      </c>
      <c r="G1925" s="35">
        <v>3</v>
      </c>
      <c r="H1925" s="36" t="s">
        <v>179</v>
      </c>
      <c r="I1925" s="35">
        <v>3349559854</v>
      </c>
    </row>
    <row r="1926" spans="1:9" ht="45" hidden="1">
      <c r="A1926" s="35">
        <v>36222</v>
      </c>
      <c r="B1926" s="36" t="s">
        <v>3776</v>
      </c>
      <c r="C1926" s="36" t="s">
        <v>3657</v>
      </c>
      <c r="D1926" s="36" t="s">
        <v>178</v>
      </c>
      <c r="E1926" s="35">
        <v>116704</v>
      </c>
      <c r="F1926" s="37">
        <v>46</v>
      </c>
      <c r="G1926" s="35">
        <v>3</v>
      </c>
      <c r="H1926" s="36" t="s">
        <v>179</v>
      </c>
      <c r="I1926" s="35">
        <v>3349559855</v>
      </c>
    </row>
    <row r="1927" spans="1:9" ht="45" hidden="1">
      <c r="A1927" s="35">
        <v>36223</v>
      </c>
      <c r="B1927" s="36" t="s">
        <v>3777</v>
      </c>
      <c r="C1927" s="36" t="s">
        <v>3657</v>
      </c>
      <c r="D1927" s="36" t="s">
        <v>178</v>
      </c>
      <c r="E1927" s="35">
        <v>116704</v>
      </c>
      <c r="F1927" s="37">
        <v>46</v>
      </c>
      <c r="G1927" s="35">
        <v>3</v>
      </c>
      <c r="H1927" s="36" t="s">
        <v>179</v>
      </c>
      <c r="I1927" s="35">
        <v>3349559859</v>
      </c>
    </row>
    <row r="1928" spans="1:9" ht="45" hidden="1">
      <c r="A1928" s="35">
        <v>36224</v>
      </c>
      <c r="B1928" s="36" t="s">
        <v>3778</v>
      </c>
      <c r="C1928" s="36" t="s">
        <v>3657</v>
      </c>
      <c r="D1928" s="36" t="s">
        <v>178</v>
      </c>
      <c r="E1928" s="35">
        <v>116704</v>
      </c>
      <c r="F1928" s="37">
        <v>46</v>
      </c>
      <c r="G1928" s="35">
        <v>3</v>
      </c>
      <c r="H1928" s="36" t="s">
        <v>179</v>
      </c>
      <c r="I1928" s="35">
        <v>3349559867</v>
      </c>
    </row>
    <row r="1929" spans="1:9" ht="45" hidden="1">
      <c r="A1929" s="35">
        <v>36225</v>
      </c>
      <c r="B1929" s="36" t="s">
        <v>3779</v>
      </c>
      <c r="C1929" s="36" t="s">
        <v>3657</v>
      </c>
      <c r="D1929" s="36" t="s">
        <v>178</v>
      </c>
      <c r="E1929" s="35">
        <v>116704</v>
      </c>
      <c r="F1929" s="37">
        <v>46</v>
      </c>
      <c r="G1929" s="35">
        <v>3</v>
      </c>
      <c r="H1929" s="36" t="s">
        <v>179</v>
      </c>
      <c r="I1929" s="35">
        <v>3349559871</v>
      </c>
    </row>
    <row r="1930" spans="1:9" ht="45" hidden="1">
      <c r="A1930" s="35">
        <v>36226</v>
      </c>
      <c r="B1930" s="36" t="s">
        <v>3780</v>
      </c>
      <c r="C1930" s="36" t="s">
        <v>3657</v>
      </c>
      <c r="D1930" s="36" t="s">
        <v>178</v>
      </c>
      <c r="E1930" s="35">
        <v>116704</v>
      </c>
      <c r="F1930" s="37">
        <v>46</v>
      </c>
      <c r="G1930" s="35">
        <v>3</v>
      </c>
      <c r="H1930" s="36" t="s">
        <v>179</v>
      </c>
      <c r="I1930" s="35">
        <v>3349559872</v>
      </c>
    </row>
    <row r="1931" spans="1:9" ht="45" hidden="1">
      <c r="A1931" s="35">
        <v>36227</v>
      </c>
      <c r="B1931" s="36" t="s">
        <v>3781</v>
      </c>
      <c r="C1931" s="36" t="s">
        <v>3657</v>
      </c>
      <c r="D1931" s="36" t="s">
        <v>178</v>
      </c>
      <c r="E1931" s="35">
        <v>116704</v>
      </c>
      <c r="F1931" s="37">
        <v>46</v>
      </c>
      <c r="G1931" s="35">
        <v>3</v>
      </c>
      <c r="H1931" s="36" t="s">
        <v>179</v>
      </c>
      <c r="I1931" s="35">
        <v>3349559880</v>
      </c>
    </row>
    <row r="1932" spans="1:9" ht="45" hidden="1">
      <c r="A1932" s="35">
        <v>36228</v>
      </c>
      <c r="B1932" s="36" t="s">
        <v>3782</v>
      </c>
      <c r="C1932" s="36" t="s">
        <v>3657</v>
      </c>
      <c r="D1932" s="36" t="s">
        <v>178</v>
      </c>
      <c r="E1932" s="35">
        <v>116704</v>
      </c>
      <c r="F1932" s="37">
        <v>46</v>
      </c>
      <c r="G1932" s="35">
        <v>3</v>
      </c>
      <c r="H1932" s="36" t="s">
        <v>179</v>
      </c>
      <c r="I1932" s="35">
        <v>3349559884</v>
      </c>
    </row>
    <row r="1933" spans="1:9" ht="45" hidden="1">
      <c r="A1933" s="35">
        <v>36229</v>
      </c>
      <c r="B1933" s="36" t="s">
        <v>3783</v>
      </c>
      <c r="C1933" s="36" t="s">
        <v>3657</v>
      </c>
      <c r="D1933" s="36" t="s">
        <v>178</v>
      </c>
      <c r="E1933" s="35">
        <v>116704</v>
      </c>
      <c r="F1933" s="37">
        <v>46</v>
      </c>
      <c r="G1933" s="35">
        <v>3</v>
      </c>
      <c r="H1933" s="36" t="s">
        <v>179</v>
      </c>
      <c r="I1933" s="35">
        <v>3349559888</v>
      </c>
    </row>
    <row r="1934" spans="1:9" ht="45" hidden="1">
      <c r="A1934" s="35">
        <v>36230</v>
      </c>
      <c r="B1934" s="36" t="s">
        <v>3784</v>
      </c>
      <c r="C1934" s="36" t="s">
        <v>3657</v>
      </c>
      <c r="D1934" s="36" t="s">
        <v>178</v>
      </c>
      <c r="E1934" s="35">
        <v>116704</v>
      </c>
      <c r="F1934" s="37">
        <v>46</v>
      </c>
      <c r="G1934" s="35">
        <v>3</v>
      </c>
      <c r="H1934" s="36" t="s">
        <v>179</v>
      </c>
      <c r="I1934" s="35">
        <v>3349559891</v>
      </c>
    </row>
    <row r="1935" spans="1:9" ht="45" hidden="1">
      <c r="A1935" s="35">
        <v>36231</v>
      </c>
      <c r="B1935" s="36" t="s">
        <v>3785</v>
      </c>
      <c r="C1935" s="36" t="s">
        <v>3657</v>
      </c>
      <c r="D1935" s="36" t="s">
        <v>178</v>
      </c>
      <c r="E1935" s="35">
        <v>116704</v>
      </c>
      <c r="F1935" s="37">
        <v>46</v>
      </c>
      <c r="G1935" s="35">
        <v>3</v>
      </c>
      <c r="H1935" s="36" t="s">
        <v>179</v>
      </c>
      <c r="I1935" s="35">
        <v>3349559894</v>
      </c>
    </row>
    <row r="1936" spans="1:9" ht="45" hidden="1">
      <c r="A1936" s="35">
        <v>36232</v>
      </c>
      <c r="B1936" s="36" t="s">
        <v>3786</v>
      </c>
      <c r="C1936" s="36" t="s">
        <v>3657</v>
      </c>
      <c r="D1936" s="36" t="s">
        <v>178</v>
      </c>
      <c r="E1936" s="35">
        <v>116704</v>
      </c>
      <c r="F1936" s="37">
        <v>46</v>
      </c>
      <c r="G1936" s="35">
        <v>3</v>
      </c>
      <c r="H1936" s="36" t="s">
        <v>179</v>
      </c>
      <c r="I1936" s="35">
        <v>3349559895</v>
      </c>
    </row>
    <row r="1937" spans="1:9" ht="45" hidden="1">
      <c r="A1937" s="35">
        <v>36233</v>
      </c>
      <c r="B1937" s="36" t="s">
        <v>3787</v>
      </c>
      <c r="C1937" s="36" t="s">
        <v>3657</v>
      </c>
      <c r="D1937" s="36" t="s">
        <v>178</v>
      </c>
      <c r="E1937" s="35">
        <v>116704</v>
      </c>
      <c r="F1937" s="37">
        <v>46</v>
      </c>
      <c r="G1937" s="35">
        <v>3</v>
      </c>
      <c r="H1937" s="36" t="s">
        <v>179</v>
      </c>
      <c r="I1937" s="35">
        <v>3349559896</v>
      </c>
    </row>
    <row r="1938" spans="1:9" ht="45" hidden="1">
      <c r="A1938" s="35">
        <v>36234</v>
      </c>
      <c r="B1938" s="36" t="s">
        <v>3788</v>
      </c>
      <c r="C1938" s="36" t="s">
        <v>3657</v>
      </c>
      <c r="D1938" s="36" t="s">
        <v>178</v>
      </c>
      <c r="E1938" s="35">
        <v>116704</v>
      </c>
      <c r="F1938" s="37">
        <v>46</v>
      </c>
      <c r="G1938" s="35">
        <v>3</v>
      </c>
      <c r="H1938" s="36" t="s">
        <v>179</v>
      </c>
      <c r="I1938" s="35">
        <v>3349559911</v>
      </c>
    </row>
    <row r="1939" spans="1:9" ht="45" hidden="1">
      <c r="A1939" s="35">
        <v>36235</v>
      </c>
      <c r="B1939" s="36" t="s">
        <v>3789</v>
      </c>
      <c r="C1939" s="36" t="s">
        <v>3657</v>
      </c>
      <c r="D1939" s="36" t="s">
        <v>178</v>
      </c>
      <c r="E1939" s="35">
        <v>116704</v>
      </c>
      <c r="F1939" s="37">
        <v>46</v>
      </c>
      <c r="G1939" s="35">
        <v>3</v>
      </c>
      <c r="H1939" s="36" t="s">
        <v>179</v>
      </c>
      <c r="I1939" s="35">
        <v>3349559912</v>
      </c>
    </row>
    <row r="1940" spans="1:9" ht="30" hidden="1">
      <c r="A1940" s="35">
        <v>36236</v>
      </c>
      <c r="B1940" s="36" t="s">
        <v>3790</v>
      </c>
      <c r="C1940" s="36" t="s">
        <v>3657</v>
      </c>
      <c r="D1940" s="36" t="s">
        <v>178</v>
      </c>
      <c r="E1940" s="35">
        <v>116704</v>
      </c>
      <c r="F1940" s="37">
        <v>46</v>
      </c>
      <c r="G1940" s="35">
        <v>3</v>
      </c>
      <c r="H1940" s="36" t="s">
        <v>186</v>
      </c>
      <c r="I1940" s="35">
        <v>3349559920</v>
      </c>
    </row>
    <row r="1941" spans="1:9" ht="30" hidden="1">
      <c r="A1941" s="35">
        <v>36237</v>
      </c>
      <c r="B1941" s="36" t="s">
        <v>3791</v>
      </c>
      <c r="C1941" s="36" t="s">
        <v>3657</v>
      </c>
      <c r="D1941" s="36" t="s">
        <v>178</v>
      </c>
      <c r="E1941" s="35">
        <v>116704</v>
      </c>
      <c r="F1941" s="37">
        <v>46</v>
      </c>
      <c r="G1941" s="35">
        <v>3</v>
      </c>
      <c r="H1941" s="36" t="s">
        <v>186</v>
      </c>
      <c r="I1941" s="35">
        <v>3349559922</v>
      </c>
    </row>
    <row r="1942" spans="1:9" ht="45" hidden="1">
      <c r="A1942" s="35">
        <v>36238</v>
      </c>
      <c r="B1942" s="36" t="s">
        <v>3792</v>
      </c>
      <c r="C1942" s="36" t="s">
        <v>3657</v>
      </c>
      <c r="D1942" s="36" t="s">
        <v>178</v>
      </c>
      <c r="E1942" s="35">
        <v>116704</v>
      </c>
      <c r="F1942" s="37">
        <v>69</v>
      </c>
      <c r="G1942" s="35">
        <v>3</v>
      </c>
      <c r="H1942" s="36" t="s">
        <v>179</v>
      </c>
      <c r="I1942" s="35">
        <v>3349559925</v>
      </c>
    </row>
    <row r="1943" spans="1:9" ht="45" hidden="1">
      <c r="A1943" s="35">
        <v>36239</v>
      </c>
      <c r="B1943" s="36" t="s">
        <v>3793</v>
      </c>
      <c r="C1943" s="36" t="s">
        <v>3657</v>
      </c>
      <c r="D1943" s="36" t="s">
        <v>178</v>
      </c>
      <c r="E1943" s="35">
        <v>116704</v>
      </c>
      <c r="F1943" s="37">
        <v>46</v>
      </c>
      <c r="G1943" s="35">
        <v>3</v>
      </c>
      <c r="H1943" s="36" t="s">
        <v>179</v>
      </c>
      <c r="I1943" s="35">
        <v>3349559933</v>
      </c>
    </row>
    <row r="1944" spans="1:9" ht="45" hidden="1">
      <c r="A1944" s="35">
        <v>36240</v>
      </c>
      <c r="B1944" s="36" t="s">
        <v>3794</v>
      </c>
      <c r="C1944" s="36" t="s">
        <v>3657</v>
      </c>
      <c r="D1944" s="36" t="s">
        <v>178</v>
      </c>
      <c r="E1944" s="35">
        <v>116704</v>
      </c>
      <c r="F1944" s="37">
        <v>46</v>
      </c>
      <c r="G1944" s="35">
        <v>3</v>
      </c>
      <c r="H1944" s="36" t="s">
        <v>179</v>
      </c>
      <c r="I1944" s="35">
        <v>3349559935</v>
      </c>
    </row>
    <row r="1945" spans="1:9" ht="45" hidden="1">
      <c r="A1945" s="35">
        <v>36241</v>
      </c>
      <c r="B1945" s="36" t="s">
        <v>3795</v>
      </c>
      <c r="C1945" s="36" t="s">
        <v>3657</v>
      </c>
      <c r="D1945" s="36" t="s">
        <v>178</v>
      </c>
      <c r="E1945" s="35">
        <v>116704</v>
      </c>
      <c r="F1945" s="37">
        <v>46</v>
      </c>
      <c r="G1945" s="35">
        <v>3</v>
      </c>
      <c r="H1945" s="36" t="s">
        <v>179</v>
      </c>
      <c r="I1945" s="35">
        <v>3349559938</v>
      </c>
    </row>
    <row r="1946" spans="1:9" ht="45" hidden="1">
      <c r="A1946" s="35">
        <v>36242</v>
      </c>
      <c r="B1946" s="36" t="s">
        <v>3796</v>
      </c>
      <c r="C1946" s="36" t="s">
        <v>3657</v>
      </c>
      <c r="D1946" s="36" t="s">
        <v>178</v>
      </c>
      <c r="E1946" s="35">
        <v>116704</v>
      </c>
      <c r="F1946" s="37">
        <v>46</v>
      </c>
      <c r="G1946" s="35">
        <v>3</v>
      </c>
      <c r="H1946" s="36" t="s">
        <v>179</v>
      </c>
      <c r="I1946" s="35">
        <v>3349559942</v>
      </c>
    </row>
    <row r="1947" spans="1:9" ht="45" hidden="1">
      <c r="A1947" s="35">
        <v>36243</v>
      </c>
      <c r="B1947" s="36" t="s">
        <v>3797</v>
      </c>
      <c r="C1947" s="36" t="s">
        <v>3657</v>
      </c>
      <c r="D1947" s="36" t="s">
        <v>178</v>
      </c>
      <c r="E1947" s="35">
        <v>116704</v>
      </c>
      <c r="F1947" s="37">
        <v>46</v>
      </c>
      <c r="G1947" s="35">
        <v>3</v>
      </c>
      <c r="H1947" s="36" t="s">
        <v>179</v>
      </c>
      <c r="I1947" s="35">
        <v>3349559943</v>
      </c>
    </row>
    <row r="1948" spans="1:9" ht="45" hidden="1">
      <c r="A1948" s="35">
        <v>36244</v>
      </c>
      <c r="B1948" s="36" t="s">
        <v>3798</v>
      </c>
      <c r="C1948" s="36" t="s">
        <v>3657</v>
      </c>
      <c r="D1948" s="36" t="s">
        <v>178</v>
      </c>
      <c r="E1948" s="35">
        <v>116704</v>
      </c>
      <c r="F1948" s="37">
        <v>46</v>
      </c>
      <c r="G1948" s="35">
        <v>3</v>
      </c>
      <c r="H1948" s="36" t="s">
        <v>179</v>
      </c>
      <c r="I1948" s="35">
        <v>3349559944</v>
      </c>
    </row>
    <row r="1949" spans="1:9" ht="45" hidden="1">
      <c r="A1949" s="35">
        <v>36245</v>
      </c>
      <c r="B1949" s="36" t="s">
        <v>3799</v>
      </c>
      <c r="C1949" s="36" t="s">
        <v>3657</v>
      </c>
      <c r="D1949" s="36" t="s">
        <v>178</v>
      </c>
      <c r="E1949" s="35">
        <v>116704</v>
      </c>
      <c r="F1949" s="37">
        <v>46</v>
      </c>
      <c r="G1949" s="35">
        <v>3</v>
      </c>
      <c r="H1949" s="36" t="s">
        <v>179</v>
      </c>
      <c r="I1949" s="35">
        <v>3349559957</v>
      </c>
    </row>
    <row r="1950" spans="1:9" ht="45" hidden="1">
      <c r="A1950" s="35">
        <v>36246</v>
      </c>
      <c r="B1950" s="36" t="s">
        <v>3800</v>
      </c>
      <c r="C1950" s="36" t="s">
        <v>3657</v>
      </c>
      <c r="D1950" s="36" t="s">
        <v>178</v>
      </c>
      <c r="E1950" s="35">
        <v>116704</v>
      </c>
      <c r="F1950" s="37">
        <v>46</v>
      </c>
      <c r="G1950" s="35">
        <v>3</v>
      </c>
      <c r="H1950" s="36" t="s">
        <v>179</v>
      </c>
      <c r="I1950" s="35">
        <v>3349559958</v>
      </c>
    </row>
    <row r="1951" spans="1:9" ht="45" hidden="1">
      <c r="A1951" s="35">
        <v>36247</v>
      </c>
      <c r="B1951" s="36" t="s">
        <v>3801</v>
      </c>
      <c r="C1951" s="36" t="s">
        <v>3657</v>
      </c>
      <c r="D1951" s="36" t="s">
        <v>178</v>
      </c>
      <c r="E1951" s="35">
        <v>116704</v>
      </c>
      <c r="F1951" s="37">
        <v>46</v>
      </c>
      <c r="G1951" s="35">
        <v>3</v>
      </c>
      <c r="H1951" s="36" t="s">
        <v>179</v>
      </c>
      <c r="I1951" s="35">
        <v>3349559959</v>
      </c>
    </row>
    <row r="1952" spans="1:9" ht="45" hidden="1">
      <c r="A1952" s="35">
        <v>36248</v>
      </c>
      <c r="B1952" s="36" t="s">
        <v>3802</v>
      </c>
      <c r="C1952" s="36" t="s">
        <v>3657</v>
      </c>
      <c r="D1952" s="36" t="s">
        <v>178</v>
      </c>
      <c r="E1952" s="35">
        <v>116704</v>
      </c>
      <c r="F1952" s="37">
        <v>46</v>
      </c>
      <c r="G1952" s="35">
        <v>3</v>
      </c>
      <c r="H1952" s="36" t="s">
        <v>179</v>
      </c>
      <c r="I1952" s="35">
        <v>3349559967</v>
      </c>
    </row>
    <row r="1953" spans="1:9" ht="45" hidden="1">
      <c r="A1953" s="35">
        <v>36249</v>
      </c>
      <c r="B1953" s="36" t="s">
        <v>3803</v>
      </c>
      <c r="C1953" s="36" t="s">
        <v>3657</v>
      </c>
      <c r="D1953" s="36" t="s">
        <v>178</v>
      </c>
      <c r="E1953" s="35">
        <v>116704</v>
      </c>
      <c r="F1953" s="37">
        <v>46</v>
      </c>
      <c r="G1953" s="35">
        <v>3</v>
      </c>
      <c r="H1953" s="36" t="s">
        <v>179</v>
      </c>
      <c r="I1953" s="35">
        <v>3349559968</v>
      </c>
    </row>
    <row r="1954" spans="1:9" ht="45" hidden="1">
      <c r="A1954" s="35">
        <v>36250</v>
      </c>
      <c r="B1954" s="36" t="s">
        <v>3804</v>
      </c>
      <c r="C1954" s="36" t="s">
        <v>3657</v>
      </c>
      <c r="D1954" s="36" t="s">
        <v>178</v>
      </c>
      <c r="E1954" s="35">
        <v>116704</v>
      </c>
      <c r="F1954" s="37">
        <v>46</v>
      </c>
      <c r="G1954" s="35">
        <v>3</v>
      </c>
      <c r="H1954" s="36" t="s">
        <v>179</v>
      </c>
      <c r="I1954" s="35">
        <v>3349559994</v>
      </c>
    </row>
    <row r="1955" spans="1:9" ht="45" hidden="1">
      <c r="A1955" s="35">
        <v>36251</v>
      </c>
      <c r="B1955" s="36" t="s">
        <v>3805</v>
      </c>
      <c r="C1955" s="36" t="s">
        <v>3657</v>
      </c>
      <c r="D1955" s="36" t="s">
        <v>178</v>
      </c>
      <c r="E1955" s="35">
        <v>116704</v>
      </c>
      <c r="F1955" s="37">
        <v>46</v>
      </c>
      <c r="G1955" s="35">
        <v>3</v>
      </c>
      <c r="H1955" s="36" t="s">
        <v>179</v>
      </c>
      <c r="I1955" s="35">
        <v>3349559995</v>
      </c>
    </row>
    <row r="1956" spans="1:9" ht="30" hidden="1">
      <c r="A1956" s="35">
        <v>36252</v>
      </c>
      <c r="B1956" s="36" t="s">
        <v>3806</v>
      </c>
      <c r="C1956" s="36" t="s">
        <v>3657</v>
      </c>
      <c r="D1956" s="36" t="s">
        <v>178</v>
      </c>
      <c r="E1956" s="35">
        <v>116704</v>
      </c>
      <c r="F1956" s="37">
        <v>46</v>
      </c>
      <c r="G1956" s="35">
        <v>3</v>
      </c>
      <c r="H1956" s="36" t="s">
        <v>186</v>
      </c>
      <c r="I1956" s="35">
        <v>3349560005</v>
      </c>
    </row>
    <row r="1957" spans="1:9" ht="30" hidden="1">
      <c r="A1957" s="35">
        <v>36253</v>
      </c>
      <c r="B1957" s="36" t="s">
        <v>3807</v>
      </c>
      <c r="C1957" s="36" t="s">
        <v>3657</v>
      </c>
      <c r="D1957" s="36" t="s">
        <v>178</v>
      </c>
      <c r="E1957" s="35">
        <v>116704</v>
      </c>
      <c r="F1957" s="37">
        <v>46</v>
      </c>
      <c r="G1957" s="35">
        <v>3</v>
      </c>
      <c r="H1957" s="36" t="s">
        <v>186</v>
      </c>
      <c r="I1957" s="35">
        <v>3349560006</v>
      </c>
    </row>
    <row r="1958" spans="1:9" ht="30" hidden="1">
      <c r="A1958" s="35">
        <v>36254</v>
      </c>
      <c r="B1958" s="36" t="s">
        <v>3808</v>
      </c>
      <c r="C1958" s="36" t="s">
        <v>3657</v>
      </c>
      <c r="D1958" s="36" t="s">
        <v>178</v>
      </c>
      <c r="E1958" s="35">
        <v>116704</v>
      </c>
      <c r="F1958" s="37">
        <v>46</v>
      </c>
      <c r="G1958" s="35">
        <v>3</v>
      </c>
      <c r="H1958" s="36" t="s">
        <v>186</v>
      </c>
      <c r="I1958" s="35">
        <v>3349560008</v>
      </c>
    </row>
    <row r="1959" spans="1:9" ht="45" hidden="1">
      <c r="A1959" s="35">
        <v>36255</v>
      </c>
      <c r="B1959" s="36" t="s">
        <v>3809</v>
      </c>
      <c r="C1959" s="36" t="s">
        <v>3657</v>
      </c>
      <c r="D1959" s="36" t="s">
        <v>178</v>
      </c>
      <c r="E1959" s="35">
        <v>116704</v>
      </c>
      <c r="F1959" s="37">
        <v>46</v>
      </c>
      <c r="G1959" s="35">
        <v>3</v>
      </c>
      <c r="H1959" s="36" t="s">
        <v>179</v>
      </c>
      <c r="I1959" s="35">
        <v>3349560009</v>
      </c>
    </row>
    <row r="1960" spans="1:9" ht="30" hidden="1">
      <c r="A1960" s="35">
        <v>36256</v>
      </c>
      <c r="B1960" s="36" t="s">
        <v>3810</v>
      </c>
      <c r="C1960" s="36" t="s">
        <v>3657</v>
      </c>
      <c r="D1960" s="36" t="s">
        <v>178</v>
      </c>
      <c r="E1960" s="35">
        <v>116704</v>
      </c>
      <c r="F1960" s="37">
        <v>46</v>
      </c>
      <c r="G1960" s="35">
        <v>3</v>
      </c>
      <c r="H1960" s="36" t="s">
        <v>186</v>
      </c>
      <c r="I1960" s="35">
        <v>3349560014</v>
      </c>
    </row>
    <row r="1961" spans="1:9" ht="45" hidden="1">
      <c r="A1961" s="35">
        <v>36257</v>
      </c>
      <c r="B1961" s="36" t="s">
        <v>3811</v>
      </c>
      <c r="C1961" s="36" t="s">
        <v>3657</v>
      </c>
      <c r="D1961" s="36" t="s">
        <v>178</v>
      </c>
      <c r="E1961" s="35">
        <v>116704</v>
      </c>
      <c r="F1961" s="37">
        <v>46</v>
      </c>
      <c r="G1961" s="35">
        <v>3</v>
      </c>
      <c r="H1961" s="36" t="s">
        <v>179</v>
      </c>
      <c r="I1961" s="35">
        <v>3349560019</v>
      </c>
    </row>
    <row r="1962" spans="1:9" ht="45" hidden="1">
      <c r="A1962" s="35">
        <v>36258</v>
      </c>
      <c r="B1962" s="36" t="s">
        <v>3812</v>
      </c>
      <c r="C1962" s="36" t="s">
        <v>3657</v>
      </c>
      <c r="D1962" s="36" t="s">
        <v>178</v>
      </c>
      <c r="E1962" s="35">
        <v>116704</v>
      </c>
      <c r="F1962" s="37">
        <v>46</v>
      </c>
      <c r="G1962" s="35">
        <v>3</v>
      </c>
      <c r="H1962" s="36" t="s">
        <v>179</v>
      </c>
      <c r="I1962" s="35">
        <v>3349560021</v>
      </c>
    </row>
    <row r="1963" spans="1:9" ht="45" hidden="1">
      <c r="A1963" s="35">
        <v>36259</v>
      </c>
      <c r="B1963" s="36" t="s">
        <v>3813</v>
      </c>
      <c r="C1963" s="36" t="s">
        <v>3657</v>
      </c>
      <c r="D1963" s="36" t="s">
        <v>178</v>
      </c>
      <c r="E1963" s="35">
        <v>116704</v>
      </c>
      <c r="F1963" s="37">
        <v>46</v>
      </c>
      <c r="G1963" s="35">
        <v>3</v>
      </c>
      <c r="H1963" s="36" t="s">
        <v>179</v>
      </c>
      <c r="I1963" s="35">
        <v>3349560022</v>
      </c>
    </row>
    <row r="1964" spans="1:9" ht="45" hidden="1">
      <c r="A1964" s="35">
        <v>36260</v>
      </c>
      <c r="B1964" s="36" t="s">
        <v>3814</v>
      </c>
      <c r="C1964" s="36" t="s">
        <v>3657</v>
      </c>
      <c r="D1964" s="36" t="s">
        <v>178</v>
      </c>
      <c r="E1964" s="35">
        <v>116704</v>
      </c>
      <c r="F1964" s="37">
        <v>46</v>
      </c>
      <c r="G1964" s="35">
        <v>3</v>
      </c>
      <c r="H1964" s="36" t="s">
        <v>179</v>
      </c>
      <c r="I1964" s="35">
        <v>3349560025</v>
      </c>
    </row>
    <row r="1965" spans="1:9" ht="45" hidden="1">
      <c r="A1965" s="35">
        <v>36261</v>
      </c>
      <c r="B1965" s="36" t="s">
        <v>3815</v>
      </c>
      <c r="C1965" s="36" t="s">
        <v>3657</v>
      </c>
      <c r="D1965" s="36" t="s">
        <v>178</v>
      </c>
      <c r="E1965" s="35">
        <v>116704</v>
      </c>
      <c r="F1965" s="37">
        <v>46</v>
      </c>
      <c r="G1965" s="35">
        <v>3</v>
      </c>
      <c r="H1965" s="36" t="s">
        <v>179</v>
      </c>
      <c r="I1965" s="35">
        <v>3349560026</v>
      </c>
    </row>
    <row r="1966" spans="1:9" ht="45" hidden="1">
      <c r="A1966" s="35">
        <v>36262</v>
      </c>
      <c r="B1966" s="36" t="s">
        <v>3816</v>
      </c>
      <c r="C1966" s="36" t="s">
        <v>3657</v>
      </c>
      <c r="D1966" s="36" t="s">
        <v>178</v>
      </c>
      <c r="E1966" s="35">
        <v>116704</v>
      </c>
      <c r="F1966" s="37">
        <v>46</v>
      </c>
      <c r="G1966" s="35">
        <v>3</v>
      </c>
      <c r="H1966" s="36" t="s">
        <v>179</v>
      </c>
      <c r="I1966" s="35">
        <v>3349560027</v>
      </c>
    </row>
    <row r="1967" spans="1:9" ht="45" hidden="1">
      <c r="A1967" s="35">
        <v>36263</v>
      </c>
      <c r="B1967" s="36" t="s">
        <v>3817</v>
      </c>
      <c r="C1967" s="36" t="s">
        <v>3657</v>
      </c>
      <c r="D1967" s="36" t="s">
        <v>178</v>
      </c>
      <c r="E1967" s="35">
        <v>116704</v>
      </c>
      <c r="F1967" s="37">
        <v>46</v>
      </c>
      <c r="G1967" s="35">
        <v>3</v>
      </c>
      <c r="H1967" s="36" t="s">
        <v>179</v>
      </c>
      <c r="I1967" s="35">
        <v>3349560034</v>
      </c>
    </row>
    <row r="1968" spans="1:9" ht="45" hidden="1">
      <c r="A1968" s="35">
        <v>36264</v>
      </c>
      <c r="B1968" s="36" t="s">
        <v>3818</v>
      </c>
      <c r="C1968" s="36" t="s">
        <v>3657</v>
      </c>
      <c r="D1968" s="36" t="s">
        <v>178</v>
      </c>
      <c r="E1968" s="35">
        <v>116704</v>
      </c>
      <c r="F1968" s="37">
        <v>46</v>
      </c>
      <c r="G1968" s="35">
        <v>3</v>
      </c>
      <c r="H1968" s="36" t="s">
        <v>179</v>
      </c>
      <c r="I1968" s="35">
        <v>3349560035</v>
      </c>
    </row>
    <row r="1969" spans="1:9" ht="45" hidden="1">
      <c r="A1969" s="35">
        <v>36265</v>
      </c>
      <c r="B1969" s="36" t="s">
        <v>3819</v>
      </c>
      <c r="C1969" s="36" t="s">
        <v>3657</v>
      </c>
      <c r="D1969" s="36" t="s">
        <v>178</v>
      </c>
      <c r="E1969" s="35">
        <v>116704</v>
      </c>
      <c r="F1969" s="37">
        <v>46</v>
      </c>
      <c r="G1969" s="35">
        <v>3</v>
      </c>
      <c r="H1969" s="36" t="s">
        <v>179</v>
      </c>
      <c r="I1969" s="35">
        <v>3349560043</v>
      </c>
    </row>
    <row r="1970" spans="1:9" ht="45" hidden="1">
      <c r="A1970" s="35">
        <v>36266</v>
      </c>
      <c r="B1970" s="36" t="s">
        <v>3820</v>
      </c>
      <c r="C1970" s="36" t="s">
        <v>3657</v>
      </c>
      <c r="D1970" s="36" t="s">
        <v>178</v>
      </c>
      <c r="E1970" s="35">
        <v>116704</v>
      </c>
      <c r="F1970" s="37">
        <v>46</v>
      </c>
      <c r="G1970" s="35">
        <v>3</v>
      </c>
      <c r="H1970" s="36" t="s">
        <v>179</v>
      </c>
      <c r="I1970" s="35">
        <v>3349560050</v>
      </c>
    </row>
    <row r="1971" spans="1:9" ht="45" hidden="1">
      <c r="A1971" s="35">
        <v>36267</v>
      </c>
      <c r="B1971" s="36" t="s">
        <v>3821</v>
      </c>
      <c r="C1971" s="36" t="s">
        <v>3657</v>
      </c>
      <c r="D1971" s="36" t="s">
        <v>178</v>
      </c>
      <c r="E1971" s="35">
        <v>116704</v>
      </c>
      <c r="F1971" s="37">
        <v>46</v>
      </c>
      <c r="G1971" s="35">
        <v>3</v>
      </c>
      <c r="H1971" s="36" t="s">
        <v>179</v>
      </c>
      <c r="I1971" s="35">
        <v>3349560055</v>
      </c>
    </row>
    <row r="1972" spans="1:9" ht="45" hidden="1">
      <c r="A1972" s="35">
        <v>36268</v>
      </c>
      <c r="B1972" s="36" t="s">
        <v>3822</v>
      </c>
      <c r="C1972" s="36" t="s">
        <v>3657</v>
      </c>
      <c r="D1972" s="36" t="s">
        <v>178</v>
      </c>
      <c r="E1972" s="35">
        <v>116704</v>
      </c>
      <c r="F1972" s="37">
        <v>69</v>
      </c>
      <c r="G1972" s="35">
        <v>3</v>
      </c>
      <c r="H1972" s="36" t="s">
        <v>179</v>
      </c>
      <c r="I1972" s="35">
        <v>3349560068</v>
      </c>
    </row>
    <row r="1973" spans="1:9" ht="45" hidden="1">
      <c r="A1973" s="35">
        <v>36269</v>
      </c>
      <c r="B1973" s="36" t="s">
        <v>3823</v>
      </c>
      <c r="C1973" s="36" t="s">
        <v>3657</v>
      </c>
      <c r="D1973" s="36" t="s">
        <v>178</v>
      </c>
      <c r="E1973" s="35">
        <v>116704</v>
      </c>
      <c r="F1973" s="37">
        <v>46</v>
      </c>
      <c r="G1973" s="35">
        <v>3</v>
      </c>
      <c r="H1973" s="36" t="s">
        <v>179</v>
      </c>
      <c r="I1973" s="35">
        <v>3349560073</v>
      </c>
    </row>
    <row r="1974" spans="1:9" ht="45" hidden="1">
      <c r="A1974" s="35">
        <v>36270</v>
      </c>
      <c r="B1974" s="36" t="s">
        <v>3824</v>
      </c>
      <c r="C1974" s="36" t="s">
        <v>3657</v>
      </c>
      <c r="D1974" s="36" t="s">
        <v>178</v>
      </c>
      <c r="E1974" s="35">
        <v>116704</v>
      </c>
      <c r="F1974" s="37">
        <v>46</v>
      </c>
      <c r="G1974" s="35">
        <v>3</v>
      </c>
      <c r="H1974" s="36" t="s">
        <v>179</v>
      </c>
      <c r="I1974" s="35">
        <v>3349560074</v>
      </c>
    </row>
    <row r="1975" spans="1:9" ht="45" hidden="1">
      <c r="A1975" s="35">
        <v>36271</v>
      </c>
      <c r="B1975" s="36" t="s">
        <v>3825</v>
      </c>
      <c r="C1975" s="36" t="s">
        <v>3657</v>
      </c>
      <c r="D1975" s="36" t="s">
        <v>178</v>
      </c>
      <c r="E1975" s="35">
        <v>116704</v>
      </c>
      <c r="F1975" s="37">
        <v>46</v>
      </c>
      <c r="G1975" s="35">
        <v>3</v>
      </c>
      <c r="H1975" s="36" t="s">
        <v>179</v>
      </c>
      <c r="I1975" s="35">
        <v>3349560086</v>
      </c>
    </row>
    <row r="1976" spans="1:9" ht="45" hidden="1">
      <c r="A1976" s="35">
        <v>36272</v>
      </c>
      <c r="B1976" s="36" t="s">
        <v>3826</v>
      </c>
      <c r="C1976" s="36" t="s">
        <v>3657</v>
      </c>
      <c r="D1976" s="36" t="s">
        <v>178</v>
      </c>
      <c r="E1976" s="35">
        <v>116704</v>
      </c>
      <c r="F1976" s="37">
        <v>46</v>
      </c>
      <c r="G1976" s="35">
        <v>3</v>
      </c>
      <c r="H1976" s="36" t="s">
        <v>179</v>
      </c>
      <c r="I1976" s="35">
        <v>3349560091</v>
      </c>
    </row>
    <row r="1977" spans="1:9" ht="45" hidden="1">
      <c r="A1977" s="35">
        <v>36273</v>
      </c>
      <c r="B1977" s="36" t="s">
        <v>3827</v>
      </c>
      <c r="C1977" s="36" t="s">
        <v>3657</v>
      </c>
      <c r="D1977" s="36" t="s">
        <v>178</v>
      </c>
      <c r="E1977" s="35">
        <v>116704</v>
      </c>
      <c r="F1977" s="37">
        <v>138</v>
      </c>
      <c r="G1977" s="35">
        <v>1</v>
      </c>
      <c r="H1977" s="36" t="s">
        <v>179</v>
      </c>
      <c r="I1977" s="35">
        <v>3349560093</v>
      </c>
    </row>
    <row r="1978" spans="1:9" ht="45" hidden="1">
      <c r="A1978" s="35">
        <v>36274</v>
      </c>
      <c r="B1978" s="36" t="s">
        <v>3828</v>
      </c>
      <c r="C1978" s="36" t="s">
        <v>3657</v>
      </c>
      <c r="D1978" s="36" t="s">
        <v>178</v>
      </c>
      <c r="E1978" s="35">
        <v>116704</v>
      </c>
      <c r="F1978" s="37">
        <v>46</v>
      </c>
      <c r="G1978" s="35">
        <v>3</v>
      </c>
      <c r="H1978" s="36" t="s">
        <v>179</v>
      </c>
      <c r="I1978" s="35">
        <v>3349560095</v>
      </c>
    </row>
    <row r="1979" spans="1:9" ht="45" hidden="1">
      <c r="A1979" s="35">
        <v>36275</v>
      </c>
      <c r="B1979" s="36" t="s">
        <v>3829</v>
      </c>
      <c r="C1979" s="36" t="s">
        <v>3657</v>
      </c>
      <c r="D1979" s="36" t="s">
        <v>178</v>
      </c>
      <c r="E1979" s="35">
        <v>116704</v>
      </c>
      <c r="F1979" s="37">
        <v>46</v>
      </c>
      <c r="G1979" s="35">
        <v>3</v>
      </c>
      <c r="H1979" s="36" t="s">
        <v>179</v>
      </c>
      <c r="I1979" s="35">
        <v>3349560097</v>
      </c>
    </row>
    <row r="1980" spans="1:9" ht="45" hidden="1">
      <c r="A1980" s="35">
        <v>36276</v>
      </c>
      <c r="B1980" s="36" t="s">
        <v>3830</v>
      </c>
      <c r="C1980" s="36" t="s">
        <v>3657</v>
      </c>
      <c r="D1980" s="36" t="s">
        <v>178</v>
      </c>
      <c r="E1980" s="35">
        <v>116704</v>
      </c>
      <c r="F1980" s="37">
        <v>46</v>
      </c>
      <c r="G1980" s="35">
        <v>3</v>
      </c>
      <c r="H1980" s="36" t="s">
        <v>179</v>
      </c>
      <c r="I1980" s="35">
        <v>3349560099</v>
      </c>
    </row>
    <row r="1981" spans="1:9" ht="45" hidden="1">
      <c r="A1981" s="35">
        <v>36277</v>
      </c>
      <c r="B1981" s="36" t="s">
        <v>3831</v>
      </c>
      <c r="C1981" s="36" t="s">
        <v>3657</v>
      </c>
      <c r="D1981" s="36" t="s">
        <v>178</v>
      </c>
      <c r="E1981" s="35">
        <v>116704</v>
      </c>
      <c r="F1981" s="37">
        <v>46</v>
      </c>
      <c r="G1981" s="35">
        <v>3</v>
      </c>
      <c r="H1981" s="36" t="s">
        <v>179</v>
      </c>
      <c r="I1981" s="35">
        <v>3349560101</v>
      </c>
    </row>
    <row r="1982" spans="1:9" ht="45" hidden="1">
      <c r="A1982" s="35">
        <v>36278</v>
      </c>
      <c r="B1982" s="36" t="s">
        <v>3832</v>
      </c>
      <c r="C1982" s="36" t="s">
        <v>3657</v>
      </c>
      <c r="D1982" s="36" t="s">
        <v>178</v>
      </c>
      <c r="E1982" s="35">
        <v>116704</v>
      </c>
      <c r="F1982" s="37">
        <v>46</v>
      </c>
      <c r="G1982" s="35">
        <v>3</v>
      </c>
      <c r="H1982" s="36" t="s">
        <v>179</v>
      </c>
      <c r="I1982" s="35">
        <v>3349560102</v>
      </c>
    </row>
    <row r="1983" spans="1:9" ht="45" hidden="1">
      <c r="A1983" s="35">
        <v>36279</v>
      </c>
      <c r="B1983" s="36" t="s">
        <v>3833</v>
      </c>
      <c r="C1983" s="36" t="s">
        <v>3657</v>
      </c>
      <c r="D1983" s="36" t="s">
        <v>178</v>
      </c>
      <c r="E1983" s="35">
        <v>116704</v>
      </c>
      <c r="F1983" s="37">
        <v>138</v>
      </c>
      <c r="G1983" s="35">
        <v>3</v>
      </c>
      <c r="H1983" s="36" t="s">
        <v>179</v>
      </c>
      <c r="I1983" s="35">
        <v>3349560106</v>
      </c>
    </row>
    <row r="1984" spans="1:9" ht="45" hidden="1">
      <c r="A1984" s="35">
        <v>36280</v>
      </c>
      <c r="B1984" s="36" t="s">
        <v>3834</v>
      </c>
      <c r="C1984" s="36" t="s">
        <v>3657</v>
      </c>
      <c r="D1984" s="36" t="s">
        <v>178</v>
      </c>
      <c r="E1984" s="35">
        <v>116704</v>
      </c>
      <c r="F1984" s="37">
        <v>46</v>
      </c>
      <c r="G1984" s="35">
        <v>3</v>
      </c>
      <c r="H1984" s="36" t="s">
        <v>179</v>
      </c>
      <c r="I1984" s="35">
        <v>3349560108</v>
      </c>
    </row>
    <row r="1985" spans="1:9" ht="45" hidden="1">
      <c r="A1985" s="35">
        <v>36281</v>
      </c>
      <c r="B1985" s="36" t="s">
        <v>3835</v>
      </c>
      <c r="C1985" s="36" t="s">
        <v>3657</v>
      </c>
      <c r="D1985" s="36" t="s">
        <v>178</v>
      </c>
      <c r="E1985" s="35">
        <v>116704</v>
      </c>
      <c r="F1985" s="37">
        <v>46</v>
      </c>
      <c r="G1985" s="35">
        <v>3</v>
      </c>
      <c r="H1985" s="36" t="s">
        <v>179</v>
      </c>
      <c r="I1985" s="35">
        <v>3349560109</v>
      </c>
    </row>
    <row r="1986" spans="1:9" ht="45" hidden="1">
      <c r="A1986" s="35">
        <v>36282</v>
      </c>
      <c r="B1986" s="36" t="s">
        <v>3836</v>
      </c>
      <c r="C1986" s="36" t="s">
        <v>3657</v>
      </c>
      <c r="D1986" s="36" t="s">
        <v>178</v>
      </c>
      <c r="E1986" s="35">
        <v>116704</v>
      </c>
      <c r="F1986" s="37">
        <v>46</v>
      </c>
      <c r="G1986" s="35">
        <v>3</v>
      </c>
      <c r="H1986" s="36" t="s">
        <v>179</v>
      </c>
      <c r="I1986" s="35">
        <v>3349560113</v>
      </c>
    </row>
    <row r="1987" spans="1:9" ht="45" hidden="1">
      <c r="A1987" s="35">
        <v>36283</v>
      </c>
      <c r="B1987" s="36" t="s">
        <v>3837</v>
      </c>
      <c r="C1987" s="36" t="s">
        <v>3657</v>
      </c>
      <c r="D1987" s="36" t="s">
        <v>178</v>
      </c>
      <c r="E1987" s="35">
        <v>116704</v>
      </c>
      <c r="F1987" s="37">
        <v>46</v>
      </c>
      <c r="G1987" s="35">
        <v>3</v>
      </c>
      <c r="H1987" s="36" t="s">
        <v>179</v>
      </c>
      <c r="I1987" s="35">
        <v>3349560116</v>
      </c>
    </row>
    <row r="1988" spans="1:9" ht="45" hidden="1">
      <c r="A1988" s="35">
        <v>36284</v>
      </c>
      <c r="B1988" s="36" t="s">
        <v>3838</v>
      </c>
      <c r="C1988" s="36" t="s">
        <v>3657</v>
      </c>
      <c r="D1988" s="36" t="s">
        <v>178</v>
      </c>
      <c r="E1988" s="35">
        <v>116704</v>
      </c>
      <c r="F1988" s="37">
        <v>46</v>
      </c>
      <c r="G1988" s="35">
        <v>3</v>
      </c>
      <c r="H1988" s="36" t="s">
        <v>179</v>
      </c>
      <c r="I1988" s="35">
        <v>3349560120</v>
      </c>
    </row>
    <row r="1989" spans="1:9" ht="45" hidden="1">
      <c r="A1989" s="35">
        <v>36285</v>
      </c>
      <c r="B1989" s="36" t="s">
        <v>3839</v>
      </c>
      <c r="C1989" s="36" t="s">
        <v>3657</v>
      </c>
      <c r="D1989" s="36" t="s">
        <v>178</v>
      </c>
      <c r="E1989" s="35">
        <v>116704</v>
      </c>
      <c r="F1989" s="37">
        <v>46</v>
      </c>
      <c r="G1989" s="35">
        <v>3</v>
      </c>
      <c r="H1989" s="36" t="s">
        <v>179</v>
      </c>
      <c r="I1989" s="35">
        <v>3349560123</v>
      </c>
    </row>
    <row r="1990" spans="1:9" ht="45" hidden="1">
      <c r="A1990" s="35">
        <v>36286</v>
      </c>
      <c r="B1990" s="36" t="s">
        <v>3840</v>
      </c>
      <c r="C1990" s="36" t="s">
        <v>3657</v>
      </c>
      <c r="D1990" s="36" t="s">
        <v>178</v>
      </c>
      <c r="E1990" s="35">
        <v>116704</v>
      </c>
      <c r="F1990" s="37">
        <v>46</v>
      </c>
      <c r="G1990" s="35">
        <v>3</v>
      </c>
      <c r="H1990" s="36" t="s">
        <v>179</v>
      </c>
      <c r="I1990" s="35">
        <v>3349560124</v>
      </c>
    </row>
    <row r="1991" spans="1:9" ht="45" hidden="1">
      <c r="A1991" s="35">
        <v>36287</v>
      </c>
      <c r="B1991" s="36" t="s">
        <v>3841</v>
      </c>
      <c r="C1991" s="36" t="s">
        <v>3657</v>
      </c>
      <c r="D1991" s="36" t="s">
        <v>178</v>
      </c>
      <c r="E1991" s="35">
        <v>116704</v>
      </c>
      <c r="F1991" s="37">
        <v>46</v>
      </c>
      <c r="G1991" s="35">
        <v>3</v>
      </c>
      <c r="H1991" s="36" t="s">
        <v>179</v>
      </c>
      <c r="I1991" s="35">
        <v>3349560129</v>
      </c>
    </row>
    <row r="1992" spans="1:9" ht="45" hidden="1">
      <c r="A1992" s="35">
        <v>36288</v>
      </c>
      <c r="B1992" s="36" t="s">
        <v>3842</v>
      </c>
      <c r="C1992" s="36" t="s">
        <v>3657</v>
      </c>
      <c r="D1992" s="36" t="s">
        <v>178</v>
      </c>
      <c r="E1992" s="35">
        <v>116704</v>
      </c>
      <c r="F1992" s="37">
        <v>46</v>
      </c>
      <c r="G1992" s="35">
        <v>3</v>
      </c>
      <c r="H1992" s="36" t="s">
        <v>179</v>
      </c>
      <c r="I1992" s="35">
        <v>3349560130</v>
      </c>
    </row>
    <row r="1993" spans="1:9" ht="45" hidden="1">
      <c r="A1993" s="35">
        <v>36289</v>
      </c>
      <c r="B1993" s="36" t="s">
        <v>3843</v>
      </c>
      <c r="C1993" s="36" t="s">
        <v>3657</v>
      </c>
      <c r="D1993" s="36" t="s">
        <v>178</v>
      </c>
      <c r="E1993" s="35">
        <v>116704</v>
      </c>
      <c r="F1993" s="37">
        <v>46</v>
      </c>
      <c r="G1993" s="35">
        <v>3</v>
      </c>
      <c r="H1993" s="36" t="s">
        <v>179</v>
      </c>
      <c r="I1993" s="35">
        <v>3349560133</v>
      </c>
    </row>
    <row r="1994" spans="1:9" ht="45" hidden="1">
      <c r="A1994" s="35">
        <v>36290</v>
      </c>
      <c r="B1994" s="36" t="s">
        <v>3844</v>
      </c>
      <c r="C1994" s="36" t="s">
        <v>3657</v>
      </c>
      <c r="D1994" s="36" t="s">
        <v>178</v>
      </c>
      <c r="E1994" s="35">
        <v>116704</v>
      </c>
      <c r="F1994" s="37">
        <v>46</v>
      </c>
      <c r="G1994" s="35">
        <v>3</v>
      </c>
      <c r="H1994" s="36" t="s">
        <v>179</v>
      </c>
      <c r="I1994" s="35">
        <v>3349560136</v>
      </c>
    </row>
    <row r="1995" spans="1:9" ht="30" hidden="1">
      <c r="A1995" s="35">
        <v>36291</v>
      </c>
      <c r="B1995" s="36" t="s">
        <v>3845</v>
      </c>
      <c r="C1995" s="36" t="s">
        <v>3657</v>
      </c>
      <c r="D1995" s="36" t="s">
        <v>178</v>
      </c>
      <c r="E1995" s="35">
        <v>116704</v>
      </c>
      <c r="F1995" s="37">
        <v>46</v>
      </c>
      <c r="G1995" s="35">
        <v>3</v>
      </c>
      <c r="H1995" s="36" t="s">
        <v>186</v>
      </c>
      <c r="I1995" s="35">
        <v>3349560139</v>
      </c>
    </row>
    <row r="1996" spans="1:9" ht="45" hidden="1">
      <c r="A1996" s="35">
        <v>36292</v>
      </c>
      <c r="B1996" s="36" t="s">
        <v>3846</v>
      </c>
      <c r="C1996" s="36" t="s">
        <v>3657</v>
      </c>
      <c r="D1996" s="36" t="s">
        <v>178</v>
      </c>
      <c r="E1996" s="35">
        <v>116704</v>
      </c>
      <c r="F1996" s="37">
        <v>46</v>
      </c>
      <c r="G1996" s="35">
        <v>3</v>
      </c>
      <c r="H1996" s="36" t="s">
        <v>179</v>
      </c>
      <c r="I1996" s="35">
        <v>3349560144</v>
      </c>
    </row>
    <row r="1997" spans="1:9" ht="45" hidden="1">
      <c r="A1997" s="35">
        <v>36293</v>
      </c>
      <c r="B1997" s="36" t="s">
        <v>3847</v>
      </c>
      <c r="C1997" s="36" t="s">
        <v>3657</v>
      </c>
      <c r="D1997" s="36" t="s">
        <v>178</v>
      </c>
      <c r="E1997" s="35">
        <v>116704</v>
      </c>
      <c r="F1997" s="37">
        <v>138</v>
      </c>
      <c r="G1997" s="35">
        <v>3</v>
      </c>
      <c r="H1997" s="36" t="s">
        <v>179</v>
      </c>
      <c r="I1997" s="35">
        <v>3349560145</v>
      </c>
    </row>
    <row r="1998" spans="1:9" ht="45" hidden="1">
      <c r="A1998" s="35">
        <v>36294</v>
      </c>
      <c r="B1998" s="36" t="s">
        <v>3848</v>
      </c>
      <c r="C1998" s="36" t="s">
        <v>3657</v>
      </c>
      <c r="D1998" s="36" t="s">
        <v>178</v>
      </c>
      <c r="E1998" s="35">
        <v>116704</v>
      </c>
      <c r="F1998" s="37">
        <v>46</v>
      </c>
      <c r="G1998" s="35">
        <v>3</v>
      </c>
      <c r="H1998" s="36" t="s">
        <v>179</v>
      </c>
      <c r="I1998" s="35">
        <v>3349560148</v>
      </c>
    </row>
    <row r="1999" spans="1:9" ht="45" hidden="1">
      <c r="A1999" s="35">
        <v>36295</v>
      </c>
      <c r="B1999" s="36" t="s">
        <v>3849</v>
      </c>
      <c r="C1999" s="36" t="s">
        <v>3657</v>
      </c>
      <c r="D1999" s="36" t="s">
        <v>178</v>
      </c>
      <c r="E1999" s="35">
        <v>116704</v>
      </c>
      <c r="F1999" s="37">
        <v>46</v>
      </c>
      <c r="G1999" s="35">
        <v>3</v>
      </c>
      <c r="H1999" s="36" t="s">
        <v>179</v>
      </c>
      <c r="I1999" s="35">
        <v>3349560151</v>
      </c>
    </row>
    <row r="2000" spans="1:9" ht="45" hidden="1">
      <c r="A2000" s="35">
        <v>36296</v>
      </c>
      <c r="B2000" s="36" t="s">
        <v>3850</v>
      </c>
      <c r="C2000" s="36" t="s">
        <v>3657</v>
      </c>
      <c r="D2000" s="36" t="s">
        <v>178</v>
      </c>
      <c r="E2000" s="35">
        <v>116704</v>
      </c>
      <c r="F2000" s="37">
        <v>46</v>
      </c>
      <c r="G2000" s="35">
        <v>3</v>
      </c>
      <c r="H2000" s="36" t="s">
        <v>179</v>
      </c>
      <c r="I2000" s="35">
        <v>3349560153</v>
      </c>
    </row>
    <row r="2001" spans="1:9" ht="45" hidden="1">
      <c r="A2001" s="35">
        <v>36297</v>
      </c>
      <c r="B2001" s="36" t="s">
        <v>3851</v>
      </c>
      <c r="C2001" s="36" t="s">
        <v>3657</v>
      </c>
      <c r="D2001" s="36" t="s">
        <v>178</v>
      </c>
      <c r="E2001" s="35">
        <v>116704</v>
      </c>
      <c r="F2001" s="37">
        <v>46</v>
      </c>
      <c r="G2001" s="35">
        <v>3</v>
      </c>
      <c r="H2001" s="36" t="s">
        <v>179</v>
      </c>
      <c r="I2001" s="35">
        <v>3349560154</v>
      </c>
    </row>
    <row r="2002" spans="1:9" ht="45" hidden="1">
      <c r="A2002" s="35">
        <v>36298</v>
      </c>
      <c r="B2002" s="36" t="s">
        <v>3852</v>
      </c>
      <c r="C2002" s="36" t="s">
        <v>3657</v>
      </c>
      <c r="D2002" s="36" t="s">
        <v>178</v>
      </c>
      <c r="E2002" s="35">
        <v>116704</v>
      </c>
      <c r="F2002" s="37">
        <v>46</v>
      </c>
      <c r="G2002" s="35">
        <v>3</v>
      </c>
      <c r="H2002" s="36" t="s">
        <v>179</v>
      </c>
      <c r="I2002" s="35">
        <v>3349560156</v>
      </c>
    </row>
    <row r="2003" spans="1:9" ht="45" hidden="1">
      <c r="A2003" s="35">
        <v>36299</v>
      </c>
      <c r="B2003" s="36" t="s">
        <v>3853</v>
      </c>
      <c r="C2003" s="36" t="s">
        <v>3657</v>
      </c>
      <c r="D2003" s="36" t="s">
        <v>178</v>
      </c>
      <c r="E2003" s="35">
        <v>116704</v>
      </c>
      <c r="F2003" s="37">
        <v>46</v>
      </c>
      <c r="G2003" s="35">
        <v>3</v>
      </c>
      <c r="H2003" s="36" t="s">
        <v>179</v>
      </c>
      <c r="I2003" s="35">
        <v>3349560157</v>
      </c>
    </row>
    <row r="2004" spans="1:9" ht="45" hidden="1">
      <c r="A2004" s="35">
        <v>36300</v>
      </c>
      <c r="B2004" s="36" t="s">
        <v>3854</v>
      </c>
      <c r="C2004" s="36" t="s">
        <v>3657</v>
      </c>
      <c r="D2004" s="36" t="s">
        <v>178</v>
      </c>
      <c r="E2004" s="35">
        <v>116704</v>
      </c>
      <c r="F2004" s="37">
        <v>46</v>
      </c>
      <c r="G2004" s="35">
        <v>3</v>
      </c>
      <c r="H2004" s="36" t="s">
        <v>179</v>
      </c>
      <c r="I2004" s="35">
        <v>3349560170</v>
      </c>
    </row>
    <row r="2005" spans="1:9" ht="45" hidden="1">
      <c r="A2005" s="35">
        <v>36301</v>
      </c>
      <c r="B2005" s="36" t="s">
        <v>3855</v>
      </c>
      <c r="C2005" s="36" t="s">
        <v>3657</v>
      </c>
      <c r="D2005" s="36" t="s">
        <v>178</v>
      </c>
      <c r="E2005" s="35">
        <v>116704</v>
      </c>
      <c r="F2005" s="37">
        <v>46</v>
      </c>
      <c r="G2005" s="35">
        <v>3</v>
      </c>
      <c r="H2005" s="36" t="s">
        <v>179</v>
      </c>
      <c r="I2005" s="35">
        <v>3349560172</v>
      </c>
    </row>
    <row r="2006" spans="1:9" ht="45" hidden="1">
      <c r="A2006" s="35">
        <v>36302</v>
      </c>
      <c r="B2006" s="36" t="s">
        <v>3856</v>
      </c>
      <c r="C2006" s="36" t="s">
        <v>3657</v>
      </c>
      <c r="D2006" s="36" t="s">
        <v>178</v>
      </c>
      <c r="E2006" s="35">
        <v>116704</v>
      </c>
      <c r="F2006" s="37">
        <v>46</v>
      </c>
      <c r="G2006" s="35">
        <v>3</v>
      </c>
      <c r="H2006" s="36" t="s">
        <v>179</v>
      </c>
      <c r="I2006" s="35">
        <v>3349560175</v>
      </c>
    </row>
    <row r="2007" spans="1:9" ht="45" hidden="1">
      <c r="A2007" s="35">
        <v>36303</v>
      </c>
      <c r="B2007" s="36" t="s">
        <v>3857</v>
      </c>
      <c r="C2007" s="36" t="s">
        <v>3657</v>
      </c>
      <c r="D2007" s="36" t="s">
        <v>178</v>
      </c>
      <c r="E2007" s="35">
        <v>116704</v>
      </c>
      <c r="F2007" s="37">
        <v>46</v>
      </c>
      <c r="G2007" s="35">
        <v>4</v>
      </c>
      <c r="H2007" s="36" t="s">
        <v>179</v>
      </c>
      <c r="I2007" s="35">
        <v>3349560181</v>
      </c>
    </row>
    <row r="2008" spans="1:9" ht="30" hidden="1">
      <c r="A2008" s="35">
        <v>36304</v>
      </c>
      <c r="B2008" s="36" t="s">
        <v>3858</v>
      </c>
      <c r="C2008" s="36" t="s">
        <v>3657</v>
      </c>
      <c r="D2008" s="36" t="s">
        <v>178</v>
      </c>
      <c r="E2008" s="35">
        <v>116704</v>
      </c>
      <c r="F2008" s="37">
        <v>46</v>
      </c>
      <c r="G2008" s="35">
        <v>3</v>
      </c>
      <c r="H2008" s="36" t="s">
        <v>186</v>
      </c>
      <c r="I2008" s="35">
        <v>3349560183</v>
      </c>
    </row>
    <row r="2009" spans="1:9" ht="45" hidden="1">
      <c r="A2009" s="35">
        <v>36305</v>
      </c>
      <c r="B2009" s="36" t="s">
        <v>3859</v>
      </c>
      <c r="C2009" s="36" t="s">
        <v>3657</v>
      </c>
      <c r="D2009" s="36" t="s">
        <v>178</v>
      </c>
      <c r="E2009" s="35">
        <v>116704</v>
      </c>
      <c r="F2009" s="37">
        <v>46</v>
      </c>
      <c r="G2009" s="35">
        <v>3</v>
      </c>
      <c r="H2009" s="36" t="s">
        <v>179</v>
      </c>
      <c r="I2009" s="35">
        <v>3349560187</v>
      </c>
    </row>
    <row r="2010" spans="1:9" ht="45" hidden="1">
      <c r="A2010" s="35">
        <v>36306</v>
      </c>
      <c r="B2010" s="36" t="s">
        <v>3860</v>
      </c>
      <c r="C2010" s="36" t="s">
        <v>3657</v>
      </c>
      <c r="D2010" s="36" t="s">
        <v>178</v>
      </c>
      <c r="E2010" s="35">
        <v>116704</v>
      </c>
      <c r="F2010" s="37">
        <v>46</v>
      </c>
      <c r="G2010" s="35">
        <v>3</v>
      </c>
      <c r="H2010" s="36" t="s">
        <v>179</v>
      </c>
      <c r="I2010" s="35">
        <v>3349560189</v>
      </c>
    </row>
    <row r="2011" spans="1:9" ht="45" hidden="1">
      <c r="A2011" s="35">
        <v>36307</v>
      </c>
      <c r="B2011" s="36" t="s">
        <v>3861</v>
      </c>
      <c r="C2011" s="36" t="s">
        <v>3657</v>
      </c>
      <c r="D2011" s="36" t="s">
        <v>178</v>
      </c>
      <c r="E2011" s="35">
        <v>116704</v>
      </c>
      <c r="F2011" s="37">
        <v>138</v>
      </c>
      <c r="G2011" s="35">
        <v>4</v>
      </c>
      <c r="H2011" s="36" t="s">
        <v>179</v>
      </c>
      <c r="I2011" s="35">
        <v>3349560197</v>
      </c>
    </row>
    <row r="2012" spans="1:9" ht="45" hidden="1">
      <c r="A2012" s="35">
        <v>36308</v>
      </c>
      <c r="B2012" s="36" t="s">
        <v>3862</v>
      </c>
      <c r="C2012" s="36" t="s">
        <v>3657</v>
      </c>
      <c r="D2012" s="36" t="s">
        <v>178</v>
      </c>
      <c r="E2012" s="35">
        <v>116704</v>
      </c>
      <c r="F2012" s="37">
        <v>46</v>
      </c>
      <c r="G2012" s="35">
        <v>3</v>
      </c>
      <c r="H2012" s="36" t="s">
        <v>179</v>
      </c>
      <c r="I2012" s="35">
        <v>3349560198</v>
      </c>
    </row>
    <row r="2013" spans="1:9" ht="45" hidden="1">
      <c r="A2013" s="35">
        <v>36309</v>
      </c>
      <c r="B2013" s="36" t="s">
        <v>3863</v>
      </c>
      <c r="C2013" s="36" t="s">
        <v>3657</v>
      </c>
      <c r="D2013" s="36" t="s">
        <v>178</v>
      </c>
      <c r="E2013" s="35">
        <v>116704</v>
      </c>
      <c r="F2013" s="37">
        <v>46</v>
      </c>
      <c r="G2013" s="35">
        <v>3</v>
      </c>
      <c r="H2013" s="36" t="s">
        <v>179</v>
      </c>
      <c r="I2013" s="35">
        <v>3349560202</v>
      </c>
    </row>
    <row r="2014" spans="1:9" ht="45" hidden="1">
      <c r="A2014" s="35">
        <v>36310</v>
      </c>
      <c r="B2014" s="36" t="s">
        <v>3864</v>
      </c>
      <c r="C2014" s="36" t="s">
        <v>3657</v>
      </c>
      <c r="D2014" s="36" t="s">
        <v>178</v>
      </c>
      <c r="E2014" s="35">
        <v>116704</v>
      </c>
      <c r="F2014" s="37">
        <v>46</v>
      </c>
      <c r="G2014" s="35">
        <v>3</v>
      </c>
      <c r="H2014" s="36" t="s">
        <v>179</v>
      </c>
      <c r="I2014" s="35">
        <v>3349560203</v>
      </c>
    </row>
    <row r="2015" spans="1:9" ht="45" hidden="1">
      <c r="A2015" s="35">
        <v>36311</v>
      </c>
      <c r="B2015" s="36" t="s">
        <v>3865</v>
      </c>
      <c r="C2015" s="36" t="s">
        <v>3657</v>
      </c>
      <c r="D2015" s="36" t="s">
        <v>178</v>
      </c>
      <c r="E2015" s="35">
        <v>116704</v>
      </c>
      <c r="F2015" s="37">
        <v>46</v>
      </c>
      <c r="G2015" s="35">
        <v>3</v>
      </c>
      <c r="H2015" s="36" t="s">
        <v>179</v>
      </c>
      <c r="I2015" s="35">
        <v>3349560206</v>
      </c>
    </row>
    <row r="2016" spans="1:9" ht="45" hidden="1">
      <c r="A2016" s="35">
        <v>36312</v>
      </c>
      <c r="B2016" s="36" t="s">
        <v>3866</v>
      </c>
      <c r="C2016" s="36" t="s">
        <v>3657</v>
      </c>
      <c r="D2016" s="36" t="s">
        <v>178</v>
      </c>
      <c r="E2016" s="35">
        <v>116704</v>
      </c>
      <c r="F2016" s="37">
        <v>46</v>
      </c>
      <c r="G2016" s="35">
        <v>3</v>
      </c>
      <c r="H2016" s="36" t="s">
        <v>179</v>
      </c>
      <c r="I2016" s="35">
        <v>3349560212</v>
      </c>
    </row>
    <row r="2017" spans="1:9" ht="45" hidden="1">
      <c r="A2017" s="35">
        <v>36313</v>
      </c>
      <c r="B2017" s="36" t="s">
        <v>3867</v>
      </c>
      <c r="C2017" s="36" t="s">
        <v>3657</v>
      </c>
      <c r="D2017" s="36" t="s">
        <v>178</v>
      </c>
      <c r="E2017" s="35">
        <v>116704</v>
      </c>
      <c r="F2017" s="37">
        <v>46</v>
      </c>
      <c r="G2017" s="35">
        <v>6</v>
      </c>
      <c r="H2017" s="36" t="s">
        <v>179</v>
      </c>
      <c r="I2017" s="35">
        <v>3349560215</v>
      </c>
    </row>
    <row r="2018" spans="1:9" ht="45" hidden="1">
      <c r="A2018" s="35">
        <v>36314</v>
      </c>
      <c r="B2018" s="36" t="s">
        <v>3868</v>
      </c>
      <c r="C2018" s="36" t="s">
        <v>3657</v>
      </c>
      <c r="D2018" s="36" t="s">
        <v>178</v>
      </c>
      <c r="E2018" s="35">
        <v>116704</v>
      </c>
      <c r="F2018" s="37">
        <v>46</v>
      </c>
      <c r="G2018" s="35">
        <v>3</v>
      </c>
      <c r="H2018" s="36" t="s">
        <v>179</v>
      </c>
      <c r="I2018" s="35">
        <v>3349560220</v>
      </c>
    </row>
    <row r="2019" spans="1:9" ht="45" hidden="1">
      <c r="A2019" s="35">
        <v>36315</v>
      </c>
      <c r="B2019" s="36" t="s">
        <v>3869</v>
      </c>
      <c r="C2019" s="36" t="s">
        <v>3657</v>
      </c>
      <c r="D2019" s="36" t="s">
        <v>178</v>
      </c>
      <c r="E2019" s="35">
        <v>116704</v>
      </c>
      <c r="F2019" s="37">
        <v>46</v>
      </c>
      <c r="G2019" s="35">
        <v>3</v>
      </c>
      <c r="H2019" s="36" t="s">
        <v>179</v>
      </c>
      <c r="I2019" s="35">
        <v>3349560221</v>
      </c>
    </row>
    <row r="2020" spans="1:9" ht="45" hidden="1">
      <c r="A2020" s="35">
        <v>36316</v>
      </c>
      <c r="B2020" s="36" t="s">
        <v>3870</v>
      </c>
      <c r="C2020" s="36" t="s">
        <v>3657</v>
      </c>
      <c r="D2020" s="36" t="s">
        <v>178</v>
      </c>
      <c r="E2020" s="35">
        <v>116704</v>
      </c>
      <c r="F2020" s="37">
        <v>46</v>
      </c>
      <c r="G2020" s="35">
        <v>3</v>
      </c>
      <c r="H2020" s="36" t="s">
        <v>179</v>
      </c>
      <c r="I2020" s="35">
        <v>3349560224</v>
      </c>
    </row>
    <row r="2021" spans="1:9" ht="45" hidden="1">
      <c r="A2021" s="35">
        <v>36317</v>
      </c>
      <c r="B2021" s="36" t="s">
        <v>3871</v>
      </c>
      <c r="C2021" s="36" t="s">
        <v>3657</v>
      </c>
      <c r="D2021" s="36" t="s">
        <v>178</v>
      </c>
      <c r="E2021" s="35">
        <v>116704</v>
      </c>
      <c r="F2021" s="37">
        <v>46</v>
      </c>
      <c r="G2021" s="35">
        <v>3</v>
      </c>
      <c r="H2021" s="36" t="s">
        <v>179</v>
      </c>
      <c r="I2021" s="35">
        <v>3349560225</v>
      </c>
    </row>
    <row r="2022" spans="1:9" ht="45" hidden="1">
      <c r="A2022" s="35">
        <v>36318</v>
      </c>
      <c r="B2022" s="36" t="s">
        <v>3872</v>
      </c>
      <c r="C2022" s="36" t="s">
        <v>3657</v>
      </c>
      <c r="D2022" s="36" t="s">
        <v>178</v>
      </c>
      <c r="E2022" s="35">
        <v>116704</v>
      </c>
      <c r="F2022" s="37">
        <v>46</v>
      </c>
      <c r="G2022" s="35">
        <v>3</v>
      </c>
      <c r="H2022" s="36" t="s">
        <v>179</v>
      </c>
      <c r="I2022" s="35">
        <v>3349560226</v>
      </c>
    </row>
    <row r="2023" spans="1:9" ht="45" hidden="1">
      <c r="A2023" s="35">
        <v>36319</v>
      </c>
      <c r="B2023" s="36" t="s">
        <v>3873</v>
      </c>
      <c r="C2023" s="36" t="s">
        <v>3657</v>
      </c>
      <c r="D2023" s="36" t="s">
        <v>178</v>
      </c>
      <c r="E2023" s="35">
        <v>116704</v>
      </c>
      <c r="F2023" s="37">
        <v>46</v>
      </c>
      <c r="G2023" s="35">
        <v>3</v>
      </c>
      <c r="H2023" s="36" t="s">
        <v>179</v>
      </c>
      <c r="I2023" s="35">
        <v>3349560232</v>
      </c>
    </row>
    <row r="2024" spans="1:9" ht="45" hidden="1">
      <c r="A2024" s="35">
        <v>36320</v>
      </c>
      <c r="B2024" s="36" t="s">
        <v>3874</v>
      </c>
      <c r="C2024" s="36" t="s">
        <v>3657</v>
      </c>
      <c r="D2024" s="36" t="s">
        <v>178</v>
      </c>
      <c r="E2024" s="35">
        <v>116704</v>
      </c>
      <c r="F2024" s="37">
        <v>46</v>
      </c>
      <c r="G2024" s="35">
        <v>3</v>
      </c>
      <c r="H2024" s="36" t="s">
        <v>179</v>
      </c>
      <c r="I2024" s="35">
        <v>3349560233</v>
      </c>
    </row>
    <row r="2025" spans="1:9" ht="45" hidden="1">
      <c r="A2025" s="35">
        <v>36321</v>
      </c>
      <c r="B2025" s="36" t="s">
        <v>3875</v>
      </c>
      <c r="C2025" s="36" t="s">
        <v>3657</v>
      </c>
      <c r="D2025" s="36" t="s">
        <v>178</v>
      </c>
      <c r="E2025" s="35">
        <v>116704</v>
      </c>
      <c r="F2025" s="37">
        <v>46</v>
      </c>
      <c r="G2025" s="35">
        <v>3</v>
      </c>
      <c r="H2025" s="36" t="s">
        <v>179</v>
      </c>
      <c r="I2025" s="35">
        <v>3349560234</v>
      </c>
    </row>
    <row r="2026" spans="1:9" ht="45" hidden="1">
      <c r="A2026" s="35">
        <v>36322</v>
      </c>
      <c r="B2026" s="36" t="s">
        <v>3876</v>
      </c>
      <c r="C2026" s="36" t="s">
        <v>3657</v>
      </c>
      <c r="D2026" s="36" t="s">
        <v>178</v>
      </c>
      <c r="E2026" s="35">
        <v>116704</v>
      </c>
      <c r="F2026" s="37">
        <v>46</v>
      </c>
      <c r="G2026" s="35">
        <v>3</v>
      </c>
      <c r="H2026" s="36" t="s">
        <v>179</v>
      </c>
      <c r="I2026" s="35">
        <v>3349560242</v>
      </c>
    </row>
    <row r="2027" spans="1:9" ht="45" hidden="1">
      <c r="A2027" s="35">
        <v>36323</v>
      </c>
      <c r="B2027" s="36" t="s">
        <v>3877</v>
      </c>
      <c r="C2027" s="36" t="s">
        <v>3657</v>
      </c>
      <c r="D2027" s="36" t="s">
        <v>178</v>
      </c>
      <c r="E2027" s="35">
        <v>116704</v>
      </c>
      <c r="F2027" s="37">
        <v>46</v>
      </c>
      <c r="G2027" s="35">
        <v>3</v>
      </c>
      <c r="H2027" s="36" t="s">
        <v>179</v>
      </c>
      <c r="I2027" s="35">
        <v>3349560243</v>
      </c>
    </row>
    <row r="2028" spans="1:9" ht="45" hidden="1">
      <c r="A2028" s="35">
        <v>36324</v>
      </c>
      <c r="B2028" s="36" t="s">
        <v>3878</v>
      </c>
      <c r="C2028" s="36" t="s">
        <v>3657</v>
      </c>
      <c r="D2028" s="36" t="s">
        <v>178</v>
      </c>
      <c r="E2028" s="35">
        <v>116704</v>
      </c>
      <c r="F2028" s="37">
        <v>138</v>
      </c>
      <c r="G2028" s="35">
        <v>3</v>
      </c>
      <c r="H2028" s="36" t="s">
        <v>179</v>
      </c>
      <c r="I2028" s="35">
        <v>3349560252</v>
      </c>
    </row>
    <row r="2029" spans="1:9" ht="45" hidden="1">
      <c r="A2029" s="35">
        <v>36325</v>
      </c>
      <c r="B2029" s="36" t="s">
        <v>3879</v>
      </c>
      <c r="C2029" s="36" t="s">
        <v>3657</v>
      </c>
      <c r="D2029" s="36" t="s">
        <v>178</v>
      </c>
      <c r="E2029" s="35">
        <v>116704</v>
      </c>
      <c r="F2029" s="37">
        <v>138</v>
      </c>
      <c r="G2029" s="35">
        <v>3</v>
      </c>
      <c r="H2029" s="36" t="s">
        <v>179</v>
      </c>
      <c r="I2029" s="35">
        <v>3349560257</v>
      </c>
    </row>
    <row r="2030" spans="1:9" ht="45" hidden="1">
      <c r="A2030" s="35">
        <v>36326</v>
      </c>
      <c r="B2030" s="36" t="s">
        <v>3880</v>
      </c>
      <c r="C2030" s="36" t="s">
        <v>3657</v>
      </c>
      <c r="D2030" s="36" t="s">
        <v>178</v>
      </c>
      <c r="E2030" s="35">
        <v>116704</v>
      </c>
      <c r="F2030" s="37">
        <v>46</v>
      </c>
      <c r="G2030" s="35">
        <v>3</v>
      </c>
      <c r="H2030" s="36" t="s">
        <v>179</v>
      </c>
      <c r="I2030" s="35">
        <v>3349560262</v>
      </c>
    </row>
    <row r="2031" spans="1:9" ht="30" hidden="1">
      <c r="A2031" s="35">
        <v>36327</v>
      </c>
      <c r="B2031" s="36" t="s">
        <v>3881</v>
      </c>
      <c r="C2031" s="36" t="s">
        <v>3657</v>
      </c>
      <c r="D2031" s="36" t="s">
        <v>178</v>
      </c>
      <c r="E2031" s="35">
        <v>116704</v>
      </c>
      <c r="F2031" s="37">
        <v>46</v>
      </c>
      <c r="G2031" s="35">
        <v>3</v>
      </c>
      <c r="H2031" s="36" t="s">
        <v>186</v>
      </c>
      <c r="I2031" s="35">
        <v>3349560265</v>
      </c>
    </row>
    <row r="2032" spans="1:9" ht="30" hidden="1">
      <c r="A2032" s="35">
        <v>36328</v>
      </c>
      <c r="B2032" s="36" t="s">
        <v>3882</v>
      </c>
      <c r="C2032" s="36" t="s">
        <v>3657</v>
      </c>
      <c r="D2032" s="36" t="s">
        <v>178</v>
      </c>
      <c r="E2032" s="35">
        <v>116704</v>
      </c>
      <c r="F2032" s="37">
        <v>46</v>
      </c>
      <c r="G2032" s="35">
        <v>3</v>
      </c>
      <c r="H2032" s="36" t="s">
        <v>186</v>
      </c>
      <c r="I2032" s="35">
        <v>3349560266</v>
      </c>
    </row>
    <row r="2033" spans="1:9" ht="30" hidden="1">
      <c r="A2033" s="35">
        <v>36329</v>
      </c>
      <c r="B2033" s="36" t="s">
        <v>3883</v>
      </c>
      <c r="C2033" s="36" t="s">
        <v>3657</v>
      </c>
      <c r="D2033" s="36" t="s">
        <v>178</v>
      </c>
      <c r="E2033" s="35">
        <v>116704</v>
      </c>
      <c r="F2033" s="37">
        <v>46</v>
      </c>
      <c r="G2033" s="35">
        <v>3</v>
      </c>
      <c r="H2033" s="36" t="s">
        <v>186</v>
      </c>
      <c r="I2033" s="35">
        <v>3349560267</v>
      </c>
    </row>
    <row r="2034" spans="1:9" ht="45" hidden="1">
      <c r="A2034" s="35">
        <v>36330</v>
      </c>
      <c r="B2034" s="36" t="s">
        <v>3884</v>
      </c>
      <c r="C2034" s="36" t="s">
        <v>3657</v>
      </c>
      <c r="D2034" s="36" t="s">
        <v>178</v>
      </c>
      <c r="E2034" s="35">
        <v>116704</v>
      </c>
      <c r="F2034" s="37">
        <v>46</v>
      </c>
      <c r="G2034" s="35">
        <v>3</v>
      </c>
      <c r="H2034" s="36" t="s">
        <v>179</v>
      </c>
      <c r="I2034" s="35">
        <v>3349560268</v>
      </c>
    </row>
    <row r="2035" spans="1:9" ht="45" hidden="1">
      <c r="A2035" s="35">
        <v>36331</v>
      </c>
      <c r="B2035" s="36" t="s">
        <v>3885</v>
      </c>
      <c r="C2035" s="36" t="s">
        <v>3657</v>
      </c>
      <c r="D2035" s="36" t="s">
        <v>178</v>
      </c>
      <c r="E2035" s="35">
        <v>116704</v>
      </c>
      <c r="F2035" s="37">
        <v>46</v>
      </c>
      <c r="G2035" s="35">
        <v>6</v>
      </c>
      <c r="H2035" s="36" t="s">
        <v>179</v>
      </c>
      <c r="I2035" s="35">
        <v>3349560269</v>
      </c>
    </row>
    <row r="2036" spans="1:9" ht="45" hidden="1">
      <c r="A2036" s="35">
        <v>36332</v>
      </c>
      <c r="B2036" s="36" t="s">
        <v>3886</v>
      </c>
      <c r="C2036" s="36" t="s">
        <v>3657</v>
      </c>
      <c r="D2036" s="36" t="s">
        <v>178</v>
      </c>
      <c r="E2036" s="35">
        <v>116704</v>
      </c>
      <c r="F2036" s="37">
        <v>46</v>
      </c>
      <c r="G2036" s="35">
        <v>4</v>
      </c>
      <c r="H2036" s="36" t="s">
        <v>179</v>
      </c>
      <c r="I2036" s="35">
        <v>3349560270</v>
      </c>
    </row>
    <row r="2037" spans="1:9" ht="45" hidden="1">
      <c r="A2037" s="35">
        <v>36333</v>
      </c>
      <c r="B2037" s="36" t="s">
        <v>3887</v>
      </c>
      <c r="C2037" s="36" t="s">
        <v>3657</v>
      </c>
      <c r="D2037" s="36" t="s">
        <v>178</v>
      </c>
      <c r="E2037" s="35">
        <v>116704</v>
      </c>
      <c r="F2037" s="37">
        <v>69</v>
      </c>
      <c r="G2037" s="35">
        <v>3</v>
      </c>
      <c r="H2037" s="36" t="s">
        <v>179</v>
      </c>
      <c r="I2037" s="35">
        <v>3349560276</v>
      </c>
    </row>
    <row r="2038" spans="1:9" ht="45" hidden="1">
      <c r="A2038" s="35">
        <v>36334</v>
      </c>
      <c r="B2038" s="36" t="s">
        <v>3888</v>
      </c>
      <c r="C2038" s="36" t="s">
        <v>3657</v>
      </c>
      <c r="D2038" s="36" t="s">
        <v>178</v>
      </c>
      <c r="E2038" s="35">
        <v>116704</v>
      </c>
      <c r="F2038" s="37">
        <v>46</v>
      </c>
      <c r="G2038" s="35">
        <v>3</v>
      </c>
      <c r="H2038" s="36" t="s">
        <v>179</v>
      </c>
      <c r="I2038" s="35">
        <v>3349560279</v>
      </c>
    </row>
    <row r="2039" spans="1:9" ht="45" hidden="1">
      <c r="A2039" s="35">
        <v>36335</v>
      </c>
      <c r="B2039" s="36" t="s">
        <v>3889</v>
      </c>
      <c r="C2039" s="36" t="s">
        <v>3657</v>
      </c>
      <c r="D2039" s="36" t="s">
        <v>178</v>
      </c>
      <c r="E2039" s="35">
        <v>116704</v>
      </c>
      <c r="F2039" s="37">
        <v>46</v>
      </c>
      <c r="G2039" s="35">
        <v>3</v>
      </c>
      <c r="H2039" s="36" t="s">
        <v>179</v>
      </c>
      <c r="I2039" s="35">
        <v>3349560281</v>
      </c>
    </row>
    <row r="2040" spans="1:9" ht="45" hidden="1">
      <c r="A2040" s="35">
        <v>36336</v>
      </c>
      <c r="B2040" s="36" t="s">
        <v>3890</v>
      </c>
      <c r="C2040" s="36" t="s">
        <v>3657</v>
      </c>
      <c r="D2040" s="36" t="s">
        <v>178</v>
      </c>
      <c r="E2040" s="35">
        <v>116704</v>
      </c>
      <c r="F2040" s="37">
        <v>46</v>
      </c>
      <c r="G2040" s="35">
        <v>3</v>
      </c>
      <c r="H2040" s="36" t="s">
        <v>179</v>
      </c>
      <c r="I2040" s="35">
        <v>3349560282</v>
      </c>
    </row>
    <row r="2041" spans="1:9" ht="45" hidden="1">
      <c r="A2041" s="35">
        <v>36337</v>
      </c>
      <c r="B2041" s="36" t="s">
        <v>3891</v>
      </c>
      <c r="C2041" s="36" t="s">
        <v>3657</v>
      </c>
      <c r="D2041" s="36" t="s">
        <v>178</v>
      </c>
      <c r="E2041" s="35">
        <v>116704</v>
      </c>
      <c r="F2041" s="37">
        <v>46</v>
      </c>
      <c r="G2041" s="35">
        <v>3</v>
      </c>
      <c r="H2041" s="36" t="s">
        <v>179</v>
      </c>
      <c r="I2041" s="35">
        <v>3349560283</v>
      </c>
    </row>
    <row r="2042" spans="1:9" ht="45" hidden="1">
      <c r="A2042" s="35">
        <v>36338</v>
      </c>
      <c r="B2042" s="36" t="s">
        <v>3892</v>
      </c>
      <c r="C2042" s="36" t="s">
        <v>3657</v>
      </c>
      <c r="D2042" s="36" t="s">
        <v>178</v>
      </c>
      <c r="E2042" s="35">
        <v>116704</v>
      </c>
      <c r="F2042" s="37">
        <v>46</v>
      </c>
      <c r="G2042" s="35">
        <v>3</v>
      </c>
      <c r="H2042" s="36" t="s">
        <v>179</v>
      </c>
      <c r="I2042" s="35">
        <v>3349560290</v>
      </c>
    </row>
    <row r="2043" spans="1:9" ht="45" hidden="1">
      <c r="A2043" s="35">
        <v>36339</v>
      </c>
      <c r="B2043" s="36" t="s">
        <v>3893</v>
      </c>
      <c r="C2043" s="36" t="s">
        <v>3657</v>
      </c>
      <c r="D2043" s="36" t="s">
        <v>178</v>
      </c>
      <c r="E2043" s="35">
        <v>116704</v>
      </c>
      <c r="F2043" s="37">
        <v>46</v>
      </c>
      <c r="G2043" s="35">
        <v>3</v>
      </c>
      <c r="H2043" s="36" t="s">
        <v>179</v>
      </c>
      <c r="I2043" s="35">
        <v>3349560291</v>
      </c>
    </row>
    <row r="2044" spans="1:9" ht="45" hidden="1">
      <c r="A2044" s="35">
        <v>36340</v>
      </c>
      <c r="B2044" s="36" t="s">
        <v>3894</v>
      </c>
      <c r="C2044" s="36" t="s">
        <v>3657</v>
      </c>
      <c r="D2044" s="36" t="s">
        <v>178</v>
      </c>
      <c r="E2044" s="35">
        <v>116704</v>
      </c>
      <c r="F2044" s="37">
        <v>46</v>
      </c>
      <c r="G2044" s="35">
        <v>3</v>
      </c>
      <c r="H2044" s="36" t="s">
        <v>179</v>
      </c>
      <c r="I2044" s="35">
        <v>3349560297</v>
      </c>
    </row>
    <row r="2045" spans="1:9" ht="45" hidden="1">
      <c r="A2045" s="35">
        <v>36341</v>
      </c>
      <c r="B2045" s="36" t="s">
        <v>3895</v>
      </c>
      <c r="C2045" s="36" t="s">
        <v>3657</v>
      </c>
      <c r="D2045" s="36" t="s">
        <v>178</v>
      </c>
      <c r="E2045" s="35">
        <v>116704</v>
      </c>
      <c r="F2045" s="37">
        <v>46</v>
      </c>
      <c r="G2045" s="35">
        <v>3</v>
      </c>
      <c r="H2045" s="36" t="s">
        <v>179</v>
      </c>
      <c r="I2045" s="35">
        <v>3349560301</v>
      </c>
    </row>
    <row r="2046" spans="1:9" ht="45" hidden="1">
      <c r="A2046" s="35">
        <v>36342</v>
      </c>
      <c r="B2046" s="36" t="s">
        <v>3896</v>
      </c>
      <c r="C2046" s="36" t="s">
        <v>3657</v>
      </c>
      <c r="D2046" s="36" t="s">
        <v>178</v>
      </c>
      <c r="E2046" s="35">
        <v>116704</v>
      </c>
      <c r="F2046" s="37">
        <v>46</v>
      </c>
      <c r="G2046" s="35">
        <v>3</v>
      </c>
      <c r="H2046" s="36" t="s">
        <v>179</v>
      </c>
      <c r="I2046" s="35">
        <v>3349560312</v>
      </c>
    </row>
    <row r="2047" spans="1:9" ht="45" hidden="1">
      <c r="A2047" s="35">
        <v>36343</v>
      </c>
      <c r="B2047" s="36" t="s">
        <v>3897</v>
      </c>
      <c r="C2047" s="36" t="s">
        <v>3657</v>
      </c>
      <c r="D2047" s="36" t="s">
        <v>178</v>
      </c>
      <c r="E2047" s="35">
        <v>116704</v>
      </c>
      <c r="F2047" s="37">
        <v>138</v>
      </c>
      <c r="G2047" s="35">
        <v>3</v>
      </c>
      <c r="H2047" s="36" t="s">
        <v>179</v>
      </c>
      <c r="I2047" s="35">
        <v>3349560313</v>
      </c>
    </row>
    <row r="2048" spans="1:9" ht="45" hidden="1">
      <c r="A2048" s="35">
        <v>36344</v>
      </c>
      <c r="B2048" s="36" t="s">
        <v>3898</v>
      </c>
      <c r="C2048" s="36" t="s">
        <v>3657</v>
      </c>
      <c r="D2048" s="36" t="s">
        <v>178</v>
      </c>
      <c r="E2048" s="35">
        <v>116704</v>
      </c>
      <c r="F2048" s="37">
        <v>46</v>
      </c>
      <c r="G2048" s="35">
        <v>3</v>
      </c>
      <c r="H2048" s="36" t="s">
        <v>179</v>
      </c>
      <c r="I2048" s="35">
        <v>3349560315</v>
      </c>
    </row>
    <row r="2049" spans="1:9" ht="45" hidden="1">
      <c r="A2049" s="35">
        <v>36345</v>
      </c>
      <c r="B2049" s="36" t="s">
        <v>3899</v>
      </c>
      <c r="C2049" s="36" t="s">
        <v>3657</v>
      </c>
      <c r="D2049" s="36" t="s">
        <v>178</v>
      </c>
      <c r="E2049" s="35">
        <v>116704</v>
      </c>
      <c r="F2049" s="37">
        <v>138</v>
      </c>
      <c r="G2049" s="35">
        <v>4</v>
      </c>
      <c r="H2049" s="36" t="s">
        <v>179</v>
      </c>
      <c r="I2049" s="35">
        <v>3349560316</v>
      </c>
    </row>
    <row r="2050" spans="1:9" ht="45" hidden="1">
      <c r="A2050" s="35">
        <v>36346</v>
      </c>
      <c r="B2050" s="36" t="s">
        <v>3900</v>
      </c>
      <c r="C2050" s="36" t="s">
        <v>3657</v>
      </c>
      <c r="D2050" s="36" t="s">
        <v>178</v>
      </c>
      <c r="E2050" s="35">
        <v>116704</v>
      </c>
      <c r="F2050" s="37">
        <v>46</v>
      </c>
      <c r="G2050" s="35">
        <v>3</v>
      </c>
      <c r="H2050" s="36" t="s">
        <v>179</v>
      </c>
      <c r="I2050" s="35">
        <v>3349560324</v>
      </c>
    </row>
    <row r="2051" spans="1:9" ht="45" hidden="1">
      <c r="A2051" s="35">
        <v>36347</v>
      </c>
      <c r="B2051" s="36" t="s">
        <v>3901</v>
      </c>
      <c r="C2051" s="36" t="s">
        <v>3657</v>
      </c>
      <c r="D2051" s="36" t="s">
        <v>178</v>
      </c>
      <c r="E2051" s="35">
        <v>116704</v>
      </c>
      <c r="F2051" s="37">
        <v>46</v>
      </c>
      <c r="G2051" s="35">
        <v>3</v>
      </c>
      <c r="H2051" s="36" t="s">
        <v>179</v>
      </c>
      <c r="I2051" s="35">
        <v>3349560326</v>
      </c>
    </row>
    <row r="2052" spans="1:9" ht="45" hidden="1">
      <c r="A2052" s="35">
        <v>36348</v>
      </c>
      <c r="B2052" s="36" t="s">
        <v>3902</v>
      </c>
      <c r="C2052" s="36" t="s">
        <v>3657</v>
      </c>
      <c r="D2052" s="36" t="s">
        <v>178</v>
      </c>
      <c r="E2052" s="35">
        <v>116704</v>
      </c>
      <c r="F2052" s="37">
        <v>46</v>
      </c>
      <c r="G2052" s="35">
        <v>3</v>
      </c>
      <c r="H2052" s="36" t="s">
        <v>179</v>
      </c>
      <c r="I2052" s="35">
        <v>3349560328</v>
      </c>
    </row>
    <row r="2053" spans="1:9" ht="45" hidden="1">
      <c r="A2053" s="35">
        <v>36349</v>
      </c>
      <c r="B2053" s="36" t="s">
        <v>3903</v>
      </c>
      <c r="C2053" s="36" t="s">
        <v>3657</v>
      </c>
      <c r="D2053" s="36" t="s">
        <v>178</v>
      </c>
      <c r="E2053" s="35">
        <v>116704</v>
      </c>
      <c r="F2053" s="37">
        <v>46</v>
      </c>
      <c r="G2053" s="35">
        <v>3</v>
      </c>
      <c r="H2053" s="36" t="s">
        <v>179</v>
      </c>
      <c r="I2053" s="35">
        <v>3349560332</v>
      </c>
    </row>
    <row r="2054" spans="1:9" ht="45" hidden="1">
      <c r="A2054" s="35">
        <v>36350</v>
      </c>
      <c r="B2054" s="36" t="s">
        <v>3904</v>
      </c>
      <c r="C2054" s="36" t="s">
        <v>3657</v>
      </c>
      <c r="D2054" s="36" t="s">
        <v>178</v>
      </c>
      <c r="E2054" s="35">
        <v>116704</v>
      </c>
      <c r="F2054" s="37">
        <v>138</v>
      </c>
      <c r="G2054" s="35">
        <v>3</v>
      </c>
      <c r="H2054" s="36" t="s">
        <v>179</v>
      </c>
      <c r="I2054" s="35">
        <v>3349560333</v>
      </c>
    </row>
    <row r="2055" spans="1:9" ht="45" hidden="1">
      <c r="A2055" s="35">
        <v>36351</v>
      </c>
      <c r="B2055" s="36" t="s">
        <v>3905</v>
      </c>
      <c r="C2055" s="36" t="s">
        <v>3657</v>
      </c>
      <c r="D2055" s="36" t="s">
        <v>178</v>
      </c>
      <c r="E2055" s="35">
        <v>116704</v>
      </c>
      <c r="F2055" s="37">
        <v>46</v>
      </c>
      <c r="G2055" s="35">
        <v>3</v>
      </c>
      <c r="H2055" s="36" t="s">
        <v>179</v>
      </c>
      <c r="I2055" s="35">
        <v>3349560334</v>
      </c>
    </row>
    <row r="2056" spans="1:9" ht="45" hidden="1">
      <c r="A2056" s="35">
        <v>36352</v>
      </c>
      <c r="B2056" s="36" t="s">
        <v>3906</v>
      </c>
      <c r="C2056" s="36" t="s">
        <v>3657</v>
      </c>
      <c r="D2056" s="36" t="s">
        <v>178</v>
      </c>
      <c r="E2056" s="35">
        <v>116704</v>
      </c>
      <c r="F2056" s="37">
        <v>46</v>
      </c>
      <c r="G2056" s="35">
        <v>3</v>
      </c>
      <c r="H2056" s="36" t="s">
        <v>179</v>
      </c>
      <c r="I2056" s="35">
        <v>3349560339</v>
      </c>
    </row>
    <row r="2057" spans="1:9" ht="45" hidden="1">
      <c r="A2057" s="35">
        <v>36353</v>
      </c>
      <c r="B2057" s="36" t="s">
        <v>3907</v>
      </c>
      <c r="C2057" s="36" t="s">
        <v>3657</v>
      </c>
      <c r="D2057" s="36" t="s">
        <v>178</v>
      </c>
      <c r="E2057" s="35">
        <v>116704</v>
      </c>
      <c r="F2057" s="37">
        <v>46</v>
      </c>
      <c r="G2057" s="35">
        <v>3</v>
      </c>
      <c r="H2057" s="36" t="s">
        <v>179</v>
      </c>
      <c r="I2057" s="35">
        <v>3349560341</v>
      </c>
    </row>
    <row r="2058" spans="1:9" ht="30" hidden="1">
      <c r="A2058" s="35">
        <v>36354</v>
      </c>
      <c r="B2058" s="36" t="s">
        <v>3908</v>
      </c>
      <c r="C2058" s="36" t="s">
        <v>3657</v>
      </c>
      <c r="D2058" s="36" t="s">
        <v>178</v>
      </c>
      <c r="E2058" s="35">
        <v>116704</v>
      </c>
      <c r="F2058" s="37">
        <v>69</v>
      </c>
      <c r="G2058" s="35">
        <v>3</v>
      </c>
      <c r="H2058" s="36" t="s">
        <v>186</v>
      </c>
      <c r="I2058" s="35">
        <v>3349560344</v>
      </c>
    </row>
    <row r="2059" spans="1:9" ht="45" hidden="1">
      <c r="A2059" s="35">
        <v>36355</v>
      </c>
      <c r="B2059" s="36" t="s">
        <v>3909</v>
      </c>
      <c r="C2059" s="36" t="s">
        <v>3657</v>
      </c>
      <c r="D2059" s="36" t="s">
        <v>178</v>
      </c>
      <c r="E2059" s="35">
        <v>116704</v>
      </c>
      <c r="F2059" s="37">
        <v>69</v>
      </c>
      <c r="G2059" s="35">
        <v>3</v>
      </c>
      <c r="H2059" s="36" t="s">
        <v>179</v>
      </c>
      <c r="I2059" s="35">
        <v>3349560346</v>
      </c>
    </row>
    <row r="2060" spans="1:9" ht="45" hidden="1">
      <c r="A2060" s="35">
        <v>36356</v>
      </c>
      <c r="B2060" s="36" t="s">
        <v>3910</v>
      </c>
      <c r="C2060" s="36" t="s">
        <v>3657</v>
      </c>
      <c r="D2060" s="36" t="s">
        <v>178</v>
      </c>
      <c r="E2060" s="35">
        <v>116704</v>
      </c>
      <c r="F2060" s="37">
        <v>46</v>
      </c>
      <c r="G2060" s="35">
        <v>3</v>
      </c>
      <c r="H2060" s="36" t="s">
        <v>179</v>
      </c>
      <c r="I2060" s="35">
        <v>3349560351</v>
      </c>
    </row>
    <row r="2061" spans="1:9" ht="45" hidden="1">
      <c r="A2061" s="35">
        <v>36357</v>
      </c>
      <c r="B2061" s="36" t="s">
        <v>3911</v>
      </c>
      <c r="C2061" s="36" t="s">
        <v>3657</v>
      </c>
      <c r="D2061" s="36" t="s">
        <v>178</v>
      </c>
      <c r="E2061" s="35">
        <v>116704</v>
      </c>
      <c r="F2061" s="37">
        <v>46</v>
      </c>
      <c r="G2061" s="35">
        <v>3</v>
      </c>
      <c r="H2061" s="36" t="s">
        <v>179</v>
      </c>
      <c r="I2061" s="35">
        <v>3349560353</v>
      </c>
    </row>
    <row r="2062" spans="1:9" ht="45" hidden="1">
      <c r="A2062" s="35">
        <v>36358</v>
      </c>
      <c r="B2062" s="36" t="s">
        <v>3912</v>
      </c>
      <c r="C2062" s="36" t="s">
        <v>3657</v>
      </c>
      <c r="D2062" s="36" t="s">
        <v>178</v>
      </c>
      <c r="E2062" s="35">
        <v>116704</v>
      </c>
      <c r="F2062" s="37">
        <v>46</v>
      </c>
      <c r="G2062" s="35">
        <v>3</v>
      </c>
      <c r="H2062" s="36" t="s">
        <v>179</v>
      </c>
      <c r="I2062" s="35">
        <v>3349560355</v>
      </c>
    </row>
    <row r="2063" spans="1:9" ht="45" hidden="1">
      <c r="A2063" s="35">
        <v>36359</v>
      </c>
      <c r="B2063" s="36" t="s">
        <v>3913</v>
      </c>
      <c r="C2063" s="36" t="s">
        <v>3657</v>
      </c>
      <c r="D2063" s="36" t="s">
        <v>178</v>
      </c>
      <c r="E2063" s="35">
        <v>116704</v>
      </c>
      <c r="F2063" s="37">
        <v>46</v>
      </c>
      <c r="G2063" s="35">
        <v>3</v>
      </c>
      <c r="H2063" s="36" t="s">
        <v>179</v>
      </c>
      <c r="I2063" s="35">
        <v>3349560360</v>
      </c>
    </row>
    <row r="2064" spans="1:9" ht="45" hidden="1">
      <c r="A2064" s="35">
        <v>36360</v>
      </c>
      <c r="B2064" s="36" t="s">
        <v>3914</v>
      </c>
      <c r="C2064" s="36" t="s">
        <v>3657</v>
      </c>
      <c r="D2064" s="36" t="s">
        <v>178</v>
      </c>
      <c r="E2064" s="35">
        <v>116704</v>
      </c>
      <c r="F2064" s="37">
        <v>46</v>
      </c>
      <c r="G2064" s="35">
        <v>3</v>
      </c>
      <c r="H2064" s="36" t="s">
        <v>179</v>
      </c>
      <c r="I2064" s="35">
        <v>3349560362</v>
      </c>
    </row>
    <row r="2065" spans="1:9" ht="45" hidden="1">
      <c r="A2065" s="35">
        <v>36361</v>
      </c>
      <c r="B2065" s="36" t="s">
        <v>3915</v>
      </c>
      <c r="C2065" s="36" t="s">
        <v>3657</v>
      </c>
      <c r="D2065" s="36" t="s">
        <v>178</v>
      </c>
      <c r="E2065" s="35">
        <v>116704</v>
      </c>
      <c r="F2065" s="37">
        <v>46</v>
      </c>
      <c r="G2065" s="35">
        <v>3</v>
      </c>
      <c r="H2065" s="36" t="s">
        <v>179</v>
      </c>
      <c r="I2065" s="35">
        <v>3349560366</v>
      </c>
    </row>
    <row r="2066" spans="1:9" ht="45" hidden="1">
      <c r="A2066" s="35">
        <v>36362</v>
      </c>
      <c r="B2066" s="36" t="s">
        <v>3916</v>
      </c>
      <c r="C2066" s="36" t="s">
        <v>3657</v>
      </c>
      <c r="D2066" s="36" t="s">
        <v>178</v>
      </c>
      <c r="E2066" s="35">
        <v>116704</v>
      </c>
      <c r="F2066" s="37">
        <v>46</v>
      </c>
      <c r="G2066" s="35">
        <v>3</v>
      </c>
      <c r="H2066" s="36" t="s">
        <v>179</v>
      </c>
      <c r="I2066" s="35">
        <v>3349560367</v>
      </c>
    </row>
    <row r="2067" spans="1:9" ht="45" hidden="1">
      <c r="A2067" s="35">
        <v>36363</v>
      </c>
      <c r="B2067" s="36" t="s">
        <v>3917</v>
      </c>
      <c r="C2067" s="36" t="s">
        <v>3657</v>
      </c>
      <c r="D2067" s="36" t="s">
        <v>178</v>
      </c>
      <c r="E2067" s="35">
        <v>116704</v>
      </c>
      <c r="F2067" s="37">
        <v>46</v>
      </c>
      <c r="G2067" s="35">
        <v>3</v>
      </c>
      <c r="H2067" s="36" t="s">
        <v>179</v>
      </c>
      <c r="I2067" s="35">
        <v>3349560368</v>
      </c>
    </row>
    <row r="2068" spans="1:9" ht="45" hidden="1">
      <c r="A2068" s="35">
        <v>36364</v>
      </c>
      <c r="B2068" s="36" t="s">
        <v>3918</v>
      </c>
      <c r="C2068" s="36" t="s">
        <v>3657</v>
      </c>
      <c r="D2068" s="36" t="s">
        <v>178</v>
      </c>
      <c r="E2068" s="35">
        <v>116704</v>
      </c>
      <c r="F2068" s="37">
        <v>46</v>
      </c>
      <c r="G2068" s="35">
        <v>3</v>
      </c>
      <c r="H2068" s="36" t="s">
        <v>179</v>
      </c>
      <c r="I2068" s="35">
        <v>3349560370</v>
      </c>
    </row>
    <row r="2069" spans="1:9" ht="45" hidden="1">
      <c r="A2069" s="35">
        <v>36365</v>
      </c>
      <c r="B2069" s="36" t="s">
        <v>3919</v>
      </c>
      <c r="C2069" s="36" t="s">
        <v>3657</v>
      </c>
      <c r="D2069" s="36" t="s">
        <v>178</v>
      </c>
      <c r="E2069" s="35">
        <v>116704</v>
      </c>
      <c r="F2069" s="37">
        <v>46</v>
      </c>
      <c r="G2069" s="35">
        <v>3</v>
      </c>
      <c r="H2069" s="36" t="s">
        <v>179</v>
      </c>
      <c r="I2069" s="35">
        <v>3349560372</v>
      </c>
    </row>
    <row r="2070" spans="1:9" ht="45" hidden="1">
      <c r="A2070" s="35">
        <v>36366</v>
      </c>
      <c r="B2070" s="36" t="s">
        <v>3920</v>
      </c>
      <c r="C2070" s="36" t="s">
        <v>3657</v>
      </c>
      <c r="D2070" s="36" t="s">
        <v>178</v>
      </c>
      <c r="E2070" s="35">
        <v>116704</v>
      </c>
      <c r="F2070" s="37">
        <v>46</v>
      </c>
      <c r="G2070" s="35">
        <v>3</v>
      </c>
      <c r="H2070" s="36" t="s">
        <v>179</v>
      </c>
      <c r="I2070" s="35">
        <v>3349560373</v>
      </c>
    </row>
    <row r="2071" spans="1:9" ht="45" hidden="1">
      <c r="A2071" s="35">
        <v>36367</v>
      </c>
      <c r="B2071" s="36" t="s">
        <v>3921</v>
      </c>
      <c r="C2071" s="36" t="s">
        <v>3657</v>
      </c>
      <c r="D2071" s="36" t="s">
        <v>178</v>
      </c>
      <c r="E2071" s="35">
        <v>116704</v>
      </c>
      <c r="F2071" s="37">
        <v>46</v>
      </c>
      <c r="G2071" s="35">
        <v>3</v>
      </c>
      <c r="H2071" s="36" t="s">
        <v>179</v>
      </c>
      <c r="I2071" s="35">
        <v>3349560374</v>
      </c>
    </row>
    <row r="2072" spans="1:9" ht="45" hidden="1">
      <c r="A2072" s="35">
        <v>36368</v>
      </c>
      <c r="B2072" s="36" t="s">
        <v>3922</v>
      </c>
      <c r="C2072" s="36" t="s">
        <v>3657</v>
      </c>
      <c r="D2072" s="36" t="s">
        <v>178</v>
      </c>
      <c r="E2072" s="35">
        <v>116704</v>
      </c>
      <c r="F2072" s="37">
        <v>138</v>
      </c>
      <c r="G2072" s="35">
        <v>3</v>
      </c>
      <c r="H2072" s="36" t="s">
        <v>179</v>
      </c>
      <c r="I2072" s="35">
        <v>3349560375</v>
      </c>
    </row>
    <row r="2073" spans="1:9" ht="45" hidden="1">
      <c r="A2073" s="35">
        <v>36369</v>
      </c>
      <c r="B2073" s="36" t="s">
        <v>3923</v>
      </c>
      <c r="C2073" s="36" t="s">
        <v>3657</v>
      </c>
      <c r="D2073" s="36" t="s">
        <v>178</v>
      </c>
      <c r="E2073" s="35">
        <v>116704</v>
      </c>
      <c r="F2073" s="37">
        <v>46</v>
      </c>
      <c r="G2073" s="35">
        <v>3</v>
      </c>
      <c r="H2073" s="36" t="s">
        <v>179</v>
      </c>
      <c r="I2073" s="35">
        <v>3349560376</v>
      </c>
    </row>
    <row r="2074" spans="1:9" ht="45" hidden="1">
      <c r="A2074" s="35">
        <v>36370</v>
      </c>
      <c r="B2074" s="36" t="s">
        <v>3924</v>
      </c>
      <c r="C2074" s="36" t="s">
        <v>3657</v>
      </c>
      <c r="D2074" s="36" t="s">
        <v>178</v>
      </c>
      <c r="E2074" s="35">
        <v>116704</v>
      </c>
      <c r="F2074" s="37">
        <v>46</v>
      </c>
      <c r="G2074" s="35">
        <v>3</v>
      </c>
      <c r="H2074" s="36" t="s">
        <v>179</v>
      </c>
      <c r="I2074" s="35">
        <v>3349560377</v>
      </c>
    </row>
    <row r="2075" spans="1:9" ht="45" hidden="1">
      <c r="A2075" s="35">
        <v>36371</v>
      </c>
      <c r="B2075" s="36" t="s">
        <v>3925</v>
      </c>
      <c r="C2075" s="36" t="s">
        <v>3657</v>
      </c>
      <c r="D2075" s="36" t="s">
        <v>178</v>
      </c>
      <c r="E2075" s="35">
        <v>116704</v>
      </c>
      <c r="F2075" s="37">
        <v>46</v>
      </c>
      <c r="G2075" s="35">
        <v>4</v>
      </c>
      <c r="H2075" s="36" t="s">
        <v>179</v>
      </c>
      <c r="I2075" s="35">
        <v>3349560381</v>
      </c>
    </row>
    <row r="2076" spans="1:9" ht="45" hidden="1">
      <c r="A2076" s="35">
        <v>36372</v>
      </c>
      <c r="B2076" s="36" t="s">
        <v>3926</v>
      </c>
      <c r="C2076" s="36" t="s">
        <v>3657</v>
      </c>
      <c r="D2076" s="36" t="s">
        <v>178</v>
      </c>
      <c r="E2076" s="35">
        <v>116704</v>
      </c>
      <c r="F2076" s="37">
        <v>46</v>
      </c>
      <c r="G2076" s="35">
        <v>3</v>
      </c>
      <c r="H2076" s="36" t="s">
        <v>179</v>
      </c>
      <c r="I2076" s="35">
        <v>3349560384</v>
      </c>
    </row>
    <row r="2077" spans="1:9" ht="45" hidden="1">
      <c r="A2077" s="35">
        <v>36373</v>
      </c>
      <c r="B2077" s="36" t="s">
        <v>3927</v>
      </c>
      <c r="C2077" s="36" t="s">
        <v>3657</v>
      </c>
      <c r="D2077" s="36" t="s">
        <v>178</v>
      </c>
      <c r="E2077" s="35">
        <v>116704</v>
      </c>
      <c r="F2077" s="37">
        <v>46</v>
      </c>
      <c r="G2077" s="35">
        <v>3</v>
      </c>
      <c r="H2077" s="36" t="s">
        <v>179</v>
      </c>
      <c r="I2077" s="35">
        <v>3349560385</v>
      </c>
    </row>
    <row r="2078" spans="1:9" ht="45" hidden="1">
      <c r="A2078" s="35">
        <v>36374</v>
      </c>
      <c r="B2078" s="36" t="s">
        <v>3928</v>
      </c>
      <c r="C2078" s="36" t="s">
        <v>3657</v>
      </c>
      <c r="D2078" s="36" t="s">
        <v>178</v>
      </c>
      <c r="E2078" s="35">
        <v>116704</v>
      </c>
      <c r="F2078" s="37">
        <v>46</v>
      </c>
      <c r="G2078" s="35">
        <v>3</v>
      </c>
      <c r="H2078" s="36" t="s">
        <v>179</v>
      </c>
      <c r="I2078" s="35">
        <v>3349560386</v>
      </c>
    </row>
    <row r="2079" spans="1:9" ht="45" hidden="1">
      <c r="A2079" s="35">
        <v>36375</v>
      </c>
      <c r="B2079" s="36" t="s">
        <v>3929</v>
      </c>
      <c r="C2079" s="36" t="s">
        <v>3657</v>
      </c>
      <c r="D2079" s="36" t="s">
        <v>178</v>
      </c>
      <c r="E2079" s="35">
        <v>116704</v>
      </c>
      <c r="F2079" s="37">
        <v>46</v>
      </c>
      <c r="G2079" s="35">
        <v>3</v>
      </c>
      <c r="H2079" s="36" t="s">
        <v>179</v>
      </c>
      <c r="I2079" s="35">
        <v>3349560389</v>
      </c>
    </row>
    <row r="2080" spans="1:9" ht="30" hidden="1">
      <c r="A2080" s="35">
        <v>36376</v>
      </c>
      <c r="B2080" s="36" t="s">
        <v>3930</v>
      </c>
      <c r="C2080" s="36" t="s">
        <v>3657</v>
      </c>
      <c r="D2080" s="36" t="s">
        <v>178</v>
      </c>
      <c r="E2080" s="35">
        <v>116704</v>
      </c>
      <c r="F2080" s="37">
        <v>46</v>
      </c>
      <c r="G2080" s="35">
        <v>3</v>
      </c>
      <c r="H2080" s="36" t="s">
        <v>186</v>
      </c>
      <c r="I2080" s="35">
        <v>3349560390</v>
      </c>
    </row>
    <row r="2081" spans="1:9" ht="45" hidden="1">
      <c r="A2081" s="35">
        <v>36377</v>
      </c>
      <c r="B2081" s="36" t="s">
        <v>3931</v>
      </c>
      <c r="C2081" s="36" t="s">
        <v>3657</v>
      </c>
      <c r="D2081" s="36" t="s">
        <v>178</v>
      </c>
      <c r="E2081" s="35">
        <v>116704</v>
      </c>
      <c r="F2081" s="37">
        <v>69</v>
      </c>
      <c r="G2081" s="35">
        <v>3</v>
      </c>
      <c r="H2081" s="36" t="s">
        <v>179</v>
      </c>
      <c r="I2081" s="35">
        <v>3349560392</v>
      </c>
    </row>
    <row r="2082" spans="1:9" ht="45" hidden="1">
      <c r="A2082" s="35">
        <v>36378</v>
      </c>
      <c r="B2082" s="36" t="s">
        <v>3932</v>
      </c>
      <c r="C2082" s="36" t="s">
        <v>3657</v>
      </c>
      <c r="D2082" s="36" t="s">
        <v>178</v>
      </c>
      <c r="E2082" s="35">
        <v>116704</v>
      </c>
      <c r="F2082" s="37">
        <v>46</v>
      </c>
      <c r="G2082" s="35">
        <v>4</v>
      </c>
      <c r="H2082" s="36" t="s">
        <v>179</v>
      </c>
      <c r="I2082" s="35">
        <v>3349560393</v>
      </c>
    </row>
    <row r="2083" spans="1:9" ht="60" hidden="1">
      <c r="A2083" s="35">
        <v>36475</v>
      </c>
      <c r="B2083" s="36" t="s">
        <v>3933</v>
      </c>
      <c r="C2083" s="36" t="s">
        <v>3657</v>
      </c>
      <c r="D2083" s="36" t="s">
        <v>191</v>
      </c>
      <c r="E2083" s="35">
        <v>100834</v>
      </c>
      <c r="F2083" s="37">
        <v>115</v>
      </c>
      <c r="G2083" s="35">
        <v>3</v>
      </c>
      <c r="H2083" s="36" t="s">
        <v>186</v>
      </c>
      <c r="I2083" s="35">
        <v>3337425494</v>
      </c>
    </row>
    <row r="2084" spans="1:9" ht="15" hidden="1">
      <c r="A2084" s="35">
        <v>36476</v>
      </c>
      <c r="B2084" s="36" t="s">
        <v>3934</v>
      </c>
      <c r="C2084" s="36" t="s">
        <v>3657</v>
      </c>
      <c r="D2084" s="36" t="s">
        <v>178</v>
      </c>
      <c r="E2084" s="35">
        <v>116704</v>
      </c>
      <c r="F2084" s="37">
        <v>230</v>
      </c>
      <c r="G2084" s="35">
        <v>3</v>
      </c>
      <c r="H2084" s="36" t="s">
        <v>170</v>
      </c>
      <c r="I2084" s="35">
        <v>3337426101</v>
      </c>
    </row>
    <row r="2085" spans="1:9" ht="15" hidden="1">
      <c r="A2085" s="35">
        <v>36477</v>
      </c>
      <c r="B2085" s="36" t="s">
        <v>3935</v>
      </c>
      <c r="C2085" s="36" t="s">
        <v>3657</v>
      </c>
      <c r="D2085" s="36" t="s">
        <v>178</v>
      </c>
      <c r="E2085" s="35">
        <v>116704</v>
      </c>
      <c r="F2085" s="37">
        <v>230</v>
      </c>
      <c r="G2085" s="35">
        <v>3</v>
      </c>
      <c r="H2085" s="36" t="s">
        <v>170</v>
      </c>
      <c r="I2085" s="35">
        <v>3337426871</v>
      </c>
    </row>
    <row r="2086" spans="1:9" ht="15" hidden="1">
      <c r="A2086" s="35">
        <v>36478</v>
      </c>
      <c r="B2086" s="36" t="s">
        <v>3936</v>
      </c>
      <c r="C2086" s="36" t="s">
        <v>3657</v>
      </c>
      <c r="D2086" s="36" t="s">
        <v>178</v>
      </c>
      <c r="E2086" s="35">
        <v>116704</v>
      </c>
      <c r="F2086" s="37">
        <v>69</v>
      </c>
      <c r="G2086" s="35">
        <v>3</v>
      </c>
      <c r="H2086" s="36" t="s">
        <v>170</v>
      </c>
      <c r="I2086" s="35">
        <v>3341136826</v>
      </c>
    </row>
    <row r="2087" spans="1:9" ht="30" hidden="1">
      <c r="A2087" s="35">
        <v>36479</v>
      </c>
      <c r="B2087" s="36" t="s">
        <v>3937</v>
      </c>
      <c r="C2087" s="36" t="s">
        <v>3657</v>
      </c>
      <c r="D2087" s="36" t="s">
        <v>202</v>
      </c>
      <c r="E2087" s="35">
        <v>101222</v>
      </c>
      <c r="F2087" s="37">
        <v>69</v>
      </c>
      <c r="G2087" s="35">
        <v>3</v>
      </c>
      <c r="H2087" s="36" t="s">
        <v>170</v>
      </c>
      <c r="I2087" s="35">
        <v>3342618305</v>
      </c>
    </row>
    <row r="2088" spans="1:9" ht="30" hidden="1">
      <c r="A2088" s="35">
        <v>36480</v>
      </c>
      <c r="B2088" s="36" t="s">
        <v>3938</v>
      </c>
      <c r="C2088" s="36" t="s">
        <v>3657</v>
      </c>
      <c r="D2088" s="36" t="s">
        <v>202</v>
      </c>
      <c r="E2088" s="35">
        <v>101222</v>
      </c>
      <c r="F2088" s="37">
        <v>138</v>
      </c>
      <c r="G2088" s="35">
        <v>3</v>
      </c>
      <c r="H2088" s="36" t="s">
        <v>170</v>
      </c>
      <c r="I2088" s="35">
        <v>3342618312</v>
      </c>
    </row>
    <row r="2089" spans="1:9" ht="30" hidden="1">
      <c r="A2089" s="35">
        <v>36481</v>
      </c>
      <c r="B2089" s="36" t="s">
        <v>3939</v>
      </c>
      <c r="C2089" s="36" t="s">
        <v>3657</v>
      </c>
      <c r="D2089" s="36" t="s">
        <v>202</v>
      </c>
      <c r="E2089" s="35">
        <v>101222</v>
      </c>
      <c r="F2089" s="37">
        <v>138</v>
      </c>
      <c r="G2089" s="35">
        <v>3</v>
      </c>
      <c r="H2089" s="36" t="s">
        <v>170</v>
      </c>
      <c r="I2089" s="35">
        <v>3342618387</v>
      </c>
    </row>
    <row r="2090" spans="1:9" ht="30" hidden="1">
      <c r="A2090" s="35">
        <v>36482</v>
      </c>
      <c r="B2090" s="36" t="s">
        <v>3940</v>
      </c>
      <c r="C2090" s="36" t="s">
        <v>3657</v>
      </c>
      <c r="D2090" s="36" t="s">
        <v>202</v>
      </c>
      <c r="E2090" s="35">
        <v>101222</v>
      </c>
      <c r="F2090" s="37">
        <v>138</v>
      </c>
      <c r="G2090" s="35">
        <v>3</v>
      </c>
      <c r="H2090" s="36" t="s">
        <v>170</v>
      </c>
      <c r="I2090" s="35">
        <v>3342618388</v>
      </c>
    </row>
    <row r="2091" spans="1:9" ht="30" hidden="1">
      <c r="A2091" s="35">
        <v>36483</v>
      </c>
      <c r="B2091" s="36" t="s">
        <v>3941</v>
      </c>
      <c r="C2091" s="36" t="s">
        <v>3657</v>
      </c>
      <c r="D2091" s="36" t="s">
        <v>202</v>
      </c>
      <c r="E2091" s="35">
        <v>101222</v>
      </c>
      <c r="F2091" s="37">
        <v>69</v>
      </c>
      <c r="G2091" s="35">
        <v>3</v>
      </c>
      <c r="H2091" s="36" t="s">
        <v>170</v>
      </c>
      <c r="I2091" s="35">
        <v>3342618398</v>
      </c>
    </row>
    <row r="2092" spans="1:9" ht="15" hidden="1">
      <c r="A2092" s="35">
        <v>36484</v>
      </c>
      <c r="B2092" s="36" t="s">
        <v>3942</v>
      </c>
      <c r="C2092" s="36" t="s">
        <v>3657</v>
      </c>
      <c r="D2092" s="36" t="s">
        <v>178</v>
      </c>
      <c r="E2092" s="35">
        <v>116704</v>
      </c>
      <c r="F2092" s="37">
        <v>230</v>
      </c>
      <c r="G2092" s="35">
        <v>2</v>
      </c>
      <c r="H2092" s="36" t="s">
        <v>170</v>
      </c>
      <c r="I2092" s="35">
        <v>3337427527</v>
      </c>
    </row>
    <row r="2093" spans="1:9" ht="15" hidden="1">
      <c r="A2093" s="35">
        <v>36485</v>
      </c>
      <c r="B2093" s="36" t="s">
        <v>3943</v>
      </c>
      <c r="C2093" s="36" t="s">
        <v>3657</v>
      </c>
      <c r="D2093" s="36" t="s">
        <v>178</v>
      </c>
      <c r="E2093" s="35">
        <v>116704</v>
      </c>
      <c r="F2093" s="37">
        <v>69</v>
      </c>
      <c r="G2093" s="35">
        <v>3</v>
      </c>
      <c r="H2093" s="36" t="s">
        <v>170</v>
      </c>
      <c r="I2093" s="35">
        <v>3337427584</v>
      </c>
    </row>
    <row r="2094" spans="1:9" ht="15" hidden="1">
      <c r="A2094" s="35">
        <v>36486</v>
      </c>
      <c r="B2094" s="36" t="s">
        <v>3944</v>
      </c>
      <c r="C2094" s="36" t="s">
        <v>3657</v>
      </c>
      <c r="D2094" s="36" t="s">
        <v>178</v>
      </c>
      <c r="E2094" s="35">
        <v>116704</v>
      </c>
      <c r="F2094" s="37">
        <v>69</v>
      </c>
      <c r="G2094" s="35">
        <v>3</v>
      </c>
      <c r="H2094" s="36" t="s">
        <v>170</v>
      </c>
      <c r="I2094" s="35">
        <v>3337427593</v>
      </c>
    </row>
    <row r="2095" spans="1:9" ht="60" hidden="1">
      <c r="A2095" s="35">
        <v>36487</v>
      </c>
      <c r="B2095" s="36" t="s">
        <v>3945</v>
      </c>
      <c r="C2095" s="36" t="s">
        <v>3657</v>
      </c>
      <c r="D2095" s="36" t="s">
        <v>191</v>
      </c>
      <c r="E2095" s="35">
        <v>100834</v>
      </c>
      <c r="F2095" s="37">
        <v>230</v>
      </c>
      <c r="G2095" s="35">
        <v>3</v>
      </c>
      <c r="H2095" s="36" t="s">
        <v>170</v>
      </c>
      <c r="I2095" s="35">
        <v>3337427712</v>
      </c>
    </row>
    <row r="2096" spans="1:9" ht="60" hidden="1">
      <c r="A2096" s="35">
        <v>36488</v>
      </c>
      <c r="B2096" s="36" t="s">
        <v>3946</v>
      </c>
      <c r="C2096" s="36" t="s">
        <v>3657</v>
      </c>
      <c r="D2096" s="36" t="s">
        <v>191</v>
      </c>
      <c r="E2096" s="35">
        <v>100834</v>
      </c>
      <c r="F2096" s="37">
        <v>500</v>
      </c>
      <c r="G2096" s="35">
        <v>4</v>
      </c>
      <c r="H2096" s="36" t="s">
        <v>170</v>
      </c>
      <c r="I2096" s="35">
        <v>3337427805</v>
      </c>
    </row>
    <row r="2097" spans="1:9" ht="60" hidden="1">
      <c r="A2097" s="35">
        <v>36489</v>
      </c>
      <c r="B2097" s="36" t="s">
        <v>3947</v>
      </c>
      <c r="C2097" s="36" t="s">
        <v>3657</v>
      </c>
      <c r="D2097" s="36" t="s">
        <v>191</v>
      </c>
      <c r="E2097" s="35">
        <v>100834</v>
      </c>
      <c r="F2097" s="37">
        <v>500</v>
      </c>
      <c r="G2097" s="35">
        <v>2</v>
      </c>
      <c r="H2097" s="36" t="s">
        <v>170</v>
      </c>
      <c r="I2097" s="35">
        <v>3337427806</v>
      </c>
    </row>
    <row r="2098" spans="1:9" ht="15" hidden="1">
      <c r="A2098" s="35">
        <v>36490</v>
      </c>
      <c r="B2098" s="36" t="s">
        <v>3948</v>
      </c>
      <c r="C2098" s="36" t="s">
        <v>3657</v>
      </c>
      <c r="D2098" s="36" t="s">
        <v>178</v>
      </c>
      <c r="E2098" s="35">
        <v>116704</v>
      </c>
      <c r="F2098" s="37">
        <v>69</v>
      </c>
      <c r="G2098" s="35">
        <v>3</v>
      </c>
      <c r="H2098" s="36" t="s">
        <v>170</v>
      </c>
      <c r="I2098" s="35">
        <v>3337427824</v>
      </c>
    </row>
    <row r="2099" spans="1:9" ht="45" hidden="1">
      <c r="A2099" s="35">
        <v>36491</v>
      </c>
      <c r="B2099" s="36" t="s">
        <v>3949</v>
      </c>
      <c r="C2099" s="36" t="s">
        <v>3657</v>
      </c>
      <c r="D2099" s="36" t="s">
        <v>178</v>
      </c>
      <c r="E2099" s="35">
        <v>116704</v>
      </c>
      <c r="F2099" s="37">
        <v>115</v>
      </c>
      <c r="G2099" s="35">
        <v>2</v>
      </c>
      <c r="H2099" s="36" t="s">
        <v>179</v>
      </c>
      <c r="I2099" s="35">
        <v>3337427825</v>
      </c>
    </row>
    <row r="2100" spans="1:9" ht="60" hidden="1">
      <c r="A2100" s="35">
        <v>36492</v>
      </c>
      <c r="B2100" s="36" t="s">
        <v>3950</v>
      </c>
      <c r="C2100" s="36" t="s">
        <v>3657</v>
      </c>
      <c r="D2100" s="36" t="s">
        <v>191</v>
      </c>
      <c r="E2100" s="35">
        <v>100834</v>
      </c>
      <c r="F2100" s="37">
        <v>500</v>
      </c>
      <c r="G2100" s="35">
        <v>2</v>
      </c>
      <c r="H2100" s="36" t="s">
        <v>170</v>
      </c>
      <c r="I2100" s="35">
        <v>3337427832</v>
      </c>
    </row>
    <row r="2101" spans="1:9" ht="15" hidden="1">
      <c r="A2101" s="35">
        <v>36493</v>
      </c>
      <c r="B2101" s="36" t="s">
        <v>3951</v>
      </c>
      <c r="C2101" s="36" t="s">
        <v>3657</v>
      </c>
      <c r="D2101" s="36" t="s">
        <v>178</v>
      </c>
      <c r="E2101" s="35">
        <v>116704</v>
      </c>
      <c r="F2101" s="37">
        <v>69</v>
      </c>
      <c r="G2101" s="35">
        <v>4</v>
      </c>
      <c r="H2101" s="36" t="s">
        <v>170</v>
      </c>
      <c r="I2101" s="35">
        <v>3337428074</v>
      </c>
    </row>
    <row r="2102" spans="1:9" ht="45" hidden="1">
      <c r="A2102" s="35">
        <v>36494</v>
      </c>
      <c r="B2102" s="36" t="s">
        <v>3952</v>
      </c>
      <c r="C2102" s="36" t="s">
        <v>3657</v>
      </c>
      <c r="D2102" s="36" t="s">
        <v>178</v>
      </c>
      <c r="E2102" s="35">
        <v>116704</v>
      </c>
      <c r="F2102" s="37">
        <v>69</v>
      </c>
      <c r="G2102" s="35">
        <v>4</v>
      </c>
      <c r="H2102" s="36" t="s">
        <v>179</v>
      </c>
      <c r="I2102" s="35">
        <v>3337428081</v>
      </c>
    </row>
    <row r="2103" spans="1:9" ht="15" hidden="1">
      <c r="A2103" s="35">
        <v>36495</v>
      </c>
      <c r="B2103" s="36" t="s">
        <v>3953</v>
      </c>
      <c r="C2103" s="36" t="s">
        <v>3657</v>
      </c>
      <c r="D2103" s="36" t="s">
        <v>178</v>
      </c>
      <c r="E2103" s="35">
        <v>116704</v>
      </c>
      <c r="F2103" s="37">
        <v>69</v>
      </c>
      <c r="G2103" s="35">
        <v>3</v>
      </c>
      <c r="H2103" s="36" t="s">
        <v>170</v>
      </c>
      <c r="I2103" s="35">
        <v>3337428092</v>
      </c>
    </row>
    <row r="2104" spans="1:9" ht="60" hidden="1">
      <c r="A2104" s="35">
        <v>36496</v>
      </c>
      <c r="B2104" s="36" t="s">
        <v>3954</v>
      </c>
      <c r="C2104" s="36" t="s">
        <v>3657</v>
      </c>
      <c r="D2104" s="36" t="s">
        <v>191</v>
      </c>
      <c r="E2104" s="35">
        <v>100834</v>
      </c>
      <c r="F2104" s="37">
        <v>500</v>
      </c>
      <c r="G2104" s="35">
        <v>6</v>
      </c>
      <c r="H2104" s="36" t="s">
        <v>170</v>
      </c>
      <c r="I2104" s="35">
        <v>3337428105</v>
      </c>
    </row>
    <row r="2105" spans="1:9" ht="60" hidden="1">
      <c r="A2105" s="35">
        <v>36497</v>
      </c>
      <c r="B2105" s="36" t="s">
        <v>3955</v>
      </c>
      <c r="C2105" s="36" t="s">
        <v>3657</v>
      </c>
      <c r="D2105" s="36" t="s">
        <v>191</v>
      </c>
      <c r="E2105" s="35">
        <v>100834</v>
      </c>
      <c r="F2105" s="37">
        <v>115</v>
      </c>
      <c r="G2105" s="35">
        <v>2</v>
      </c>
      <c r="H2105" s="36" t="s">
        <v>170</v>
      </c>
      <c r="I2105" s="35">
        <v>3337428106</v>
      </c>
    </row>
    <row r="2106" spans="1:9" ht="60" hidden="1">
      <c r="A2106" s="35">
        <v>36498</v>
      </c>
      <c r="B2106" s="36" t="s">
        <v>3956</v>
      </c>
      <c r="C2106" s="36" t="s">
        <v>3657</v>
      </c>
      <c r="D2106" s="36" t="s">
        <v>191</v>
      </c>
      <c r="E2106" s="35">
        <v>100834</v>
      </c>
      <c r="F2106" s="37">
        <v>115</v>
      </c>
      <c r="G2106" s="35">
        <v>2</v>
      </c>
      <c r="H2106" s="36" t="s">
        <v>170</v>
      </c>
      <c r="I2106" s="35">
        <v>3337428107</v>
      </c>
    </row>
    <row r="2107" spans="1:9" ht="60" hidden="1">
      <c r="A2107" s="35">
        <v>36499</v>
      </c>
      <c r="B2107" s="36" t="s">
        <v>3957</v>
      </c>
      <c r="C2107" s="36" t="s">
        <v>3657</v>
      </c>
      <c r="D2107" s="36" t="s">
        <v>191</v>
      </c>
      <c r="E2107" s="35">
        <v>100834</v>
      </c>
      <c r="F2107" s="37">
        <v>115</v>
      </c>
      <c r="G2107" s="35">
        <v>8</v>
      </c>
      <c r="H2107" s="36" t="s">
        <v>179</v>
      </c>
      <c r="I2107" s="35">
        <v>3337428116</v>
      </c>
    </row>
    <row r="2108" spans="1:9" ht="60" hidden="1">
      <c r="A2108" s="35">
        <v>36500</v>
      </c>
      <c r="B2108" s="36" t="s">
        <v>3958</v>
      </c>
      <c r="C2108" s="36" t="s">
        <v>3657</v>
      </c>
      <c r="D2108" s="36" t="s">
        <v>191</v>
      </c>
      <c r="E2108" s="35">
        <v>100834</v>
      </c>
      <c r="F2108" s="37">
        <v>115</v>
      </c>
      <c r="G2108" s="35">
        <v>1</v>
      </c>
      <c r="H2108" s="36" t="s">
        <v>179</v>
      </c>
      <c r="I2108" s="35">
        <v>3337428117</v>
      </c>
    </row>
    <row r="2109" spans="1:9" ht="60" hidden="1">
      <c r="A2109" s="35">
        <v>36501</v>
      </c>
      <c r="B2109" s="36" t="s">
        <v>3959</v>
      </c>
      <c r="C2109" s="36" t="s">
        <v>3657</v>
      </c>
      <c r="D2109" s="36" t="s">
        <v>191</v>
      </c>
      <c r="E2109" s="35">
        <v>100834</v>
      </c>
      <c r="F2109" s="37">
        <v>115</v>
      </c>
      <c r="G2109" s="35">
        <v>3</v>
      </c>
      <c r="H2109" s="36" t="s">
        <v>170</v>
      </c>
      <c r="I2109" s="35">
        <v>3337428118</v>
      </c>
    </row>
    <row r="2110" spans="1:9" ht="60" hidden="1">
      <c r="A2110" s="35">
        <v>36502</v>
      </c>
      <c r="B2110" s="36" t="s">
        <v>3960</v>
      </c>
      <c r="C2110" s="36" t="s">
        <v>3657</v>
      </c>
      <c r="D2110" s="36" t="s">
        <v>191</v>
      </c>
      <c r="E2110" s="35">
        <v>100834</v>
      </c>
      <c r="F2110" s="37">
        <v>115</v>
      </c>
      <c r="G2110" s="35">
        <v>6</v>
      </c>
      <c r="H2110" s="36" t="s">
        <v>170</v>
      </c>
      <c r="I2110" s="35">
        <v>3337428119</v>
      </c>
    </row>
    <row r="2111" spans="1:9" ht="15" hidden="1">
      <c r="A2111" s="35">
        <v>36503</v>
      </c>
      <c r="B2111" s="36" t="s">
        <v>3961</v>
      </c>
      <c r="C2111" s="36" t="s">
        <v>3657</v>
      </c>
      <c r="D2111" s="36" t="s">
        <v>178</v>
      </c>
      <c r="E2111" s="35">
        <v>116704</v>
      </c>
      <c r="F2111" s="37">
        <v>69</v>
      </c>
      <c r="G2111" s="35">
        <v>4</v>
      </c>
      <c r="H2111" s="36" t="s">
        <v>170</v>
      </c>
      <c r="I2111" s="35">
        <v>3337428120</v>
      </c>
    </row>
    <row r="2112" spans="1:9" ht="60" hidden="1">
      <c r="A2112" s="35">
        <v>36504</v>
      </c>
      <c r="B2112" s="36" t="s">
        <v>3962</v>
      </c>
      <c r="C2112" s="36" t="s">
        <v>3657</v>
      </c>
      <c r="D2112" s="36" t="s">
        <v>191</v>
      </c>
      <c r="E2112" s="35">
        <v>100834</v>
      </c>
      <c r="F2112" s="37">
        <v>115</v>
      </c>
      <c r="G2112" s="35">
        <v>4</v>
      </c>
      <c r="H2112" s="36" t="s">
        <v>179</v>
      </c>
      <c r="I2112" s="35">
        <v>3337428123</v>
      </c>
    </row>
    <row r="2113" spans="1:9" ht="60" hidden="1">
      <c r="A2113" s="35">
        <v>36505</v>
      </c>
      <c r="B2113" s="36" t="s">
        <v>3963</v>
      </c>
      <c r="C2113" s="36" t="s">
        <v>3657</v>
      </c>
      <c r="D2113" s="36" t="s">
        <v>191</v>
      </c>
      <c r="E2113" s="35">
        <v>100834</v>
      </c>
      <c r="F2113" s="37">
        <v>115</v>
      </c>
      <c r="G2113" s="35">
        <v>6</v>
      </c>
      <c r="H2113" s="36" t="s">
        <v>179</v>
      </c>
      <c r="I2113" s="35">
        <v>3337428124</v>
      </c>
    </row>
    <row r="2114" spans="1:9" ht="60" hidden="1">
      <c r="A2114" s="35">
        <v>36506</v>
      </c>
      <c r="B2114" s="36" t="s">
        <v>3964</v>
      </c>
      <c r="C2114" s="36" t="s">
        <v>3657</v>
      </c>
      <c r="D2114" s="36" t="s">
        <v>191</v>
      </c>
      <c r="E2114" s="35">
        <v>100834</v>
      </c>
      <c r="F2114" s="37">
        <v>500</v>
      </c>
      <c r="G2114" s="35">
        <v>6</v>
      </c>
      <c r="H2114" s="36" t="s">
        <v>170</v>
      </c>
      <c r="I2114" s="35">
        <v>3337428125</v>
      </c>
    </row>
    <row r="2115" spans="1:9" ht="60" hidden="1">
      <c r="A2115" s="35">
        <v>36507</v>
      </c>
      <c r="B2115" s="36" t="s">
        <v>3965</v>
      </c>
      <c r="C2115" s="36" t="s">
        <v>3657</v>
      </c>
      <c r="D2115" s="36" t="s">
        <v>191</v>
      </c>
      <c r="E2115" s="35">
        <v>100834</v>
      </c>
      <c r="F2115" s="37">
        <v>115</v>
      </c>
      <c r="G2115" s="35">
        <v>3</v>
      </c>
      <c r="H2115" s="36" t="s">
        <v>170</v>
      </c>
      <c r="I2115" s="35">
        <v>3337428126</v>
      </c>
    </row>
    <row r="2116" spans="1:9" ht="60" hidden="1">
      <c r="A2116" s="35">
        <v>36508</v>
      </c>
      <c r="B2116" s="36" t="s">
        <v>3966</v>
      </c>
      <c r="C2116" s="36" t="s">
        <v>3657</v>
      </c>
      <c r="D2116" s="36" t="s">
        <v>191</v>
      </c>
      <c r="E2116" s="35">
        <v>100834</v>
      </c>
      <c r="F2116" s="37">
        <v>230</v>
      </c>
      <c r="G2116" s="35">
        <v>6</v>
      </c>
      <c r="H2116" s="36" t="s">
        <v>170</v>
      </c>
      <c r="I2116" s="35">
        <v>3337428127</v>
      </c>
    </row>
    <row r="2117" spans="1:9" ht="60" hidden="1">
      <c r="A2117" s="35">
        <v>36509</v>
      </c>
      <c r="B2117" s="36" t="s">
        <v>3967</v>
      </c>
      <c r="C2117" s="36" t="s">
        <v>3657</v>
      </c>
      <c r="D2117" s="36" t="s">
        <v>191</v>
      </c>
      <c r="E2117" s="35">
        <v>100834</v>
      </c>
      <c r="F2117" s="37">
        <v>500</v>
      </c>
      <c r="G2117" s="35">
        <v>4</v>
      </c>
      <c r="H2117" s="36" t="s">
        <v>170</v>
      </c>
      <c r="I2117" s="35">
        <v>3337428128</v>
      </c>
    </row>
    <row r="2118" spans="1:9" ht="60" hidden="1">
      <c r="A2118" s="35">
        <v>36510</v>
      </c>
      <c r="B2118" s="36" t="s">
        <v>3968</v>
      </c>
      <c r="C2118" s="36" t="s">
        <v>3657</v>
      </c>
      <c r="D2118" s="36" t="s">
        <v>191</v>
      </c>
      <c r="E2118" s="35">
        <v>100834</v>
      </c>
      <c r="F2118" s="37">
        <v>230</v>
      </c>
      <c r="G2118" s="35">
        <v>4</v>
      </c>
      <c r="H2118" s="36" t="s">
        <v>170</v>
      </c>
      <c r="I2118" s="35">
        <v>3337428129</v>
      </c>
    </row>
    <row r="2119" spans="1:9" ht="15" hidden="1">
      <c r="A2119" s="35">
        <v>36511</v>
      </c>
      <c r="B2119" s="36" t="s">
        <v>3969</v>
      </c>
      <c r="C2119" s="36" t="s">
        <v>3657</v>
      </c>
      <c r="D2119" s="36" t="s">
        <v>178</v>
      </c>
      <c r="E2119" s="35">
        <v>116704</v>
      </c>
      <c r="F2119" s="37">
        <v>69</v>
      </c>
      <c r="G2119" s="35">
        <v>3</v>
      </c>
      <c r="H2119" s="36" t="s">
        <v>170</v>
      </c>
      <c r="I2119" s="35">
        <v>3337428151</v>
      </c>
    </row>
    <row r="2120" spans="1:9" ht="60" hidden="1">
      <c r="A2120" s="35">
        <v>36512</v>
      </c>
      <c r="B2120" s="36" t="s">
        <v>3970</v>
      </c>
      <c r="C2120" s="36" t="s">
        <v>3657</v>
      </c>
      <c r="D2120" s="36" t="s">
        <v>191</v>
      </c>
      <c r="E2120" s="35">
        <v>100834</v>
      </c>
      <c r="F2120" s="37">
        <v>500</v>
      </c>
      <c r="G2120" s="35">
        <v>4</v>
      </c>
      <c r="H2120" s="36" t="s">
        <v>170</v>
      </c>
      <c r="I2120" s="35">
        <v>3337428167</v>
      </c>
    </row>
    <row r="2121" spans="1:9" ht="60" hidden="1">
      <c r="A2121" s="35">
        <v>36513</v>
      </c>
      <c r="B2121" s="36" t="s">
        <v>3971</v>
      </c>
      <c r="C2121" s="36" t="s">
        <v>3657</v>
      </c>
      <c r="D2121" s="36" t="s">
        <v>191</v>
      </c>
      <c r="E2121" s="35">
        <v>100834</v>
      </c>
      <c r="F2121" s="37">
        <v>115</v>
      </c>
      <c r="G2121" s="35">
        <v>3</v>
      </c>
      <c r="H2121" s="36" t="s">
        <v>170</v>
      </c>
      <c r="I2121" s="35">
        <v>3337428168</v>
      </c>
    </row>
    <row r="2122" spans="1:9" ht="60" hidden="1">
      <c r="A2122" s="35">
        <v>36514</v>
      </c>
      <c r="B2122" s="36" t="s">
        <v>3972</v>
      </c>
      <c r="C2122" s="36" t="s">
        <v>3657</v>
      </c>
      <c r="D2122" s="36" t="s">
        <v>191</v>
      </c>
      <c r="E2122" s="35">
        <v>100834</v>
      </c>
      <c r="F2122" s="37">
        <v>115</v>
      </c>
      <c r="G2122" s="35">
        <v>4</v>
      </c>
      <c r="H2122" s="36" t="s">
        <v>170</v>
      </c>
      <c r="I2122" s="35">
        <v>3337428169</v>
      </c>
    </row>
    <row r="2123" spans="1:9" ht="60" hidden="1">
      <c r="A2123" s="35">
        <v>36515</v>
      </c>
      <c r="B2123" s="36" t="s">
        <v>3973</v>
      </c>
      <c r="C2123" s="36" t="s">
        <v>3657</v>
      </c>
      <c r="D2123" s="36" t="s">
        <v>191</v>
      </c>
      <c r="E2123" s="35">
        <v>100834</v>
      </c>
      <c r="F2123" s="37">
        <v>115</v>
      </c>
      <c r="G2123" s="35">
        <v>4</v>
      </c>
      <c r="H2123" s="36" t="s">
        <v>170</v>
      </c>
      <c r="I2123" s="35">
        <v>3337428170</v>
      </c>
    </row>
    <row r="2124" spans="1:9" ht="15" hidden="1">
      <c r="A2124" s="35">
        <v>36516</v>
      </c>
      <c r="B2124" s="36" t="s">
        <v>3974</v>
      </c>
      <c r="C2124" s="36" t="s">
        <v>3657</v>
      </c>
      <c r="D2124" s="36" t="s">
        <v>178</v>
      </c>
      <c r="E2124" s="35">
        <v>116704</v>
      </c>
      <c r="F2124" s="37">
        <v>69</v>
      </c>
      <c r="G2124" s="35">
        <v>3</v>
      </c>
      <c r="H2124" s="36" t="s">
        <v>170</v>
      </c>
      <c r="I2124" s="35">
        <v>3337428171</v>
      </c>
    </row>
    <row r="2125" spans="1:9" ht="60" hidden="1">
      <c r="A2125" s="35">
        <v>36517</v>
      </c>
      <c r="B2125" s="36" t="s">
        <v>3975</v>
      </c>
      <c r="C2125" s="36" t="s">
        <v>3657</v>
      </c>
      <c r="D2125" s="36" t="s">
        <v>191</v>
      </c>
      <c r="E2125" s="35">
        <v>100834</v>
      </c>
      <c r="F2125" s="37">
        <v>115</v>
      </c>
      <c r="G2125" s="35">
        <v>3</v>
      </c>
      <c r="H2125" s="36" t="s">
        <v>170</v>
      </c>
      <c r="I2125" s="35">
        <v>3337428173</v>
      </c>
    </row>
    <row r="2126" spans="1:9" ht="60" hidden="1">
      <c r="A2126" s="35">
        <v>36518</v>
      </c>
      <c r="B2126" s="36" t="s">
        <v>3976</v>
      </c>
      <c r="C2126" s="36" t="s">
        <v>3657</v>
      </c>
      <c r="D2126" s="36" t="s">
        <v>191</v>
      </c>
      <c r="E2126" s="35">
        <v>100834</v>
      </c>
      <c r="F2126" s="37">
        <v>115</v>
      </c>
      <c r="G2126" s="35">
        <v>3</v>
      </c>
      <c r="H2126" s="36" t="s">
        <v>179</v>
      </c>
      <c r="I2126" s="35">
        <v>3337428175</v>
      </c>
    </row>
    <row r="2127" spans="1:9" ht="60" hidden="1">
      <c r="A2127" s="35">
        <v>36519</v>
      </c>
      <c r="B2127" s="36" t="s">
        <v>3977</v>
      </c>
      <c r="C2127" s="36" t="s">
        <v>3657</v>
      </c>
      <c r="D2127" s="36" t="s">
        <v>191</v>
      </c>
      <c r="E2127" s="35">
        <v>100834</v>
      </c>
      <c r="F2127" s="37">
        <v>230</v>
      </c>
      <c r="G2127" s="35">
        <v>5</v>
      </c>
      <c r="H2127" s="36" t="s">
        <v>179</v>
      </c>
      <c r="I2127" s="35">
        <v>3337428176</v>
      </c>
    </row>
    <row r="2128" spans="1:9" ht="60" hidden="1">
      <c r="A2128" s="35">
        <v>36520</v>
      </c>
      <c r="B2128" s="36" t="s">
        <v>3978</v>
      </c>
      <c r="C2128" s="36" t="s">
        <v>3657</v>
      </c>
      <c r="D2128" s="36" t="s">
        <v>191</v>
      </c>
      <c r="E2128" s="35">
        <v>100834</v>
      </c>
      <c r="F2128" s="37">
        <v>230</v>
      </c>
      <c r="G2128" s="35">
        <v>6</v>
      </c>
      <c r="H2128" s="36" t="s">
        <v>170</v>
      </c>
      <c r="I2128" s="35">
        <v>3337428177</v>
      </c>
    </row>
    <row r="2129" spans="1:9" ht="60" hidden="1">
      <c r="A2129" s="35">
        <v>36521</v>
      </c>
      <c r="B2129" s="36" t="s">
        <v>3979</v>
      </c>
      <c r="C2129" s="36" t="s">
        <v>3657</v>
      </c>
      <c r="D2129" s="36" t="s">
        <v>191</v>
      </c>
      <c r="E2129" s="35">
        <v>100834</v>
      </c>
      <c r="F2129" s="37">
        <v>230</v>
      </c>
      <c r="G2129" s="35">
        <v>4</v>
      </c>
      <c r="H2129" s="36" t="s">
        <v>179</v>
      </c>
      <c r="I2129" s="35">
        <v>3337428179</v>
      </c>
    </row>
    <row r="2130" spans="1:9" ht="15" hidden="1">
      <c r="A2130" s="35">
        <v>36522</v>
      </c>
      <c r="B2130" s="36" t="s">
        <v>3980</v>
      </c>
      <c r="C2130" s="36" t="s">
        <v>3657</v>
      </c>
      <c r="D2130" s="36" t="s">
        <v>178</v>
      </c>
      <c r="E2130" s="35">
        <v>116704</v>
      </c>
      <c r="F2130" s="37">
        <v>69</v>
      </c>
      <c r="G2130" s="35">
        <v>3</v>
      </c>
      <c r="H2130" s="36" t="s">
        <v>170</v>
      </c>
      <c r="I2130" s="35">
        <v>3337428194</v>
      </c>
    </row>
    <row r="2131" spans="1:9" ht="45" hidden="1">
      <c r="A2131" s="35">
        <v>36523</v>
      </c>
      <c r="B2131" s="36" t="s">
        <v>3981</v>
      </c>
      <c r="C2131" s="36" t="s">
        <v>3657</v>
      </c>
      <c r="D2131" s="36" t="s">
        <v>178</v>
      </c>
      <c r="E2131" s="35">
        <v>116704</v>
      </c>
      <c r="F2131" s="37">
        <v>69</v>
      </c>
      <c r="G2131" s="35">
        <v>2</v>
      </c>
      <c r="H2131" s="36" t="s">
        <v>179</v>
      </c>
      <c r="I2131" s="35">
        <v>3337428214</v>
      </c>
    </row>
    <row r="2132" spans="1:9" ht="45" hidden="1">
      <c r="A2132" s="35">
        <v>36524</v>
      </c>
      <c r="B2132" s="36" t="s">
        <v>3982</v>
      </c>
      <c r="C2132" s="36" t="s">
        <v>3657</v>
      </c>
      <c r="D2132" s="36" t="s">
        <v>178</v>
      </c>
      <c r="E2132" s="35">
        <v>116704</v>
      </c>
      <c r="F2132" s="37">
        <v>69</v>
      </c>
      <c r="G2132" s="35">
        <v>2</v>
      </c>
      <c r="H2132" s="36" t="s">
        <v>179</v>
      </c>
      <c r="I2132" s="35">
        <v>3337428225</v>
      </c>
    </row>
    <row r="2133" spans="1:9" ht="45" hidden="1">
      <c r="A2133" s="35">
        <v>36526</v>
      </c>
      <c r="B2133" s="36" t="s">
        <v>3983</v>
      </c>
      <c r="C2133" s="36" t="s">
        <v>3657</v>
      </c>
      <c r="D2133" s="36" t="s">
        <v>178</v>
      </c>
      <c r="E2133" s="35">
        <v>116704</v>
      </c>
      <c r="F2133" s="37">
        <v>115</v>
      </c>
      <c r="G2133" s="35">
        <v>1</v>
      </c>
      <c r="H2133" s="36" t="s">
        <v>179</v>
      </c>
      <c r="I2133" s="35">
        <v>3337428265</v>
      </c>
    </row>
    <row r="2134" spans="1:9" ht="15" hidden="1">
      <c r="A2134" s="35">
        <v>36527</v>
      </c>
      <c r="B2134" s="36" t="s">
        <v>3984</v>
      </c>
      <c r="C2134" s="36" t="s">
        <v>3657</v>
      </c>
      <c r="D2134" s="36" t="s">
        <v>178</v>
      </c>
      <c r="E2134" s="35">
        <v>116704</v>
      </c>
      <c r="F2134" s="37">
        <v>115</v>
      </c>
      <c r="G2134" s="35">
        <v>3</v>
      </c>
      <c r="H2134" s="36" t="s">
        <v>170</v>
      </c>
      <c r="I2134" s="35">
        <v>3337428266</v>
      </c>
    </row>
    <row r="2135" spans="1:9" ht="15" hidden="1">
      <c r="A2135" s="35">
        <v>36528</v>
      </c>
      <c r="B2135" s="36" t="s">
        <v>3985</v>
      </c>
      <c r="C2135" s="36" t="s">
        <v>3657</v>
      </c>
      <c r="D2135" s="36" t="s">
        <v>178</v>
      </c>
      <c r="E2135" s="35">
        <v>116704</v>
      </c>
      <c r="F2135" s="37">
        <v>115</v>
      </c>
      <c r="G2135" s="35">
        <v>3</v>
      </c>
      <c r="H2135" s="36" t="s">
        <v>170</v>
      </c>
      <c r="I2135" s="35">
        <v>3337428271</v>
      </c>
    </row>
    <row r="2136" spans="1:9" ht="15" hidden="1">
      <c r="A2136" s="35">
        <v>36529</v>
      </c>
      <c r="B2136" s="36" t="s">
        <v>3986</v>
      </c>
      <c r="C2136" s="36" t="s">
        <v>3657</v>
      </c>
      <c r="D2136" s="36" t="s">
        <v>178</v>
      </c>
      <c r="E2136" s="35">
        <v>116704</v>
      </c>
      <c r="F2136" s="37">
        <v>115</v>
      </c>
      <c r="G2136" s="35">
        <v>3</v>
      </c>
      <c r="H2136" s="36" t="s">
        <v>170</v>
      </c>
      <c r="I2136" s="35">
        <v>3337428274</v>
      </c>
    </row>
    <row r="2137" spans="1:9" ht="15" hidden="1">
      <c r="A2137" s="35">
        <v>36530</v>
      </c>
      <c r="B2137" s="36" t="s">
        <v>3987</v>
      </c>
      <c r="C2137" s="36" t="s">
        <v>3657</v>
      </c>
      <c r="D2137" s="36" t="s">
        <v>178</v>
      </c>
      <c r="E2137" s="35">
        <v>116704</v>
      </c>
      <c r="F2137" s="37">
        <v>115</v>
      </c>
      <c r="G2137" s="35">
        <v>2</v>
      </c>
      <c r="H2137" s="36" t="s">
        <v>170</v>
      </c>
      <c r="I2137" s="35">
        <v>3337428282</v>
      </c>
    </row>
    <row r="2138" spans="1:9" ht="15" hidden="1">
      <c r="A2138" s="35">
        <v>36531</v>
      </c>
      <c r="B2138" s="36" t="s">
        <v>3988</v>
      </c>
      <c r="C2138" s="36" t="s">
        <v>3657</v>
      </c>
      <c r="D2138" s="36" t="s">
        <v>178</v>
      </c>
      <c r="E2138" s="35">
        <v>116704</v>
      </c>
      <c r="F2138" s="37">
        <v>69</v>
      </c>
      <c r="G2138" s="35">
        <v>3</v>
      </c>
      <c r="H2138" s="36" t="s">
        <v>170</v>
      </c>
      <c r="I2138" s="35">
        <v>3337428330</v>
      </c>
    </row>
    <row r="2139" spans="1:9" ht="45" hidden="1">
      <c r="A2139" s="35">
        <v>36532</v>
      </c>
      <c r="B2139" s="36" t="s">
        <v>3989</v>
      </c>
      <c r="C2139" s="36" t="s">
        <v>3657</v>
      </c>
      <c r="D2139" s="36" t="s">
        <v>178</v>
      </c>
      <c r="E2139" s="35">
        <v>116704</v>
      </c>
      <c r="F2139" s="37">
        <v>69</v>
      </c>
      <c r="G2139" s="35">
        <v>4</v>
      </c>
      <c r="H2139" s="36" t="s">
        <v>179</v>
      </c>
      <c r="I2139" s="35">
        <v>3337428344</v>
      </c>
    </row>
    <row r="2140" spans="1:9" ht="45" hidden="1">
      <c r="A2140" s="35">
        <v>36533</v>
      </c>
      <c r="B2140" s="36" t="s">
        <v>3990</v>
      </c>
      <c r="C2140" s="36" t="s">
        <v>3657</v>
      </c>
      <c r="D2140" s="36" t="s">
        <v>178</v>
      </c>
      <c r="E2140" s="35">
        <v>116704</v>
      </c>
      <c r="F2140" s="37">
        <v>69</v>
      </c>
      <c r="G2140" s="35">
        <v>3</v>
      </c>
      <c r="H2140" s="36" t="s">
        <v>179</v>
      </c>
      <c r="I2140" s="35">
        <v>3337428353</v>
      </c>
    </row>
    <row r="2141" spans="1:9" ht="45" hidden="1">
      <c r="A2141" s="35">
        <v>36534</v>
      </c>
      <c r="B2141" s="36" t="s">
        <v>3991</v>
      </c>
      <c r="C2141" s="36" t="s">
        <v>3657</v>
      </c>
      <c r="D2141" s="36" t="s">
        <v>178</v>
      </c>
      <c r="E2141" s="35">
        <v>116704</v>
      </c>
      <c r="F2141" s="37">
        <v>69</v>
      </c>
      <c r="G2141" s="35">
        <v>3</v>
      </c>
      <c r="H2141" s="36" t="s">
        <v>179</v>
      </c>
      <c r="I2141" s="35">
        <v>3337428365</v>
      </c>
    </row>
    <row r="2142" spans="1:9" ht="45" hidden="1">
      <c r="A2142" s="35">
        <v>36535</v>
      </c>
      <c r="B2142" s="36" t="s">
        <v>3992</v>
      </c>
      <c r="C2142" s="36" t="s">
        <v>3657</v>
      </c>
      <c r="D2142" s="36" t="s">
        <v>178</v>
      </c>
      <c r="E2142" s="35">
        <v>116704</v>
      </c>
      <c r="F2142" s="37">
        <v>69</v>
      </c>
      <c r="G2142" s="35">
        <v>3</v>
      </c>
      <c r="H2142" s="36" t="s">
        <v>179</v>
      </c>
      <c r="I2142" s="35">
        <v>3337428370</v>
      </c>
    </row>
    <row r="2143" spans="1:9" ht="45" hidden="1">
      <c r="A2143" s="35">
        <v>36536</v>
      </c>
      <c r="B2143" s="36" t="s">
        <v>3993</v>
      </c>
      <c r="C2143" s="36" t="s">
        <v>3657</v>
      </c>
      <c r="D2143" s="36" t="s">
        <v>178</v>
      </c>
      <c r="E2143" s="35">
        <v>116704</v>
      </c>
      <c r="F2143" s="37">
        <v>115</v>
      </c>
      <c r="G2143" s="35">
        <v>2</v>
      </c>
      <c r="H2143" s="36" t="s">
        <v>179</v>
      </c>
      <c r="I2143" s="35">
        <v>3337428380</v>
      </c>
    </row>
    <row r="2144" spans="1:9" ht="45" hidden="1">
      <c r="A2144" s="35">
        <v>36537</v>
      </c>
      <c r="B2144" s="36" t="s">
        <v>3994</v>
      </c>
      <c r="C2144" s="36" t="s">
        <v>3657</v>
      </c>
      <c r="D2144" s="36" t="s">
        <v>178</v>
      </c>
      <c r="E2144" s="35">
        <v>116704</v>
      </c>
      <c r="F2144" s="37">
        <v>69</v>
      </c>
      <c r="G2144" s="35">
        <v>1</v>
      </c>
      <c r="H2144" s="36" t="s">
        <v>179</v>
      </c>
      <c r="I2144" s="35">
        <v>3337428389</v>
      </c>
    </row>
    <row r="2145" spans="1:9" ht="45" hidden="1">
      <c r="A2145" s="35">
        <v>36538</v>
      </c>
      <c r="B2145" s="36" t="s">
        <v>3995</v>
      </c>
      <c r="C2145" s="36" t="s">
        <v>3657</v>
      </c>
      <c r="D2145" s="36" t="s">
        <v>178</v>
      </c>
      <c r="E2145" s="35">
        <v>116704</v>
      </c>
      <c r="F2145" s="37">
        <v>69</v>
      </c>
      <c r="G2145" s="35">
        <v>1</v>
      </c>
      <c r="H2145" s="36" t="s">
        <v>179</v>
      </c>
      <c r="I2145" s="35">
        <v>3337428399</v>
      </c>
    </row>
    <row r="2146" spans="1:9" ht="15" hidden="1">
      <c r="A2146" s="35">
        <v>36539</v>
      </c>
      <c r="B2146" s="36" t="s">
        <v>3996</v>
      </c>
      <c r="C2146" s="36" t="s">
        <v>3657</v>
      </c>
      <c r="D2146" s="36" t="s">
        <v>178</v>
      </c>
      <c r="E2146" s="35">
        <v>116704</v>
      </c>
      <c r="F2146" s="37">
        <v>69</v>
      </c>
      <c r="G2146" s="35">
        <v>3</v>
      </c>
      <c r="H2146" s="36" t="s">
        <v>170</v>
      </c>
      <c r="I2146" s="35">
        <v>3337428440</v>
      </c>
    </row>
    <row r="2147" spans="1:9" ht="15" hidden="1">
      <c r="A2147" s="35">
        <v>36540</v>
      </c>
      <c r="B2147" s="36" t="s">
        <v>3997</v>
      </c>
      <c r="C2147" s="36" t="s">
        <v>3657</v>
      </c>
      <c r="D2147" s="36" t="s">
        <v>178</v>
      </c>
      <c r="E2147" s="35">
        <v>116704</v>
      </c>
      <c r="F2147" s="37">
        <v>69</v>
      </c>
      <c r="G2147" s="35">
        <v>3</v>
      </c>
      <c r="H2147" s="36" t="s">
        <v>170</v>
      </c>
      <c r="I2147" s="35">
        <v>3337428451</v>
      </c>
    </row>
    <row r="2148" spans="1:9" ht="45" hidden="1">
      <c r="A2148" s="35">
        <v>36541</v>
      </c>
      <c r="B2148" s="36" t="s">
        <v>3998</v>
      </c>
      <c r="C2148" s="36" t="s">
        <v>3657</v>
      </c>
      <c r="D2148" s="36" t="s">
        <v>178</v>
      </c>
      <c r="E2148" s="35">
        <v>116704</v>
      </c>
      <c r="F2148" s="37">
        <v>69</v>
      </c>
      <c r="G2148" s="35">
        <v>3</v>
      </c>
      <c r="H2148" s="36" t="s">
        <v>179</v>
      </c>
      <c r="I2148" s="35">
        <v>3337428461</v>
      </c>
    </row>
    <row r="2149" spans="1:9" ht="45" hidden="1">
      <c r="A2149" s="35">
        <v>36542</v>
      </c>
      <c r="B2149" s="36" t="s">
        <v>3999</v>
      </c>
      <c r="C2149" s="36" t="s">
        <v>3657</v>
      </c>
      <c r="D2149" s="36" t="s">
        <v>178</v>
      </c>
      <c r="E2149" s="35">
        <v>116704</v>
      </c>
      <c r="F2149" s="37">
        <v>69</v>
      </c>
      <c r="G2149" s="35">
        <v>1</v>
      </c>
      <c r="H2149" s="36" t="s">
        <v>179</v>
      </c>
      <c r="I2149" s="35">
        <v>3337428470</v>
      </c>
    </row>
    <row r="2150" spans="1:9" ht="45" hidden="1">
      <c r="A2150" s="35">
        <v>36543</v>
      </c>
      <c r="B2150" s="36" t="s">
        <v>4000</v>
      </c>
      <c r="C2150" s="36" t="s">
        <v>3657</v>
      </c>
      <c r="D2150" s="36" t="s">
        <v>178</v>
      </c>
      <c r="E2150" s="35">
        <v>116704</v>
      </c>
      <c r="F2150" s="37">
        <v>69</v>
      </c>
      <c r="G2150" s="35">
        <v>1</v>
      </c>
      <c r="H2150" s="36" t="s">
        <v>179</v>
      </c>
      <c r="I2150" s="35">
        <v>3337428488</v>
      </c>
    </row>
    <row r="2151" spans="1:9" ht="15" hidden="1">
      <c r="A2151" s="35">
        <v>36545</v>
      </c>
      <c r="B2151" s="36" t="s">
        <v>4001</v>
      </c>
      <c r="C2151" s="36" t="s">
        <v>3657</v>
      </c>
      <c r="D2151" s="36" t="s">
        <v>178</v>
      </c>
      <c r="E2151" s="35">
        <v>116704</v>
      </c>
      <c r="F2151" s="37">
        <v>230</v>
      </c>
      <c r="G2151" s="35">
        <v>4</v>
      </c>
      <c r="H2151" s="36" t="s">
        <v>170</v>
      </c>
      <c r="I2151" s="35">
        <v>3337428637</v>
      </c>
    </row>
    <row r="2152" spans="1:9" ht="15" hidden="1">
      <c r="A2152" s="35">
        <v>36547</v>
      </c>
      <c r="B2152" s="36" t="s">
        <v>4002</v>
      </c>
      <c r="C2152" s="36" t="s">
        <v>3657</v>
      </c>
      <c r="D2152" s="36" t="s">
        <v>178</v>
      </c>
      <c r="E2152" s="35">
        <v>116704</v>
      </c>
      <c r="F2152" s="37">
        <v>69</v>
      </c>
      <c r="G2152" s="35">
        <v>3</v>
      </c>
      <c r="H2152" s="36" t="s">
        <v>170</v>
      </c>
      <c r="I2152" s="35">
        <v>3337428711</v>
      </c>
    </row>
    <row r="2153" spans="1:9" ht="60" hidden="1">
      <c r="A2153" s="35">
        <v>36577</v>
      </c>
      <c r="B2153" s="36" t="s">
        <v>4003</v>
      </c>
      <c r="C2153" s="36" t="s">
        <v>3657</v>
      </c>
      <c r="D2153" s="36" t="s">
        <v>191</v>
      </c>
      <c r="E2153" s="35">
        <v>100834</v>
      </c>
      <c r="F2153" s="37">
        <v>500</v>
      </c>
      <c r="G2153" s="35">
        <v>4</v>
      </c>
      <c r="H2153" s="36" t="s">
        <v>170</v>
      </c>
      <c r="I2153" s="35">
        <v>3337426094</v>
      </c>
    </row>
    <row r="2154" spans="1:9" ht="60" hidden="1">
      <c r="A2154" s="35">
        <v>36579</v>
      </c>
      <c r="B2154" s="36" t="s">
        <v>4004</v>
      </c>
      <c r="C2154" s="36" t="s">
        <v>3657</v>
      </c>
      <c r="D2154" s="36" t="s">
        <v>191</v>
      </c>
      <c r="E2154" s="35">
        <v>100834</v>
      </c>
      <c r="F2154" s="37">
        <v>115</v>
      </c>
      <c r="G2154" s="35">
        <v>3</v>
      </c>
      <c r="H2154" s="36" t="s">
        <v>170</v>
      </c>
      <c r="I2154" s="35">
        <v>3337424783</v>
      </c>
    </row>
    <row r="2155" spans="1:9" ht="45" hidden="1">
      <c r="A2155" s="35">
        <v>36580</v>
      </c>
      <c r="B2155" s="36" t="s">
        <v>4005</v>
      </c>
      <c r="C2155" s="36" t="s">
        <v>3657</v>
      </c>
      <c r="D2155" s="36" t="s">
        <v>178</v>
      </c>
      <c r="E2155" s="35">
        <v>116704</v>
      </c>
      <c r="F2155" s="37">
        <v>69</v>
      </c>
      <c r="G2155" s="35">
        <v>3</v>
      </c>
      <c r="H2155" s="36" t="s">
        <v>179</v>
      </c>
      <c r="I2155" s="35">
        <v>3337427309</v>
      </c>
    </row>
    <row r="2156" spans="1:9" ht="15" hidden="1">
      <c r="A2156" s="35">
        <v>36581</v>
      </c>
      <c r="B2156" s="36" t="s">
        <v>4006</v>
      </c>
      <c r="C2156" s="36" t="s">
        <v>3657</v>
      </c>
      <c r="D2156" s="36" t="s">
        <v>178</v>
      </c>
      <c r="E2156" s="35">
        <v>116704</v>
      </c>
      <c r="F2156" s="37">
        <v>69</v>
      </c>
      <c r="G2156" s="35">
        <v>3</v>
      </c>
      <c r="H2156" s="36" t="s">
        <v>170</v>
      </c>
      <c r="I2156" s="35">
        <v>3337427487</v>
      </c>
    </row>
    <row r="2157" spans="1:9" ht="60" hidden="1">
      <c r="A2157" s="35">
        <v>36582</v>
      </c>
      <c r="B2157" s="36" t="s">
        <v>4007</v>
      </c>
      <c r="C2157" s="36" t="s">
        <v>3657</v>
      </c>
      <c r="D2157" s="36" t="s">
        <v>191</v>
      </c>
      <c r="E2157" s="35">
        <v>100834</v>
      </c>
      <c r="F2157" s="37">
        <v>69</v>
      </c>
      <c r="G2157" s="35">
        <v>2</v>
      </c>
      <c r="H2157" s="36" t="s">
        <v>179</v>
      </c>
      <c r="I2157" s="35">
        <v>3337427615</v>
      </c>
    </row>
    <row r="2158" spans="1:9" ht="60" hidden="1">
      <c r="A2158" s="35">
        <v>36583</v>
      </c>
      <c r="B2158" s="36" t="s">
        <v>4008</v>
      </c>
      <c r="C2158" s="36" t="s">
        <v>3657</v>
      </c>
      <c r="D2158" s="36" t="s">
        <v>191</v>
      </c>
      <c r="E2158" s="35">
        <v>100834</v>
      </c>
      <c r="F2158" s="37">
        <v>69</v>
      </c>
      <c r="G2158" s="35">
        <v>2</v>
      </c>
      <c r="H2158" s="36" t="s">
        <v>179</v>
      </c>
      <c r="I2158" s="35">
        <v>3337427626</v>
      </c>
    </row>
    <row r="2159" spans="1:9" ht="60" hidden="1">
      <c r="A2159" s="35">
        <v>36584</v>
      </c>
      <c r="B2159" s="36" t="s">
        <v>4009</v>
      </c>
      <c r="C2159" s="36" t="s">
        <v>3657</v>
      </c>
      <c r="D2159" s="36" t="s">
        <v>191</v>
      </c>
      <c r="E2159" s="35">
        <v>100834</v>
      </c>
      <c r="F2159" s="37">
        <v>69</v>
      </c>
      <c r="G2159" s="35">
        <v>3</v>
      </c>
      <c r="H2159" s="36" t="s">
        <v>170</v>
      </c>
      <c r="I2159" s="35">
        <v>3337427656</v>
      </c>
    </row>
    <row r="2160" spans="1:9" ht="60" hidden="1">
      <c r="A2160" s="35">
        <v>36585</v>
      </c>
      <c r="B2160" s="36" t="s">
        <v>4010</v>
      </c>
      <c r="C2160" s="36" t="s">
        <v>3657</v>
      </c>
      <c r="D2160" s="36" t="s">
        <v>191</v>
      </c>
      <c r="E2160" s="35">
        <v>100834</v>
      </c>
      <c r="F2160" s="37">
        <v>69</v>
      </c>
      <c r="G2160" s="35">
        <v>1</v>
      </c>
      <c r="H2160" s="36" t="s">
        <v>179</v>
      </c>
      <c r="I2160" s="35">
        <v>3337427701</v>
      </c>
    </row>
    <row r="2161" spans="1:9" ht="60" hidden="1">
      <c r="A2161" s="35">
        <v>36586</v>
      </c>
      <c r="B2161" s="36" t="s">
        <v>4011</v>
      </c>
      <c r="C2161" s="36" t="s">
        <v>3657</v>
      </c>
      <c r="D2161" s="36" t="s">
        <v>191</v>
      </c>
      <c r="E2161" s="35">
        <v>100834</v>
      </c>
      <c r="F2161" s="37">
        <v>230</v>
      </c>
      <c r="G2161" s="35">
        <v>4</v>
      </c>
      <c r="H2161" s="36" t="s">
        <v>170</v>
      </c>
      <c r="I2161" s="35">
        <v>3337427706</v>
      </c>
    </row>
    <row r="2162" spans="1:9" ht="60" hidden="1">
      <c r="A2162" s="35">
        <v>36587</v>
      </c>
      <c r="B2162" s="36" t="s">
        <v>4012</v>
      </c>
      <c r="C2162" s="36" t="s">
        <v>3657</v>
      </c>
      <c r="D2162" s="36" t="s">
        <v>191</v>
      </c>
      <c r="E2162" s="35">
        <v>100834</v>
      </c>
      <c r="F2162" s="37">
        <v>230</v>
      </c>
      <c r="G2162" s="35">
        <v>6</v>
      </c>
      <c r="H2162" s="36" t="s">
        <v>170</v>
      </c>
      <c r="I2162" s="35">
        <v>3337427707</v>
      </c>
    </row>
    <row r="2163" spans="1:9" ht="60" hidden="1">
      <c r="A2163" s="35">
        <v>36588</v>
      </c>
      <c r="B2163" s="36" t="s">
        <v>4013</v>
      </c>
      <c r="C2163" s="36" t="s">
        <v>3657</v>
      </c>
      <c r="D2163" s="36" t="s">
        <v>191</v>
      </c>
      <c r="E2163" s="35">
        <v>100834</v>
      </c>
      <c r="F2163" s="37">
        <v>230</v>
      </c>
      <c r="G2163" s="35">
        <v>6</v>
      </c>
      <c r="H2163" s="36" t="s">
        <v>179</v>
      </c>
      <c r="I2163" s="35">
        <v>3337427708</v>
      </c>
    </row>
    <row r="2164" spans="1:9" ht="60" hidden="1">
      <c r="A2164" s="35">
        <v>36589</v>
      </c>
      <c r="B2164" s="36" t="s">
        <v>4014</v>
      </c>
      <c r="C2164" s="36" t="s">
        <v>3657</v>
      </c>
      <c r="D2164" s="36" t="s">
        <v>191</v>
      </c>
      <c r="E2164" s="35">
        <v>100834</v>
      </c>
      <c r="F2164" s="37">
        <v>230</v>
      </c>
      <c r="G2164" s="35">
        <v>8</v>
      </c>
      <c r="H2164" s="36" t="s">
        <v>179</v>
      </c>
      <c r="I2164" s="35">
        <v>3337427709</v>
      </c>
    </row>
    <row r="2165" spans="1:9" ht="60" hidden="1">
      <c r="A2165" s="35">
        <v>36590</v>
      </c>
      <c r="B2165" s="36" t="s">
        <v>4015</v>
      </c>
      <c r="C2165" s="36" t="s">
        <v>3657</v>
      </c>
      <c r="D2165" s="36" t="s">
        <v>191</v>
      </c>
      <c r="E2165" s="35">
        <v>100834</v>
      </c>
      <c r="F2165" s="37">
        <v>230</v>
      </c>
      <c r="G2165" s="35">
        <v>4</v>
      </c>
      <c r="H2165" s="36" t="s">
        <v>170</v>
      </c>
      <c r="I2165" s="35">
        <v>3337427721</v>
      </c>
    </row>
    <row r="2166" spans="1:9" ht="60" hidden="1">
      <c r="A2166" s="35">
        <v>36591</v>
      </c>
      <c r="B2166" s="36" t="s">
        <v>4016</v>
      </c>
      <c r="C2166" s="36" t="s">
        <v>3657</v>
      </c>
      <c r="D2166" s="36" t="s">
        <v>191</v>
      </c>
      <c r="E2166" s="35">
        <v>100834</v>
      </c>
      <c r="F2166" s="37">
        <v>500</v>
      </c>
      <c r="G2166" s="35">
        <v>10</v>
      </c>
      <c r="H2166" s="36" t="s">
        <v>179</v>
      </c>
      <c r="I2166" s="35">
        <v>3337427741</v>
      </c>
    </row>
    <row r="2167" spans="1:9" ht="60" hidden="1">
      <c r="A2167" s="35">
        <v>36592</v>
      </c>
      <c r="B2167" s="36" t="s">
        <v>4017</v>
      </c>
      <c r="C2167" s="36" t="s">
        <v>3657</v>
      </c>
      <c r="D2167" s="36" t="s">
        <v>191</v>
      </c>
      <c r="E2167" s="35">
        <v>100834</v>
      </c>
      <c r="F2167" s="37">
        <v>500</v>
      </c>
      <c r="G2167" s="35">
        <v>4</v>
      </c>
      <c r="H2167" s="36" t="s">
        <v>170</v>
      </c>
      <c r="I2167" s="35">
        <v>3337427742</v>
      </c>
    </row>
    <row r="2168" spans="1:9" ht="30" hidden="1">
      <c r="A2168" s="35">
        <v>36593</v>
      </c>
      <c r="B2168" s="36" t="s">
        <v>4018</v>
      </c>
      <c r="C2168" s="36" t="s">
        <v>3657</v>
      </c>
      <c r="D2168" s="36" t="s">
        <v>202</v>
      </c>
      <c r="E2168" s="35">
        <v>101222</v>
      </c>
      <c r="F2168" s="37">
        <v>230</v>
      </c>
      <c r="G2168" s="35">
        <v>3</v>
      </c>
      <c r="H2168" s="36" t="s">
        <v>170</v>
      </c>
      <c r="I2168" s="35">
        <v>3337427744</v>
      </c>
    </row>
    <row r="2169" spans="1:9" ht="15" hidden="1">
      <c r="A2169" s="35">
        <v>36594</v>
      </c>
      <c r="B2169" s="36" t="s">
        <v>4019</v>
      </c>
      <c r="C2169" s="36" t="s">
        <v>3657</v>
      </c>
      <c r="D2169" s="36" t="s">
        <v>178</v>
      </c>
      <c r="E2169" s="35">
        <v>116704</v>
      </c>
      <c r="F2169" s="37">
        <v>69</v>
      </c>
      <c r="G2169" s="35">
        <v>3</v>
      </c>
      <c r="H2169" s="36" t="s">
        <v>170</v>
      </c>
      <c r="I2169" s="35">
        <v>3337427755</v>
      </c>
    </row>
    <row r="2170" spans="1:9" ht="60" hidden="1">
      <c r="A2170" s="35">
        <v>36595</v>
      </c>
      <c r="B2170" s="36" t="s">
        <v>4020</v>
      </c>
      <c r="C2170" s="36" t="s">
        <v>3657</v>
      </c>
      <c r="D2170" s="36" t="s">
        <v>191</v>
      </c>
      <c r="E2170" s="35">
        <v>100834</v>
      </c>
      <c r="F2170" s="37">
        <v>500</v>
      </c>
      <c r="G2170" s="35">
        <v>3</v>
      </c>
      <c r="H2170" s="36" t="s">
        <v>179</v>
      </c>
      <c r="I2170" s="35">
        <v>3337427786</v>
      </c>
    </row>
    <row r="2171" spans="1:9" ht="60" hidden="1">
      <c r="A2171" s="35">
        <v>36596</v>
      </c>
      <c r="B2171" s="36" t="s">
        <v>4021</v>
      </c>
      <c r="C2171" s="36" t="s">
        <v>3657</v>
      </c>
      <c r="D2171" s="36" t="s">
        <v>191</v>
      </c>
      <c r="E2171" s="35">
        <v>100834</v>
      </c>
      <c r="F2171" s="37">
        <v>500</v>
      </c>
      <c r="G2171" s="35">
        <v>3</v>
      </c>
      <c r="H2171" s="36" t="s">
        <v>179</v>
      </c>
      <c r="I2171" s="35">
        <v>3337427802</v>
      </c>
    </row>
    <row r="2172" spans="1:9" ht="60" hidden="1">
      <c r="A2172" s="35">
        <v>36597</v>
      </c>
      <c r="B2172" s="36" t="s">
        <v>4022</v>
      </c>
      <c r="C2172" s="36" t="s">
        <v>3657</v>
      </c>
      <c r="D2172" s="36" t="s">
        <v>191</v>
      </c>
      <c r="E2172" s="35">
        <v>100834</v>
      </c>
      <c r="F2172" s="37">
        <v>500</v>
      </c>
      <c r="G2172" s="35">
        <v>8</v>
      </c>
      <c r="H2172" s="36" t="s">
        <v>179</v>
      </c>
      <c r="I2172" s="35">
        <v>3337427804</v>
      </c>
    </row>
    <row r="2173" spans="1:9" ht="60" hidden="1">
      <c r="A2173" s="35">
        <v>36598</v>
      </c>
      <c r="B2173" s="36" t="s">
        <v>4023</v>
      </c>
      <c r="C2173" s="36" t="s">
        <v>3657</v>
      </c>
      <c r="D2173" s="36" t="s">
        <v>191</v>
      </c>
      <c r="E2173" s="35">
        <v>100834</v>
      </c>
      <c r="F2173" s="37">
        <v>500</v>
      </c>
      <c r="G2173" s="35">
        <v>3</v>
      </c>
      <c r="H2173" s="36" t="s">
        <v>179</v>
      </c>
      <c r="I2173" s="35">
        <v>3337427807</v>
      </c>
    </row>
    <row r="2174" spans="1:9" ht="60" hidden="1">
      <c r="A2174" s="35">
        <v>36599</v>
      </c>
      <c r="B2174" s="36" t="s">
        <v>4024</v>
      </c>
      <c r="C2174" s="36" t="s">
        <v>3657</v>
      </c>
      <c r="D2174" s="36" t="s">
        <v>191</v>
      </c>
      <c r="E2174" s="35">
        <v>100834</v>
      </c>
      <c r="F2174" s="37">
        <v>500</v>
      </c>
      <c r="G2174" s="35">
        <v>7</v>
      </c>
      <c r="H2174" s="36" t="s">
        <v>179</v>
      </c>
      <c r="I2174" s="35">
        <v>3337427810</v>
      </c>
    </row>
    <row r="2175" spans="1:9" ht="60" hidden="1">
      <c r="A2175" s="35">
        <v>36600</v>
      </c>
      <c r="B2175" s="36" t="s">
        <v>4025</v>
      </c>
      <c r="C2175" s="36" t="s">
        <v>3657</v>
      </c>
      <c r="D2175" s="36" t="s">
        <v>191</v>
      </c>
      <c r="E2175" s="35">
        <v>100834</v>
      </c>
      <c r="F2175" s="37">
        <v>500</v>
      </c>
      <c r="G2175" s="35">
        <v>4</v>
      </c>
      <c r="H2175" s="36" t="s">
        <v>179</v>
      </c>
      <c r="I2175" s="35">
        <v>3337427815</v>
      </c>
    </row>
    <row r="2176" spans="1:9" ht="60" hidden="1">
      <c r="A2176" s="35">
        <v>36601</v>
      </c>
      <c r="B2176" s="36" t="s">
        <v>4026</v>
      </c>
      <c r="C2176" s="36" t="s">
        <v>3657</v>
      </c>
      <c r="D2176" s="36" t="s">
        <v>191</v>
      </c>
      <c r="E2176" s="35">
        <v>100834</v>
      </c>
      <c r="F2176" s="37">
        <v>500</v>
      </c>
      <c r="G2176" s="35">
        <v>5</v>
      </c>
      <c r="H2176" s="36" t="s">
        <v>179</v>
      </c>
      <c r="I2176" s="35">
        <v>3337427816</v>
      </c>
    </row>
    <row r="2177" spans="1:9" ht="60" hidden="1">
      <c r="A2177" s="35">
        <v>36602</v>
      </c>
      <c r="B2177" s="36" t="s">
        <v>4027</v>
      </c>
      <c r="C2177" s="36" t="s">
        <v>3657</v>
      </c>
      <c r="D2177" s="36" t="s">
        <v>191</v>
      </c>
      <c r="E2177" s="35">
        <v>100834</v>
      </c>
      <c r="F2177" s="37">
        <v>500</v>
      </c>
      <c r="G2177" s="35">
        <v>3</v>
      </c>
      <c r="H2177" s="36" t="s">
        <v>170</v>
      </c>
      <c r="I2177" s="35">
        <v>3337427831</v>
      </c>
    </row>
    <row r="2178" spans="1:9" ht="15" hidden="1">
      <c r="A2178" s="35">
        <v>36604</v>
      </c>
      <c r="B2178" s="36" t="s">
        <v>4028</v>
      </c>
      <c r="C2178" s="36" t="s">
        <v>3657</v>
      </c>
      <c r="D2178" s="36" t="s">
        <v>178</v>
      </c>
      <c r="E2178" s="35">
        <v>116704</v>
      </c>
      <c r="F2178" s="37">
        <v>69</v>
      </c>
      <c r="G2178" s="35">
        <v>3</v>
      </c>
      <c r="H2178" s="36" t="s">
        <v>170</v>
      </c>
      <c r="I2178" s="35">
        <v>3337427861</v>
      </c>
    </row>
    <row r="2179" spans="1:9" ht="45" hidden="1">
      <c r="A2179" s="35">
        <v>36605</v>
      </c>
      <c r="B2179" s="36" t="s">
        <v>4029</v>
      </c>
      <c r="C2179" s="36" t="s">
        <v>3657</v>
      </c>
      <c r="D2179" s="36" t="s">
        <v>178</v>
      </c>
      <c r="E2179" s="35">
        <v>116704</v>
      </c>
      <c r="F2179" s="37">
        <v>69</v>
      </c>
      <c r="G2179" s="35">
        <v>3</v>
      </c>
      <c r="H2179" s="36" t="s">
        <v>179</v>
      </c>
      <c r="I2179" s="35">
        <v>3337427863</v>
      </c>
    </row>
    <row r="2180" spans="1:9" ht="15" hidden="1">
      <c r="A2180" s="35">
        <v>36606</v>
      </c>
      <c r="B2180" s="36" t="s">
        <v>4030</v>
      </c>
      <c r="C2180" s="36" t="s">
        <v>3657</v>
      </c>
      <c r="D2180" s="36" t="s">
        <v>178</v>
      </c>
      <c r="E2180" s="35">
        <v>116704</v>
      </c>
      <c r="F2180" s="37">
        <v>69</v>
      </c>
      <c r="G2180" s="35">
        <v>3</v>
      </c>
      <c r="H2180" s="36" t="s">
        <v>170</v>
      </c>
      <c r="I2180" s="35">
        <v>3337427915</v>
      </c>
    </row>
    <row r="2181" spans="1:9" ht="15" hidden="1">
      <c r="A2181" s="35">
        <v>36607</v>
      </c>
      <c r="B2181" s="36" t="s">
        <v>4031</v>
      </c>
      <c r="C2181" s="36" t="s">
        <v>3657</v>
      </c>
      <c r="D2181" s="36" t="s">
        <v>178</v>
      </c>
      <c r="E2181" s="35">
        <v>116704</v>
      </c>
      <c r="F2181" s="37">
        <v>69</v>
      </c>
      <c r="G2181" s="35">
        <v>3</v>
      </c>
      <c r="H2181" s="36" t="s">
        <v>170</v>
      </c>
      <c r="I2181" s="35">
        <v>3337427920</v>
      </c>
    </row>
    <row r="2182" spans="1:9" ht="60" hidden="1">
      <c r="A2182" s="35">
        <v>36608</v>
      </c>
      <c r="B2182" s="36" t="s">
        <v>4032</v>
      </c>
      <c r="C2182" s="36" t="s">
        <v>3657</v>
      </c>
      <c r="D2182" s="36" t="s">
        <v>191</v>
      </c>
      <c r="E2182" s="35">
        <v>100834</v>
      </c>
      <c r="F2182" s="37">
        <v>500</v>
      </c>
      <c r="G2182" s="35">
        <v>7</v>
      </c>
      <c r="H2182" s="36" t="s">
        <v>170</v>
      </c>
      <c r="I2182" s="35">
        <v>3337427970</v>
      </c>
    </row>
    <row r="2183" spans="1:9" ht="60" hidden="1">
      <c r="A2183" s="35">
        <v>36609</v>
      </c>
      <c r="B2183" s="36" t="s">
        <v>4033</v>
      </c>
      <c r="C2183" s="36" t="s">
        <v>3657</v>
      </c>
      <c r="D2183" s="36" t="s">
        <v>191</v>
      </c>
      <c r="E2183" s="35">
        <v>100834</v>
      </c>
      <c r="F2183" s="37">
        <v>230</v>
      </c>
      <c r="G2183" s="35">
        <v>2</v>
      </c>
      <c r="H2183" s="36" t="s">
        <v>170</v>
      </c>
      <c r="I2183" s="35">
        <v>3337427971</v>
      </c>
    </row>
    <row r="2184" spans="1:9" ht="60" hidden="1">
      <c r="A2184" s="35">
        <v>36610</v>
      </c>
      <c r="B2184" s="36" t="s">
        <v>4034</v>
      </c>
      <c r="C2184" s="36" t="s">
        <v>3657</v>
      </c>
      <c r="D2184" s="36" t="s">
        <v>191</v>
      </c>
      <c r="E2184" s="35">
        <v>100834</v>
      </c>
      <c r="F2184" s="37">
        <v>500</v>
      </c>
      <c r="G2184" s="35">
        <v>3</v>
      </c>
      <c r="H2184" s="36" t="s">
        <v>4035</v>
      </c>
      <c r="I2184" s="35">
        <v>3337427989</v>
      </c>
    </row>
    <row r="2185" spans="1:9" ht="60" hidden="1">
      <c r="A2185" s="35">
        <v>36611</v>
      </c>
      <c r="B2185" s="36" t="s">
        <v>4036</v>
      </c>
      <c r="C2185" s="36" t="s">
        <v>3657</v>
      </c>
      <c r="D2185" s="36" t="s">
        <v>191</v>
      </c>
      <c r="E2185" s="35">
        <v>100834</v>
      </c>
      <c r="F2185" s="37">
        <v>500</v>
      </c>
      <c r="G2185" s="35">
        <v>1</v>
      </c>
      <c r="H2185" s="36" t="s">
        <v>179</v>
      </c>
      <c r="I2185" s="35">
        <v>3337427996</v>
      </c>
    </row>
    <row r="2186" spans="1:9" ht="60" hidden="1">
      <c r="A2186" s="35">
        <v>36612</v>
      </c>
      <c r="B2186" s="36" t="s">
        <v>4037</v>
      </c>
      <c r="C2186" s="36" t="s">
        <v>3657</v>
      </c>
      <c r="D2186" s="36" t="s">
        <v>191</v>
      </c>
      <c r="E2186" s="35">
        <v>100834</v>
      </c>
      <c r="F2186" s="37">
        <v>230</v>
      </c>
      <c r="G2186" s="35">
        <v>3</v>
      </c>
      <c r="H2186" s="36" t="s">
        <v>179</v>
      </c>
      <c r="I2186" s="35">
        <v>3337428108</v>
      </c>
    </row>
    <row r="2187" spans="1:9" ht="60" hidden="1">
      <c r="A2187" s="35">
        <v>36613</v>
      </c>
      <c r="B2187" s="36" t="s">
        <v>4038</v>
      </c>
      <c r="C2187" s="36" t="s">
        <v>3657</v>
      </c>
      <c r="D2187" s="36" t="s">
        <v>191</v>
      </c>
      <c r="E2187" s="35">
        <v>100834</v>
      </c>
      <c r="F2187" s="37">
        <v>115</v>
      </c>
      <c r="G2187" s="35">
        <v>3</v>
      </c>
      <c r="H2187" s="36" t="s">
        <v>179</v>
      </c>
      <c r="I2187" s="35">
        <v>3337428121</v>
      </c>
    </row>
    <row r="2188" spans="1:9" ht="60" hidden="1">
      <c r="A2188" s="35">
        <v>36614</v>
      </c>
      <c r="B2188" s="36" t="s">
        <v>4039</v>
      </c>
      <c r="C2188" s="36" t="s">
        <v>3657</v>
      </c>
      <c r="D2188" s="36" t="s">
        <v>191</v>
      </c>
      <c r="E2188" s="35">
        <v>100834</v>
      </c>
      <c r="F2188" s="37">
        <v>115</v>
      </c>
      <c r="G2188" s="35">
        <v>2</v>
      </c>
      <c r="H2188" s="36" t="s">
        <v>179</v>
      </c>
      <c r="I2188" s="35">
        <v>3337428122</v>
      </c>
    </row>
    <row r="2189" spans="1:9" ht="60" hidden="1">
      <c r="A2189" s="35">
        <v>36615</v>
      </c>
      <c r="B2189" s="36" t="s">
        <v>4040</v>
      </c>
      <c r="C2189" s="36" t="s">
        <v>3657</v>
      </c>
      <c r="D2189" s="36" t="s">
        <v>191</v>
      </c>
      <c r="E2189" s="35">
        <v>100834</v>
      </c>
      <c r="F2189" s="37">
        <v>115</v>
      </c>
      <c r="G2189" s="35">
        <v>3</v>
      </c>
      <c r="H2189" s="36" t="s">
        <v>170</v>
      </c>
      <c r="I2189" s="35">
        <v>3337428155</v>
      </c>
    </row>
    <row r="2190" spans="1:9" ht="60" hidden="1">
      <c r="A2190" s="35">
        <v>36616</v>
      </c>
      <c r="B2190" s="36" t="s">
        <v>4041</v>
      </c>
      <c r="C2190" s="36" t="s">
        <v>3657</v>
      </c>
      <c r="D2190" s="36" t="s">
        <v>191</v>
      </c>
      <c r="E2190" s="35">
        <v>100834</v>
      </c>
      <c r="F2190" s="37">
        <v>115</v>
      </c>
      <c r="G2190" s="35">
        <v>3</v>
      </c>
      <c r="H2190" s="36" t="s">
        <v>170</v>
      </c>
      <c r="I2190" s="35">
        <v>3337428156</v>
      </c>
    </row>
    <row r="2191" spans="1:9" ht="60" hidden="1">
      <c r="A2191" s="35">
        <v>36617</v>
      </c>
      <c r="B2191" s="36" t="s">
        <v>4042</v>
      </c>
      <c r="C2191" s="36" t="s">
        <v>3657</v>
      </c>
      <c r="D2191" s="36" t="s">
        <v>191</v>
      </c>
      <c r="E2191" s="35">
        <v>100834</v>
      </c>
      <c r="F2191" s="37">
        <v>345</v>
      </c>
      <c r="G2191" s="35">
        <v>3</v>
      </c>
      <c r="H2191" s="36" t="s">
        <v>179</v>
      </c>
      <c r="I2191" s="35">
        <v>3337428207</v>
      </c>
    </row>
    <row r="2192" spans="1:9" ht="60" hidden="1">
      <c r="A2192" s="35">
        <v>36618</v>
      </c>
      <c r="B2192" s="36" t="s">
        <v>4043</v>
      </c>
      <c r="C2192" s="36" t="s">
        <v>3657</v>
      </c>
      <c r="D2192" s="36" t="s">
        <v>191</v>
      </c>
      <c r="E2192" s="35">
        <v>100834</v>
      </c>
      <c r="F2192" s="37">
        <v>500</v>
      </c>
      <c r="G2192" s="35">
        <v>4</v>
      </c>
      <c r="H2192" s="36" t="s">
        <v>170</v>
      </c>
      <c r="I2192" s="35">
        <v>3337428242</v>
      </c>
    </row>
    <row r="2193" spans="1:9" ht="45" hidden="1">
      <c r="A2193" s="35">
        <v>36619</v>
      </c>
      <c r="B2193" s="36" t="s">
        <v>4044</v>
      </c>
      <c r="C2193" s="36" t="s">
        <v>3657</v>
      </c>
      <c r="D2193" s="36" t="s">
        <v>178</v>
      </c>
      <c r="E2193" s="35">
        <v>116704</v>
      </c>
      <c r="F2193" s="37">
        <v>69</v>
      </c>
      <c r="G2193" s="35">
        <v>2</v>
      </c>
      <c r="H2193" s="36" t="s">
        <v>179</v>
      </c>
      <c r="I2193" s="35">
        <v>3337428275</v>
      </c>
    </row>
    <row r="2194" spans="1:9" ht="15" hidden="1">
      <c r="A2194" s="35">
        <v>36620</v>
      </c>
      <c r="B2194" s="36" t="s">
        <v>4045</v>
      </c>
      <c r="C2194" s="36" t="s">
        <v>3657</v>
      </c>
      <c r="D2194" s="36" t="s">
        <v>178</v>
      </c>
      <c r="E2194" s="35">
        <v>116704</v>
      </c>
      <c r="F2194" s="37">
        <v>115</v>
      </c>
      <c r="G2194" s="35">
        <v>3</v>
      </c>
      <c r="H2194" s="36" t="s">
        <v>170</v>
      </c>
      <c r="I2194" s="35">
        <v>3337428287</v>
      </c>
    </row>
    <row r="2195" spans="1:9" ht="15" hidden="1">
      <c r="A2195" s="35">
        <v>36621</v>
      </c>
      <c r="B2195" s="36" t="s">
        <v>4046</v>
      </c>
      <c r="C2195" s="36" t="s">
        <v>3657</v>
      </c>
      <c r="D2195" s="36" t="s">
        <v>178</v>
      </c>
      <c r="E2195" s="35">
        <v>116704</v>
      </c>
      <c r="F2195" s="37">
        <v>115</v>
      </c>
      <c r="G2195" s="35">
        <v>3</v>
      </c>
      <c r="H2195" s="36" t="s">
        <v>170</v>
      </c>
      <c r="I2195" s="35">
        <v>3337428288</v>
      </c>
    </row>
    <row r="2196" spans="1:9" ht="15" hidden="1">
      <c r="A2196" s="35">
        <v>36622</v>
      </c>
      <c r="B2196" s="36" t="s">
        <v>4047</v>
      </c>
      <c r="C2196" s="36" t="s">
        <v>3657</v>
      </c>
      <c r="D2196" s="36" t="s">
        <v>178</v>
      </c>
      <c r="E2196" s="35">
        <v>116704</v>
      </c>
      <c r="F2196" s="37">
        <v>115</v>
      </c>
      <c r="G2196" s="35">
        <v>3</v>
      </c>
      <c r="H2196" s="36" t="s">
        <v>170</v>
      </c>
      <c r="I2196" s="35">
        <v>3337428292</v>
      </c>
    </row>
    <row r="2197" spans="1:9" ht="15" hidden="1">
      <c r="A2197" s="35">
        <v>36624</v>
      </c>
      <c r="B2197" s="36" t="s">
        <v>4048</v>
      </c>
      <c r="C2197" s="36" t="s">
        <v>3657</v>
      </c>
      <c r="D2197" s="36" t="s">
        <v>178</v>
      </c>
      <c r="E2197" s="35">
        <v>116704</v>
      </c>
      <c r="F2197" s="37">
        <v>69</v>
      </c>
      <c r="G2197" s="35">
        <v>1</v>
      </c>
      <c r="H2197" s="36" t="s">
        <v>170</v>
      </c>
      <c r="I2197" s="35">
        <v>3337427901</v>
      </c>
    </row>
    <row r="2198" spans="1:9" ht="45" hidden="1">
      <c r="A2198" s="35">
        <v>36625</v>
      </c>
      <c r="B2198" s="36" t="s">
        <v>4049</v>
      </c>
      <c r="C2198" s="36" t="s">
        <v>3657</v>
      </c>
      <c r="D2198" s="36" t="s">
        <v>178</v>
      </c>
      <c r="E2198" s="35">
        <v>116704</v>
      </c>
      <c r="F2198" s="37">
        <v>69</v>
      </c>
      <c r="G2198" s="35">
        <v>3</v>
      </c>
      <c r="H2198" s="36" t="s">
        <v>179</v>
      </c>
      <c r="I2198" s="35">
        <v>3337427910</v>
      </c>
    </row>
    <row r="2199" spans="1:9" ht="60" hidden="1">
      <c r="A2199" s="35">
        <v>36634</v>
      </c>
      <c r="B2199" s="36" t="s">
        <v>4050</v>
      </c>
      <c r="C2199" s="36" t="s">
        <v>3657</v>
      </c>
      <c r="D2199" s="36" t="s">
        <v>191</v>
      </c>
      <c r="E2199" s="35">
        <v>100834</v>
      </c>
      <c r="F2199" s="37">
        <v>69</v>
      </c>
      <c r="G2199" s="35">
        <v>3</v>
      </c>
      <c r="H2199" s="36" t="s">
        <v>170</v>
      </c>
      <c r="I2199" s="35">
        <v>3352750013</v>
      </c>
    </row>
    <row r="2200" spans="1:9" ht="45" hidden="1">
      <c r="A2200" s="35">
        <v>36637</v>
      </c>
      <c r="B2200" s="36" t="s">
        <v>4051</v>
      </c>
      <c r="C2200" s="36" t="s">
        <v>3657</v>
      </c>
      <c r="D2200" s="36" t="s">
        <v>397</v>
      </c>
      <c r="E2200" s="35">
        <v>101374</v>
      </c>
      <c r="F2200" s="37">
        <v>115</v>
      </c>
      <c r="G2200" s="35">
        <v>3</v>
      </c>
      <c r="H2200" s="36" t="s">
        <v>194</v>
      </c>
      <c r="I2200" s="35">
        <v>3352750028</v>
      </c>
    </row>
    <row r="2201" spans="1:9" ht="45" hidden="1">
      <c r="A2201" s="35">
        <v>36638</v>
      </c>
      <c r="B2201" s="36" t="s">
        <v>4052</v>
      </c>
      <c r="C2201" s="36" t="s">
        <v>3657</v>
      </c>
      <c r="D2201" s="36" t="s">
        <v>397</v>
      </c>
      <c r="E2201" s="35">
        <v>101374</v>
      </c>
      <c r="F2201" s="37">
        <v>115</v>
      </c>
      <c r="G2201" s="35">
        <v>3</v>
      </c>
      <c r="H2201" s="36" t="s">
        <v>194</v>
      </c>
      <c r="I2201" s="35">
        <v>3352750030</v>
      </c>
    </row>
    <row r="2202" spans="1:9" ht="45" hidden="1">
      <c r="A2202" s="35">
        <v>36639</v>
      </c>
      <c r="B2202" s="36" t="s">
        <v>4053</v>
      </c>
      <c r="C2202" s="36" t="s">
        <v>3657</v>
      </c>
      <c r="D2202" s="36" t="s">
        <v>397</v>
      </c>
      <c r="E2202" s="35">
        <v>101374</v>
      </c>
      <c r="F2202" s="37">
        <v>115</v>
      </c>
      <c r="G2202" s="35">
        <v>3</v>
      </c>
      <c r="H2202" s="36" t="s">
        <v>194</v>
      </c>
      <c r="I2202" s="35">
        <v>3352750038</v>
      </c>
    </row>
    <row r="2203" spans="1:9" ht="45" hidden="1">
      <c r="A2203" s="35">
        <v>36640</v>
      </c>
      <c r="B2203" s="36" t="s">
        <v>4054</v>
      </c>
      <c r="C2203" s="36" t="s">
        <v>3657</v>
      </c>
      <c r="D2203" s="36" t="s">
        <v>397</v>
      </c>
      <c r="E2203" s="35">
        <v>101374</v>
      </c>
      <c r="F2203" s="37">
        <v>115</v>
      </c>
      <c r="G2203" s="35">
        <v>3</v>
      </c>
      <c r="H2203" s="36" t="s">
        <v>194</v>
      </c>
      <c r="I2203" s="35">
        <v>3352750039</v>
      </c>
    </row>
    <row r="2204" spans="1:9" ht="45" hidden="1">
      <c r="A2204" s="35">
        <v>36641</v>
      </c>
      <c r="B2204" s="36" t="s">
        <v>4055</v>
      </c>
      <c r="C2204" s="36" t="s">
        <v>3657</v>
      </c>
      <c r="D2204" s="36" t="s">
        <v>397</v>
      </c>
      <c r="E2204" s="35">
        <v>101374</v>
      </c>
      <c r="F2204" s="37">
        <v>115</v>
      </c>
      <c r="G2204" s="35">
        <v>3</v>
      </c>
      <c r="H2204" s="36" t="s">
        <v>194</v>
      </c>
      <c r="I2204" s="35">
        <v>3352750041</v>
      </c>
    </row>
    <row r="2205" spans="1:9" ht="45" hidden="1">
      <c r="A2205" s="35">
        <v>36642</v>
      </c>
      <c r="B2205" s="36" t="s">
        <v>4056</v>
      </c>
      <c r="C2205" s="36" t="s">
        <v>3657</v>
      </c>
      <c r="D2205" s="36" t="s">
        <v>397</v>
      </c>
      <c r="E2205" s="35">
        <v>101374</v>
      </c>
      <c r="F2205" s="37">
        <v>115</v>
      </c>
      <c r="G2205" s="35">
        <v>3</v>
      </c>
      <c r="H2205" s="36" t="s">
        <v>194</v>
      </c>
      <c r="I2205" s="35">
        <v>3352750043</v>
      </c>
    </row>
    <row r="2206" spans="1:9" ht="45" hidden="1">
      <c r="A2206" s="35">
        <v>36643</v>
      </c>
      <c r="B2206" s="36" t="s">
        <v>4057</v>
      </c>
      <c r="C2206" s="36" t="s">
        <v>3657</v>
      </c>
      <c r="D2206" s="36" t="s">
        <v>397</v>
      </c>
      <c r="E2206" s="35">
        <v>101374</v>
      </c>
      <c r="F2206" s="37">
        <v>57</v>
      </c>
      <c r="G2206" s="35">
        <v>3</v>
      </c>
      <c r="H2206" s="36" t="s">
        <v>194</v>
      </c>
      <c r="I2206" s="35">
        <v>3352750054</v>
      </c>
    </row>
    <row r="2207" spans="1:9" ht="45" hidden="1">
      <c r="A2207" s="35">
        <v>36644</v>
      </c>
      <c r="B2207" s="36" t="s">
        <v>4058</v>
      </c>
      <c r="C2207" s="36" t="s">
        <v>3657</v>
      </c>
      <c r="D2207" s="36" t="s">
        <v>397</v>
      </c>
      <c r="E2207" s="35">
        <v>101374</v>
      </c>
      <c r="F2207" s="37">
        <v>115</v>
      </c>
      <c r="G2207" s="35">
        <v>3</v>
      </c>
      <c r="H2207" s="36" t="s">
        <v>194</v>
      </c>
      <c r="I2207" s="35">
        <v>3352750056</v>
      </c>
    </row>
    <row r="2208" spans="1:9" ht="45" hidden="1">
      <c r="A2208" s="35">
        <v>36645</v>
      </c>
      <c r="B2208" s="36" t="s">
        <v>4059</v>
      </c>
      <c r="C2208" s="36" t="s">
        <v>3657</v>
      </c>
      <c r="D2208" s="36" t="s">
        <v>397</v>
      </c>
      <c r="E2208" s="35">
        <v>101374</v>
      </c>
      <c r="F2208" s="37">
        <v>115</v>
      </c>
      <c r="G2208" s="35">
        <v>3</v>
      </c>
      <c r="H2208" s="36" t="s">
        <v>194</v>
      </c>
      <c r="I2208" s="35">
        <v>3352750058</v>
      </c>
    </row>
    <row r="2209" spans="1:9" ht="45" hidden="1">
      <c r="A2209" s="35">
        <v>36646</v>
      </c>
      <c r="B2209" s="36" t="s">
        <v>4060</v>
      </c>
      <c r="C2209" s="36" t="s">
        <v>3657</v>
      </c>
      <c r="D2209" s="36" t="s">
        <v>397</v>
      </c>
      <c r="E2209" s="35">
        <v>101374</v>
      </c>
      <c r="F2209" s="37">
        <v>115</v>
      </c>
      <c r="G2209" s="35">
        <v>3</v>
      </c>
      <c r="H2209" s="36" t="s">
        <v>194</v>
      </c>
      <c r="I2209" s="35">
        <v>3352750059</v>
      </c>
    </row>
    <row r="2210" spans="1:9" ht="45" hidden="1">
      <c r="A2210" s="35">
        <v>36647</v>
      </c>
      <c r="B2210" s="36" t="s">
        <v>4061</v>
      </c>
      <c r="C2210" s="36" t="s">
        <v>3657</v>
      </c>
      <c r="D2210" s="36" t="s">
        <v>397</v>
      </c>
      <c r="E2210" s="35">
        <v>101374</v>
      </c>
      <c r="F2210" s="37">
        <v>115</v>
      </c>
      <c r="G2210" s="35">
        <v>3</v>
      </c>
      <c r="H2210" s="36" t="s">
        <v>194</v>
      </c>
      <c r="I2210" s="35">
        <v>3352750069</v>
      </c>
    </row>
    <row r="2211" spans="1:9" ht="45" hidden="1">
      <c r="A2211" s="35">
        <v>36648</v>
      </c>
      <c r="B2211" s="36" t="s">
        <v>4062</v>
      </c>
      <c r="C2211" s="36" t="s">
        <v>3657</v>
      </c>
      <c r="D2211" s="36" t="s">
        <v>397</v>
      </c>
      <c r="E2211" s="35">
        <v>101374</v>
      </c>
      <c r="F2211" s="37">
        <v>115</v>
      </c>
      <c r="G2211" s="35">
        <v>3</v>
      </c>
      <c r="H2211" s="36" t="s">
        <v>194</v>
      </c>
      <c r="I2211" s="35">
        <v>3352750070</v>
      </c>
    </row>
    <row r="2212" spans="1:9" ht="45" hidden="1">
      <c r="A2212" s="35">
        <v>36649</v>
      </c>
      <c r="B2212" s="36" t="s">
        <v>4063</v>
      </c>
      <c r="C2212" s="36" t="s">
        <v>3657</v>
      </c>
      <c r="D2212" s="36" t="s">
        <v>397</v>
      </c>
      <c r="E2212" s="35">
        <v>101374</v>
      </c>
      <c r="F2212" s="37">
        <v>115</v>
      </c>
      <c r="G2212" s="35">
        <v>3</v>
      </c>
      <c r="H2212" s="36" t="s">
        <v>194</v>
      </c>
      <c r="I2212" s="35">
        <v>3352750072</v>
      </c>
    </row>
    <row r="2213" spans="1:9" ht="45" hidden="1">
      <c r="A2213" s="35">
        <v>36650</v>
      </c>
      <c r="B2213" s="36" t="s">
        <v>4064</v>
      </c>
      <c r="C2213" s="36" t="s">
        <v>3657</v>
      </c>
      <c r="D2213" s="36" t="s">
        <v>397</v>
      </c>
      <c r="E2213" s="35">
        <v>101374</v>
      </c>
      <c r="F2213" s="37">
        <v>115</v>
      </c>
      <c r="G2213" s="35">
        <v>3</v>
      </c>
      <c r="H2213" s="36" t="s">
        <v>194</v>
      </c>
      <c r="I2213" s="35">
        <v>3352750075</v>
      </c>
    </row>
    <row r="2214" spans="1:9" ht="15" hidden="1">
      <c r="A2214" s="35">
        <v>36651</v>
      </c>
      <c r="B2214" s="36" t="s">
        <v>4065</v>
      </c>
      <c r="C2214" s="36" t="s">
        <v>3657</v>
      </c>
      <c r="D2214" s="36" t="s">
        <v>178</v>
      </c>
      <c r="E2214" s="35">
        <v>116704</v>
      </c>
      <c r="F2214" s="37">
        <v>115</v>
      </c>
      <c r="G2214" s="35">
        <v>3</v>
      </c>
      <c r="H2214" s="36" t="s">
        <v>194</v>
      </c>
      <c r="I2214" s="35">
        <v>3352750079</v>
      </c>
    </row>
    <row r="2215" spans="1:9" ht="15" hidden="1">
      <c r="A2215" s="35">
        <v>36652</v>
      </c>
      <c r="B2215" s="36" t="s">
        <v>4066</v>
      </c>
      <c r="C2215" s="36" t="s">
        <v>3657</v>
      </c>
      <c r="D2215" s="36" t="s">
        <v>178</v>
      </c>
      <c r="E2215" s="35">
        <v>116704</v>
      </c>
      <c r="F2215" s="37">
        <v>115</v>
      </c>
      <c r="G2215" s="35">
        <v>3</v>
      </c>
      <c r="H2215" s="36" t="s">
        <v>194</v>
      </c>
      <c r="I2215" s="35">
        <v>3352750083</v>
      </c>
    </row>
    <row r="2216" spans="1:9" ht="45" hidden="1">
      <c r="A2216" s="35">
        <v>36653</v>
      </c>
      <c r="B2216" s="36" t="s">
        <v>4067</v>
      </c>
      <c r="C2216" s="36" t="s">
        <v>3657</v>
      </c>
      <c r="D2216" s="36" t="s">
        <v>397</v>
      </c>
      <c r="E2216" s="35">
        <v>101374</v>
      </c>
      <c r="F2216" s="37">
        <v>115</v>
      </c>
      <c r="G2216" s="35">
        <v>3</v>
      </c>
      <c r="H2216" s="36" t="s">
        <v>194</v>
      </c>
      <c r="I2216" s="35">
        <v>3352750088</v>
      </c>
    </row>
    <row r="2217" spans="1:9" ht="45" hidden="1">
      <c r="A2217" s="35">
        <v>36654</v>
      </c>
      <c r="B2217" s="36" t="s">
        <v>4068</v>
      </c>
      <c r="C2217" s="36" t="s">
        <v>3657</v>
      </c>
      <c r="D2217" s="36" t="s">
        <v>397</v>
      </c>
      <c r="E2217" s="35">
        <v>101374</v>
      </c>
      <c r="F2217" s="37">
        <v>115</v>
      </c>
      <c r="G2217" s="35">
        <v>3</v>
      </c>
      <c r="H2217" s="36" t="s">
        <v>194</v>
      </c>
      <c r="I2217" s="35">
        <v>3352750089</v>
      </c>
    </row>
    <row r="2218" spans="1:9" ht="45" hidden="1">
      <c r="A2218" s="35">
        <v>36655</v>
      </c>
      <c r="B2218" s="36" t="s">
        <v>4069</v>
      </c>
      <c r="C2218" s="36" t="s">
        <v>3657</v>
      </c>
      <c r="D2218" s="36" t="s">
        <v>397</v>
      </c>
      <c r="E2218" s="35">
        <v>101374</v>
      </c>
      <c r="F2218" s="37">
        <v>115</v>
      </c>
      <c r="G2218" s="35">
        <v>3</v>
      </c>
      <c r="H2218" s="36" t="s">
        <v>194</v>
      </c>
      <c r="I2218" s="35">
        <v>3352750091</v>
      </c>
    </row>
    <row r="2219" spans="1:9" ht="45" hidden="1">
      <c r="A2219" s="35">
        <v>36656</v>
      </c>
      <c r="B2219" s="36" t="s">
        <v>4070</v>
      </c>
      <c r="C2219" s="36" t="s">
        <v>3657</v>
      </c>
      <c r="D2219" s="36" t="s">
        <v>397</v>
      </c>
      <c r="E2219" s="35">
        <v>101374</v>
      </c>
      <c r="F2219" s="37">
        <v>-99</v>
      </c>
      <c r="G2219" s="35">
        <v>3</v>
      </c>
      <c r="H2219" s="36" t="s">
        <v>194</v>
      </c>
      <c r="I2219" s="35">
        <v>3352750107</v>
      </c>
    </row>
    <row r="2220" spans="1:9" ht="15" hidden="1">
      <c r="A2220" s="35">
        <v>36658</v>
      </c>
      <c r="B2220" s="36" t="s">
        <v>4071</v>
      </c>
      <c r="C2220" s="36" t="s">
        <v>3657</v>
      </c>
      <c r="D2220" s="36" t="s">
        <v>178</v>
      </c>
      <c r="E2220" s="35">
        <v>116704</v>
      </c>
      <c r="F2220" s="37">
        <v>69</v>
      </c>
      <c r="G2220" s="35">
        <v>3</v>
      </c>
      <c r="H2220" s="36" t="s">
        <v>170</v>
      </c>
      <c r="I2220" s="35">
        <v>3352750115</v>
      </c>
    </row>
    <row r="2221" spans="1:9" ht="15" hidden="1">
      <c r="A2221" s="35">
        <v>36659</v>
      </c>
      <c r="B2221" s="36" t="s">
        <v>4072</v>
      </c>
      <c r="C2221" s="36" t="s">
        <v>3657</v>
      </c>
      <c r="D2221" s="36" t="s">
        <v>178</v>
      </c>
      <c r="E2221" s="35">
        <v>116704</v>
      </c>
      <c r="F2221" s="37">
        <v>69</v>
      </c>
      <c r="G2221" s="35">
        <v>3</v>
      </c>
      <c r="H2221" s="36" t="s">
        <v>194</v>
      </c>
      <c r="I2221" s="35">
        <v>3337427446</v>
      </c>
    </row>
    <row r="2222" spans="1:9" ht="15" hidden="1">
      <c r="A2222" s="35">
        <v>36660</v>
      </c>
      <c r="B2222" s="36" t="s">
        <v>4073</v>
      </c>
      <c r="C2222" s="36" t="s">
        <v>3657</v>
      </c>
      <c r="D2222" s="36" t="s">
        <v>178</v>
      </c>
      <c r="E2222" s="35">
        <v>116704</v>
      </c>
      <c r="F2222" s="37">
        <v>115</v>
      </c>
      <c r="G2222" s="35">
        <v>3</v>
      </c>
      <c r="H2222" s="36" t="s">
        <v>194</v>
      </c>
      <c r="I2222" s="35">
        <v>3352750119</v>
      </c>
    </row>
    <row r="2223" spans="1:9" ht="15" hidden="1">
      <c r="A2223" s="35">
        <v>36661</v>
      </c>
      <c r="B2223" s="36" t="s">
        <v>4074</v>
      </c>
      <c r="C2223" s="36" t="s">
        <v>3657</v>
      </c>
      <c r="D2223" s="36" t="s">
        <v>178</v>
      </c>
      <c r="E2223" s="35">
        <v>116704</v>
      </c>
      <c r="F2223" s="37">
        <v>115</v>
      </c>
      <c r="G2223" s="35">
        <v>3</v>
      </c>
      <c r="H2223" s="36" t="s">
        <v>194</v>
      </c>
      <c r="I2223" s="35">
        <v>3352750123</v>
      </c>
    </row>
    <row r="2224" spans="1:9" ht="15" hidden="1">
      <c r="A2224" s="35">
        <v>36662</v>
      </c>
      <c r="B2224" s="36" t="s">
        <v>4075</v>
      </c>
      <c r="C2224" s="36" t="s">
        <v>3657</v>
      </c>
      <c r="D2224" s="36" t="s">
        <v>178</v>
      </c>
      <c r="E2224" s="35">
        <v>116704</v>
      </c>
      <c r="F2224" s="37">
        <v>115</v>
      </c>
      <c r="G2224" s="35">
        <v>4</v>
      </c>
      <c r="H2224" s="36" t="s">
        <v>194</v>
      </c>
      <c r="I2224" s="35">
        <v>3352750125</v>
      </c>
    </row>
    <row r="2225" spans="1:9" ht="45" hidden="1">
      <c r="A2225" s="35">
        <v>36664</v>
      </c>
      <c r="B2225" s="36" t="s">
        <v>4076</v>
      </c>
      <c r="C2225" s="36" t="s">
        <v>3657</v>
      </c>
      <c r="D2225" s="36" t="s">
        <v>397</v>
      </c>
      <c r="E2225" s="35">
        <v>101374</v>
      </c>
      <c r="F2225" s="37">
        <v>115</v>
      </c>
      <c r="G2225" s="35">
        <v>3</v>
      </c>
      <c r="H2225" s="36" t="s">
        <v>194</v>
      </c>
      <c r="I2225" s="35">
        <v>3352750127</v>
      </c>
    </row>
    <row r="2226" spans="1:9" ht="15" hidden="1">
      <c r="A2226" s="35">
        <v>36665</v>
      </c>
      <c r="B2226" s="36" t="s">
        <v>4077</v>
      </c>
      <c r="C2226" s="36" t="s">
        <v>3657</v>
      </c>
      <c r="D2226" s="36" t="s">
        <v>178</v>
      </c>
      <c r="E2226" s="35">
        <v>116704</v>
      </c>
      <c r="F2226" s="37">
        <v>57</v>
      </c>
      <c r="G2226" s="35">
        <v>3</v>
      </c>
      <c r="H2226" s="36" t="s">
        <v>194</v>
      </c>
      <c r="I2226" s="35">
        <v>3352750128</v>
      </c>
    </row>
    <row r="2227" spans="1:9" ht="15" hidden="1">
      <c r="A2227" s="35">
        <v>36666</v>
      </c>
      <c r="B2227" s="36" t="s">
        <v>4078</v>
      </c>
      <c r="C2227" s="36" t="s">
        <v>3657</v>
      </c>
      <c r="D2227" s="36" t="s">
        <v>178</v>
      </c>
      <c r="E2227" s="35">
        <v>116704</v>
      </c>
      <c r="F2227" s="37">
        <v>57</v>
      </c>
      <c r="G2227" s="35">
        <v>3</v>
      </c>
      <c r="H2227" s="36" t="s">
        <v>194</v>
      </c>
      <c r="I2227" s="35">
        <v>3352750131</v>
      </c>
    </row>
    <row r="2228" spans="1:9" ht="15" hidden="1">
      <c r="A2228" s="35">
        <v>36667</v>
      </c>
      <c r="B2228" s="36" t="s">
        <v>4079</v>
      </c>
      <c r="C2228" s="36" t="s">
        <v>3657</v>
      </c>
      <c r="D2228" s="36" t="s">
        <v>178</v>
      </c>
      <c r="E2228" s="35">
        <v>116704</v>
      </c>
      <c r="F2228" s="37">
        <v>115</v>
      </c>
      <c r="G2228" s="35">
        <v>3</v>
      </c>
      <c r="H2228" s="36" t="s">
        <v>194</v>
      </c>
      <c r="I2228" s="35">
        <v>3337428260</v>
      </c>
    </row>
    <row r="2229" spans="1:9" ht="45" hidden="1">
      <c r="A2229" s="35">
        <v>36668</v>
      </c>
      <c r="B2229" s="36" t="s">
        <v>4080</v>
      </c>
      <c r="C2229" s="36" t="s">
        <v>3657</v>
      </c>
      <c r="D2229" s="36" t="s">
        <v>397</v>
      </c>
      <c r="E2229" s="35">
        <v>101374</v>
      </c>
      <c r="F2229" s="37">
        <v>115</v>
      </c>
      <c r="G2229" s="35">
        <v>3</v>
      </c>
      <c r="H2229" s="36" t="s">
        <v>194</v>
      </c>
      <c r="I2229" s="35">
        <v>3337428258</v>
      </c>
    </row>
    <row r="2230" spans="1:9" ht="60" hidden="1">
      <c r="A2230" s="35">
        <v>36669</v>
      </c>
      <c r="B2230" s="36" t="s">
        <v>4081</v>
      </c>
      <c r="C2230" s="36" t="s">
        <v>3657</v>
      </c>
      <c r="D2230" s="36" t="s">
        <v>191</v>
      </c>
      <c r="E2230" s="35">
        <v>100834</v>
      </c>
      <c r="F2230" s="37">
        <v>230</v>
      </c>
      <c r="G2230" s="35">
        <v>4</v>
      </c>
      <c r="H2230" s="36" t="s">
        <v>170</v>
      </c>
      <c r="I2230" s="35">
        <v>3352750146</v>
      </c>
    </row>
    <row r="2231" spans="1:9" ht="15" hidden="1">
      <c r="A2231" s="35">
        <v>36670</v>
      </c>
      <c r="B2231" s="36" t="s">
        <v>4082</v>
      </c>
      <c r="C2231" s="36" t="s">
        <v>3657</v>
      </c>
      <c r="D2231" s="36" t="s">
        <v>178</v>
      </c>
      <c r="E2231" s="35">
        <v>116704</v>
      </c>
      <c r="F2231" s="37">
        <v>115</v>
      </c>
      <c r="G2231" s="35">
        <v>3</v>
      </c>
      <c r="H2231" s="36" t="s">
        <v>170</v>
      </c>
      <c r="I2231" s="35">
        <v>3352750150</v>
      </c>
    </row>
    <row r="2232" spans="1:9" ht="60" hidden="1">
      <c r="A2232" s="35">
        <v>36671</v>
      </c>
      <c r="B2232" s="36" t="s">
        <v>4083</v>
      </c>
      <c r="C2232" s="36" t="s">
        <v>3657</v>
      </c>
      <c r="D2232" s="36" t="s">
        <v>191</v>
      </c>
      <c r="E2232" s="35">
        <v>100834</v>
      </c>
      <c r="F2232" s="37">
        <v>115</v>
      </c>
      <c r="G2232" s="35">
        <v>3</v>
      </c>
      <c r="H2232" s="36" t="s">
        <v>170</v>
      </c>
      <c r="I2232" s="35">
        <v>3352750153</v>
      </c>
    </row>
    <row r="2233" spans="1:9" ht="60" hidden="1">
      <c r="A2233" s="35">
        <v>36672</v>
      </c>
      <c r="B2233" s="36" t="s">
        <v>4084</v>
      </c>
      <c r="C2233" s="36" t="s">
        <v>3657</v>
      </c>
      <c r="D2233" s="36" t="s">
        <v>191</v>
      </c>
      <c r="E2233" s="35">
        <v>100834</v>
      </c>
      <c r="F2233" s="37">
        <v>230</v>
      </c>
      <c r="G2233" s="35">
        <v>5</v>
      </c>
      <c r="H2233" s="36" t="s">
        <v>170</v>
      </c>
      <c r="I2233" s="35">
        <v>3352750154</v>
      </c>
    </row>
    <row r="2234" spans="1:9" ht="15" hidden="1">
      <c r="A2234" s="35">
        <v>36673</v>
      </c>
      <c r="B2234" s="36" t="s">
        <v>4085</v>
      </c>
      <c r="C2234" s="36" t="s">
        <v>3657</v>
      </c>
      <c r="D2234" s="36" t="s">
        <v>178</v>
      </c>
      <c r="E2234" s="35">
        <v>116704</v>
      </c>
      <c r="F2234" s="37">
        <v>115</v>
      </c>
      <c r="G2234" s="35">
        <v>3</v>
      </c>
      <c r="H2234" s="36" t="s">
        <v>170</v>
      </c>
      <c r="I2234" s="35">
        <v>3352750155</v>
      </c>
    </row>
    <row r="2235" spans="1:9" ht="45" hidden="1">
      <c r="A2235" s="35">
        <v>36676</v>
      </c>
      <c r="B2235" s="36" t="s">
        <v>4086</v>
      </c>
      <c r="C2235" s="36" t="s">
        <v>3657</v>
      </c>
      <c r="D2235" s="36" t="s">
        <v>397</v>
      </c>
      <c r="E2235" s="35">
        <v>101374</v>
      </c>
      <c r="F2235" s="37">
        <v>115</v>
      </c>
      <c r="G2235" s="35">
        <v>4</v>
      </c>
      <c r="H2235" s="36" t="s">
        <v>194</v>
      </c>
      <c r="I2235" s="35">
        <v>3352750184</v>
      </c>
    </row>
    <row r="2236" spans="1:9" ht="45" hidden="1">
      <c r="A2236" s="35">
        <v>36677</v>
      </c>
      <c r="B2236" s="36" t="s">
        <v>4087</v>
      </c>
      <c r="C2236" s="36" t="s">
        <v>3657</v>
      </c>
      <c r="D2236" s="36" t="s">
        <v>397</v>
      </c>
      <c r="E2236" s="35">
        <v>101374</v>
      </c>
      <c r="F2236" s="37">
        <v>115</v>
      </c>
      <c r="G2236" s="35">
        <v>4</v>
      </c>
      <c r="H2236" s="36" t="s">
        <v>194</v>
      </c>
      <c r="I2236" s="35">
        <v>3352750188</v>
      </c>
    </row>
    <row r="2237" spans="1:9" ht="45" hidden="1">
      <c r="A2237" s="35">
        <v>36678</v>
      </c>
      <c r="B2237" s="36" t="s">
        <v>4088</v>
      </c>
      <c r="C2237" s="36" t="s">
        <v>3657</v>
      </c>
      <c r="D2237" s="36" t="s">
        <v>397</v>
      </c>
      <c r="E2237" s="35">
        <v>101374</v>
      </c>
      <c r="F2237" s="37">
        <v>57</v>
      </c>
      <c r="G2237" s="35">
        <v>3</v>
      </c>
      <c r="H2237" s="36" t="s">
        <v>194</v>
      </c>
      <c r="I2237" s="35">
        <v>3352750191</v>
      </c>
    </row>
    <row r="2238" spans="1:9" ht="45" hidden="1">
      <c r="A2238" s="35">
        <v>36679</v>
      </c>
      <c r="B2238" s="36" t="s">
        <v>4089</v>
      </c>
      <c r="C2238" s="36" t="s">
        <v>3657</v>
      </c>
      <c r="D2238" s="36" t="s">
        <v>397</v>
      </c>
      <c r="E2238" s="35">
        <v>101374</v>
      </c>
      <c r="F2238" s="37">
        <v>115</v>
      </c>
      <c r="G2238" s="35">
        <v>3</v>
      </c>
      <c r="H2238" s="36" t="s">
        <v>194</v>
      </c>
      <c r="I2238" s="35">
        <v>3352750194</v>
      </c>
    </row>
    <row r="2239" spans="1:9" ht="45" hidden="1">
      <c r="A2239" s="35">
        <v>36680</v>
      </c>
      <c r="B2239" s="36" t="s">
        <v>4090</v>
      </c>
      <c r="C2239" s="36" t="s">
        <v>3657</v>
      </c>
      <c r="D2239" s="36" t="s">
        <v>397</v>
      </c>
      <c r="E2239" s="35">
        <v>101374</v>
      </c>
      <c r="F2239" s="37">
        <v>115</v>
      </c>
      <c r="G2239" s="35">
        <v>3</v>
      </c>
      <c r="H2239" s="36" t="s">
        <v>194</v>
      </c>
      <c r="I2239" s="35">
        <v>3352750196</v>
      </c>
    </row>
    <row r="2240" spans="1:9" ht="45" hidden="1">
      <c r="A2240" s="35">
        <v>36681</v>
      </c>
      <c r="B2240" s="36" t="s">
        <v>4091</v>
      </c>
      <c r="C2240" s="36" t="s">
        <v>3657</v>
      </c>
      <c r="D2240" s="36" t="s">
        <v>397</v>
      </c>
      <c r="E2240" s="35">
        <v>101374</v>
      </c>
      <c r="F2240" s="37">
        <v>115</v>
      </c>
      <c r="G2240" s="35">
        <v>3</v>
      </c>
      <c r="H2240" s="36" t="s">
        <v>194</v>
      </c>
      <c r="I2240" s="35">
        <v>3352750197</v>
      </c>
    </row>
    <row r="2241" spans="1:9" ht="60" hidden="1">
      <c r="A2241" s="35">
        <v>36683</v>
      </c>
      <c r="B2241" s="36" t="s">
        <v>4092</v>
      </c>
      <c r="C2241" s="36" t="s">
        <v>3657</v>
      </c>
      <c r="D2241" s="36" t="s">
        <v>191</v>
      </c>
      <c r="E2241" s="35">
        <v>100834</v>
      </c>
      <c r="F2241" s="37">
        <v>115</v>
      </c>
      <c r="G2241" s="35">
        <v>3</v>
      </c>
      <c r="H2241" s="36" t="s">
        <v>179</v>
      </c>
      <c r="I2241" s="35">
        <v>3337427637</v>
      </c>
    </row>
    <row r="2242" spans="1:9" ht="45" hidden="1">
      <c r="A2242" s="35">
        <v>36684</v>
      </c>
      <c r="B2242" s="36" t="s">
        <v>4093</v>
      </c>
      <c r="C2242" s="36" t="s">
        <v>3657</v>
      </c>
      <c r="D2242" s="36" t="s">
        <v>397</v>
      </c>
      <c r="E2242" s="35">
        <v>101374</v>
      </c>
      <c r="F2242" s="37">
        <v>115</v>
      </c>
      <c r="G2242" s="35">
        <v>3</v>
      </c>
      <c r="H2242" s="36" t="s">
        <v>194</v>
      </c>
      <c r="I2242" s="35">
        <v>3352750214</v>
      </c>
    </row>
    <row r="2243" spans="1:9" ht="45" hidden="1">
      <c r="A2243" s="35">
        <v>36685</v>
      </c>
      <c r="B2243" s="36" t="s">
        <v>4094</v>
      </c>
      <c r="C2243" s="36" t="s">
        <v>3657</v>
      </c>
      <c r="D2243" s="36" t="s">
        <v>397</v>
      </c>
      <c r="E2243" s="35">
        <v>101374</v>
      </c>
      <c r="F2243" s="37">
        <v>230</v>
      </c>
      <c r="G2243" s="35">
        <v>3</v>
      </c>
      <c r="H2243" s="36" t="s">
        <v>170</v>
      </c>
      <c r="I2243" s="35">
        <v>3337424784</v>
      </c>
    </row>
    <row r="2244" spans="1:9" ht="45" hidden="1">
      <c r="A2244" s="35">
        <v>36686</v>
      </c>
      <c r="B2244" s="36" t="s">
        <v>4095</v>
      </c>
      <c r="C2244" s="36" t="s">
        <v>3657</v>
      </c>
      <c r="D2244" s="36" t="s">
        <v>397</v>
      </c>
      <c r="E2244" s="35">
        <v>101374</v>
      </c>
      <c r="F2244" s="37">
        <v>115</v>
      </c>
      <c r="G2244" s="35">
        <v>3</v>
      </c>
      <c r="H2244" s="36" t="s">
        <v>194</v>
      </c>
      <c r="I2244" s="35">
        <v>3352750220</v>
      </c>
    </row>
    <row r="2245" spans="1:9" ht="60" hidden="1">
      <c r="A2245" s="35">
        <v>36687</v>
      </c>
      <c r="B2245" s="36" t="s">
        <v>4096</v>
      </c>
      <c r="C2245" s="36" t="s">
        <v>3657</v>
      </c>
      <c r="D2245" s="36" t="s">
        <v>191</v>
      </c>
      <c r="E2245" s="35">
        <v>100834</v>
      </c>
      <c r="F2245" s="37">
        <v>115</v>
      </c>
      <c r="G2245" s="35">
        <v>4</v>
      </c>
      <c r="H2245" s="36" t="s">
        <v>194</v>
      </c>
      <c r="I2245" s="35">
        <v>3337428112</v>
      </c>
    </row>
    <row r="2246" spans="1:9" ht="60" hidden="1">
      <c r="A2246" s="35">
        <v>36689</v>
      </c>
      <c r="B2246" s="36" t="s">
        <v>4097</v>
      </c>
      <c r="C2246" s="36" t="s">
        <v>3657</v>
      </c>
      <c r="D2246" s="36" t="s">
        <v>191</v>
      </c>
      <c r="E2246" s="35">
        <v>100834</v>
      </c>
      <c r="F2246" s="37">
        <v>69</v>
      </c>
      <c r="G2246" s="35">
        <v>1</v>
      </c>
      <c r="H2246" s="36" t="s">
        <v>179</v>
      </c>
      <c r="I2246" s="35">
        <v>3337427647</v>
      </c>
    </row>
    <row r="2247" spans="1:9" ht="45" hidden="1">
      <c r="A2247" s="35">
        <v>36701</v>
      </c>
      <c r="B2247" s="36" t="s">
        <v>4098</v>
      </c>
      <c r="C2247" s="36" t="s">
        <v>3657</v>
      </c>
      <c r="D2247" s="36" t="s">
        <v>397</v>
      </c>
      <c r="E2247" s="35">
        <v>101374</v>
      </c>
      <c r="F2247" s="37">
        <v>115</v>
      </c>
      <c r="G2247" s="35">
        <v>3</v>
      </c>
      <c r="H2247" s="36" t="s">
        <v>170</v>
      </c>
      <c r="I2247" s="35">
        <v>3352750281</v>
      </c>
    </row>
    <row r="2248" spans="1:9" ht="60" hidden="1">
      <c r="A2248" s="35">
        <v>36703</v>
      </c>
      <c r="B2248" s="36" t="s">
        <v>4099</v>
      </c>
      <c r="C2248" s="36" t="s">
        <v>3657</v>
      </c>
      <c r="D2248" s="36" t="s">
        <v>191</v>
      </c>
      <c r="E2248" s="35">
        <v>100834</v>
      </c>
      <c r="F2248" s="37">
        <v>230</v>
      </c>
      <c r="G2248" s="35">
        <v>3</v>
      </c>
      <c r="H2248" s="36" t="s">
        <v>194</v>
      </c>
      <c r="I2248" s="35">
        <v>3337428234</v>
      </c>
    </row>
    <row r="2249" spans="1:9" ht="45" hidden="1">
      <c r="A2249" s="35">
        <v>36711</v>
      </c>
      <c r="B2249" s="36" t="s">
        <v>4100</v>
      </c>
      <c r="C2249" s="36" t="s">
        <v>3657</v>
      </c>
      <c r="D2249" s="36" t="s">
        <v>397</v>
      </c>
      <c r="E2249" s="35">
        <v>101374</v>
      </c>
      <c r="F2249" s="37">
        <v>115</v>
      </c>
      <c r="G2249" s="35">
        <v>3</v>
      </c>
      <c r="H2249" s="36" t="s">
        <v>170</v>
      </c>
      <c r="I2249" s="35">
        <v>3352750315</v>
      </c>
    </row>
    <row r="2250" spans="1:9" ht="60" hidden="1">
      <c r="A2250" s="35">
        <v>36809</v>
      </c>
      <c r="B2250" s="36" t="s">
        <v>4101</v>
      </c>
      <c r="C2250" s="36" t="s">
        <v>3657</v>
      </c>
      <c r="D2250" s="36" t="s">
        <v>191</v>
      </c>
      <c r="E2250" s="35">
        <v>100834</v>
      </c>
      <c r="F2250" s="37">
        <v>230</v>
      </c>
      <c r="G2250" s="35">
        <v>3</v>
      </c>
      <c r="H2250" s="36" t="s">
        <v>186</v>
      </c>
      <c r="I2250" s="35">
        <v>3342617587</v>
      </c>
    </row>
    <row r="2251" spans="1:9" ht="60" hidden="1">
      <c r="A2251" s="35">
        <v>36812</v>
      </c>
      <c r="B2251" s="36" t="s">
        <v>4102</v>
      </c>
      <c r="C2251" s="36" t="s">
        <v>3657</v>
      </c>
      <c r="D2251" s="36" t="s">
        <v>191</v>
      </c>
      <c r="E2251" s="35">
        <v>100834</v>
      </c>
      <c r="F2251" s="37">
        <v>230</v>
      </c>
      <c r="G2251" s="35">
        <v>3</v>
      </c>
      <c r="H2251" s="36" t="s">
        <v>186</v>
      </c>
      <c r="I2251" s="35">
        <v>3342617593</v>
      </c>
    </row>
    <row r="2252" spans="1:9" ht="30" hidden="1">
      <c r="A2252" s="35">
        <v>36818</v>
      </c>
      <c r="B2252" s="36" t="s">
        <v>4103</v>
      </c>
      <c r="C2252" s="36" t="s">
        <v>3657</v>
      </c>
      <c r="D2252" s="36" t="s">
        <v>178</v>
      </c>
      <c r="E2252" s="35">
        <v>116704</v>
      </c>
      <c r="F2252" s="37">
        <v>69</v>
      </c>
      <c r="G2252" s="35">
        <v>3</v>
      </c>
      <c r="H2252" s="36" t="s">
        <v>186</v>
      </c>
      <c r="I2252" s="35">
        <v>3337426850</v>
      </c>
    </row>
    <row r="2253" spans="1:9" ht="15" hidden="1">
      <c r="A2253" s="35">
        <v>36827</v>
      </c>
      <c r="B2253" s="36" t="s">
        <v>4104</v>
      </c>
      <c r="C2253" s="36" t="s">
        <v>3657</v>
      </c>
      <c r="D2253" s="36" t="s">
        <v>178</v>
      </c>
      <c r="E2253" s="35">
        <v>116704</v>
      </c>
      <c r="F2253" s="37">
        <v>69</v>
      </c>
      <c r="G2253" s="35">
        <v>3</v>
      </c>
      <c r="H2253" s="36" t="s">
        <v>170</v>
      </c>
      <c r="I2253" s="35">
        <v>3342617612</v>
      </c>
    </row>
    <row r="2254" spans="1:9" ht="45" hidden="1">
      <c r="A2254" s="35">
        <v>36849</v>
      </c>
      <c r="B2254" s="36" t="s">
        <v>4105</v>
      </c>
      <c r="C2254" s="36" t="s">
        <v>3657</v>
      </c>
      <c r="D2254" s="36" t="s">
        <v>294</v>
      </c>
      <c r="E2254" s="35">
        <v>100716</v>
      </c>
      <c r="F2254" s="37">
        <v>34.5</v>
      </c>
      <c r="G2254" s="35">
        <v>3</v>
      </c>
      <c r="H2254" s="36" t="s">
        <v>186</v>
      </c>
      <c r="I2254" s="35">
        <v>3342617770</v>
      </c>
    </row>
    <row r="2255" spans="1:9" ht="45" hidden="1">
      <c r="A2255" s="35">
        <v>36852</v>
      </c>
      <c r="B2255" s="36" t="s">
        <v>4106</v>
      </c>
      <c r="C2255" s="36" t="s">
        <v>3657</v>
      </c>
      <c r="D2255" s="36" t="s">
        <v>294</v>
      </c>
      <c r="E2255" s="35">
        <v>100716</v>
      </c>
      <c r="F2255" s="37">
        <v>57</v>
      </c>
      <c r="G2255" s="35">
        <v>3</v>
      </c>
      <c r="H2255" s="36" t="s">
        <v>170</v>
      </c>
      <c r="I2255" s="35">
        <v>3342617789</v>
      </c>
    </row>
    <row r="2256" spans="1:9" ht="45" hidden="1">
      <c r="A2256" s="35">
        <v>36853</v>
      </c>
      <c r="B2256" s="36" t="s">
        <v>4107</v>
      </c>
      <c r="C2256" s="36" t="s">
        <v>3657</v>
      </c>
      <c r="D2256" s="36" t="s">
        <v>294</v>
      </c>
      <c r="E2256" s="35">
        <v>100716</v>
      </c>
      <c r="F2256" s="37">
        <v>57</v>
      </c>
      <c r="G2256" s="35">
        <v>2</v>
      </c>
      <c r="H2256" s="36" t="s">
        <v>170</v>
      </c>
      <c r="I2256" s="35">
        <v>3342617790</v>
      </c>
    </row>
    <row r="2257" spans="1:9" ht="45" hidden="1">
      <c r="A2257" s="35">
        <v>36854</v>
      </c>
      <c r="B2257" s="36" t="s">
        <v>4108</v>
      </c>
      <c r="C2257" s="36" t="s">
        <v>3657</v>
      </c>
      <c r="D2257" s="36" t="s">
        <v>294</v>
      </c>
      <c r="E2257" s="35">
        <v>100716</v>
      </c>
      <c r="F2257" s="37">
        <v>57</v>
      </c>
      <c r="G2257" s="35">
        <v>3</v>
      </c>
      <c r="H2257" s="36" t="s">
        <v>186</v>
      </c>
      <c r="I2257" s="35">
        <v>3342617792</v>
      </c>
    </row>
    <row r="2258" spans="1:9" ht="45" hidden="1">
      <c r="A2258" s="35">
        <v>36855</v>
      </c>
      <c r="B2258" s="36" t="s">
        <v>4109</v>
      </c>
      <c r="C2258" s="36" t="s">
        <v>3657</v>
      </c>
      <c r="D2258" s="36" t="s">
        <v>294</v>
      </c>
      <c r="E2258" s="35">
        <v>100716</v>
      </c>
      <c r="F2258" s="37">
        <v>57</v>
      </c>
      <c r="G2258" s="35">
        <v>3</v>
      </c>
      <c r="H2258" s="36" t="s">
        <v>186</v>
      </c>
      <c r="I2258" s="35">
        <v>3342617794</v>
      </c>
    </row>
    <row r="2259" spans="1:9" ht="45" hidden="1">
      <c r="A2259" s="35">
        <v>36856</v>
      </c>
      <c r="B2259" s="36" t="s">
        <v>4110</v>
      </c>
      <c r="C2259" s="36" t="s">
        <v>3657</v>
      </c>
      <c r="D2259" s="36" t="s">
        <v>294</v>
      </c>
      <c r="E2259" s="35">
        <v>100716</v>
      </c>
      <c r="F2259" s="37">
        <v>57</v>
      </c>
      <c r="G2259" s="35">
        <v>3</v>
      </c>
      <c r="H2259" s="36" t="s">
        <v>186</v>
      </c>
      <c r="I2259" s="35">
        <v>3342617796</v>
      </c>
    </row>
    <row r="2260" spans="1:9" ht="45" hidden="1">
      <c r="A2260" s="35">
        <v>36857</v>
      </c>
      <c r="B2260" s="36" t="s">
        <v>4111</v>
      </c>
      <c r="C2260" s="36" t="s">
        <v>3657</v>
      </c>
      <c r="D2260" s="36" t="s">
        <v>294</v>
      </c>
      <c r="E2260" s="35">
        <v>100716</v>
      </c>
      <c r="F2260" s="37">
        <v>57</v>
      </c>
      <c r="G2260" s="35">
        <v>3</v>
      </c>
      <c r="H2260" s="36" t="s">
        <v>170</v>
      </c>
      <c r="I2260" s="35">
        <v>3342617805</v>
      </c>
    </row>
    <row r="2261" spans="1:9" ht="45" hidden="1">
      <c r="A2261" s="35">
        <v>36858</v>
      </c>
      <c r="B2261" s="36" t="s">
        <v>4112</v>
      </c>
      <c r="C2261" s="36" t="s">
        <v>3657</v>
      </c>
      <c r="D2261" s="36" t="s">
        <v>294</v>
      </c>
      <c r="E2261" s="35">
        <v>100716</v>
      </c>
      <c r="F2261" s="37">
        <v>57</v>
      </c>
      <c r="G2261" s="35">
        <v>3</v>
      </c>
      <c r="H2261" s="36" t="s">
        <v>170</v>
      </c>
      <c r="I2261" s="35">
        <v>3342617808</v>
      </c>
    </row>
    <row r="2262" spans="1:9" ht="45" hidden="1">
      <c r="A2262" s="35">
        <v>36859</v>
      </c>
      <c r="B2262" s="36" t="s">
        <v>4113</v>
      </c>
      <c r="C2262" s="36" t="s">
        <v>3657</v>
      </c>
      <c r="D2262" s="36" t="s">
        <v>294</v>
      </c>
      <c r="E2262" s="35">
        <v>100716</v>
      </c>
      <c r="F2262" s="37">
        <v>57</v>
      </c>
      <c r="G2262" s="35">
        <v>3</v>
      </c>
      <c r="H2262" s="36" t="s">
        <v>170</v>
      </c>
      <c r="I2262" s="35">
        <v>3342617823</v>
      </c>
    </row>
    <row r="2263" spans="1:9" ht="45" hidden="1">
      <c r="A2263" s="35">
        <v>36860</v>
      </c>
      <c r="B2263" s="36" t="s">
        <v>4114</v>
      </c>
      <c r="C2263" s="36" t="s">
        <v>3657</v>
      </c>
      <c r="D2263" s="36" t="s">
        <v>294</v>
      </c>
      <c r="E2263" s="35">
        <v>100716</v>
      </c>
      <c r="F2263" s="37">
        <v>57</v>
      </c>
      <c r="G2263" s="35">
        <v>2</v>
      </c>
      <c r="H2263" s="36" t="s">
        <v>170</v>
      </c>
      <c r="I2263" s="35">
        <v>3342617829</v>
      </c>
    </row>
    <row r="2264" spans="1:9" ht="45" hidden="1">
      <c r="A2264" s="35">
        <v>36861</v>
      </c>
      <c r="B2264" s="36" t="s">
        <v>4115</v>
      </c>
      <c r="C2264" s="36" t="s">
        <v>3657</v>
      </c>
      <c r="D2264" s="36" t="s">
        <v>294</v>
      </c>
      <c r="E2264" s="35">
        <v>100716</v>
      </c>
      <c r="F2264" s="37">
        <v>57</v>
      </c>
      <c r="G2264" s="35">
        <v>3</v>
      </c>
      <c r="H2264" s="36" t="s">
        <v>170</v>
      </c>
      <c r="I2264" s="35">
        <v>3342617835</v>
      </c>
    </row>
    <row r="2265" spans="1:9" ht="45" hidden="1">
      <c r="A2265" s="35">
        <v>36862</v>
      </c>
      <c r="B2265" s="36" t="s">
        <v>4116</v>
      </c>
      <c r="C2265" s="36" t="s">
        <v>3657</v>
      </c>
      <c r="D2265" s="36" t="s">
        <v>294</v>
      </c>
      <c r="E2265" s="35">
        <v>100716</v>
      </c>
      <c r="F2265" s="37">
        <v>57</v>
      </c>
      <c r="G2265" s="35">
        <v>3</v>
      </c>
      <c r="H2265" s="36" t="s">
        <v>170</v>
      </c>
      <c r="I2265" s="35">
        <v>3342617841</v>
      </c>
    </row>
    <row r="2266" spans="1:9" ht="45" hidden="1">
      <c r="A2266" s="35">
        <v>36863</v>
      </c>
      <c r="B2266" s="36" t="s">
        <v>4117</v>
      </c>
      <c r="C2266" s="36" t="s">
        <v>3657</v>
      </c>
      <c r="D2266" s="36" t="s">
        <v>294</v>
      </c>
      <c r="E2266" s="35">
        <v>100716</v>
      </c>
      <c r="F2266" s="37">
        <v>57</v>
      </c>
      <c r="G2266" s="35">
        <v>3</v>
      </c>
      <c r="H2266" s="36" t="s">
        <v>170</v>
      </c>
      <c r="I2266" s="35">
        <v>3342617844</v>
      </c>
    </row>
    <row r="2267" spans="1:9" ht="45" hidden="1">
      <c r="A2267" s="35">
        <v>36864</v>
      </c>
      <c r="B2267" s="36" t="s">
        <v>4118</v>
      </c>
      <c r="C2267" s="36" t="s">
        <v>3657</v>
      </c>
      <c r="D2267" s="36" t="s">
        <v>294</v>
      </c>
      <c r="E2267" s="35">
        <v>100716</v>
      </c>
      <c r="F2267" s="37">
        <v>57</v>
      </c>
      <c r="G2267" s="35">
        <v>3</v>
      </c>
      <c r="H2267" s="36" t="s">
        <v>170</v>
      </c>
      <c r="I2267" s="35">
        <v>3342617845</v>
      </c>
    </row>
    <row r="2268" spans="1:9" ht="45" hidden="1">
      <c r="A2268" s="35">
        <v>36868</v>
      </c>
      <c r="B2268" s="36" t="s">
        <v>4119</v>
      </c>
      <c r="C2268" s="36" t="s">
        <v>3657</v>
      </c>
      <c r="D2268" s="36" t="s">
        <v>178</v>
      </c>
      <c r="E2268" s="35">
        <v>116704</v>
      </c>
      <c r="F2268" s="37">
        <v>230</v>
      </c>
      <c r="G2268" s="35">
        <v>1</v>
      </c>
      <c r="H2268" s="36" t="s">
        <v>179</v>
      </c>
      <c r="I2268" s="35">
        <v>3337426778</v>
      </c>
    </row>
    <row r="2269" spans="1:9" ht="15" hidden="1">
      <c r="A2269" s="35">
        <v>36875</v>
      </c>
      <c r="B2269" s="36" t="s">
        <v>4120</v>
      </c>
      <c r="C2269" s="36" t="s">
        <v>3657</v>
      </c>
      <c r="D2269" s="36" t="s">
        <v>178</v>
      </c>
      <c r="E2269" s="35">
        <v>116704</v>
      </c>
      <c r="F2269" s="37">
        <v>57</v>
      </c>
      <c r="G2269" s="35">
        <v>3</v>
      </c>
      <c r="H2269" s="36" t="s">
        <v>170</v>
      </c>
      <c r="I2269" s="35">
        <v>3337427229</v>
      </c>
    </row>
    <row r="2270" spans="1:9" ht="15" hidden="1">
      <c r="A2270" s="35">
        <v>36888</v>
      </c>
      <c r="B2270" s="36" t="s">
        <v>4121</v>
      </c>
      <c r="C2270" s="36" t="s">
        <v>3657</v>
      </c>
      <c r="D2270" s="36" t="s">
        <v>178</v>
      </c>
      <c r="E2270" s="35">
        <v>116704</v>
      </c>
      <c r="F2270" s="37">
        <v>57</v>
      </c>
      <c r="G2270" s="35">
        <v>3</v>
      </c>
      <c r="H2270" s="36" t="s">
        <v>170</v>
      </c>
      <c r="I2270" s="35">
        <v>3342617878</v>
      </c>
    </row>
    <row r="2271" spans="1:9" ht="45" hidden="1">
      <c r="A2271" s="35">
        <v>36896</v>
      </c>
      <c r="B2271" s="36" t="s">
        <v>4122</v>
      </c>
      <c r="C2271" s="36" t="s">
        <v>3657</v>
      </c>
      <c r="D2271" s="36" t="s">
        <v>178</v>
      </c>
      <c r="E2271" s="35">
        <v>116704</v>
      </c>
      <c r="F2271" s="37">
        <v>57</v>
      </c>
      <c r="G2271" s="35">
        <v>3</v>
      </c>
      <c r="H2271" s="36" t="s">
        <v>215</v>
      </c>
      <c r="I2271" s="35">
        <v>3342617889</v>
      </c>
    </row>
    <row r="2272" spans="1:9" ht="15" hidden="1">
      <c r="A2272" s="35">
        <v>36897</v>
      </c>
      <c r="B2272" s="36" t="s">
        <v>4123</v>
      </c>
      <c r="C2272" s="36" t="s">
        <v>3657</v>
      </c>
      <c r="D2272" s="36" t="s">
        <v>178</v>
      </c>
      <c r="E2272" s="35">
        <v>116704</v>
      </c>
      <c r="F2272" s="37">
        <v>57</v>
      </c>
      <c r="G2272" s="35">
        <v>3</v>
      </c>
      <c r="H2272" s="36" t="s">
        <v>170</v>
      </c>
      <c r="I2272" s="35">
        <v>3342617898</v>
      </c>
    </row>
    <row r="2273" spans="1:9" ht="30" hidden="1">
      <c r="A2273" s="35">
        <v>36899</v>
      </c>
      <c r="B2273" s="36" t="s">
        <v>4124</v>
      </c>
      <c r="C2273" s="36" t="s">
        <v>3657</v>
      </c>
      <c r="D2273" s="36" t="s">
        <v>178</v>
      </c>
      <c r="E2273" s="35">
        <v>116704</v>
      </c>
      <c r="F2273" s="37">
        <v>69</v>
      </c>
      <c r="G2273" s="35">
        <v>3</v>
      </c>
      <c r="H2273" s="36" t="s">
        <v>186</v>
      </c>
      <c r="I2273" s="35">
        <v>3342617917</v>
      </c>
    </row>
    <row r="2274" spans="1:9" ht="45" hidden="1">
      <c r="A2274" s="35">
        <v>36900</v>
      </c>
      <c r="B2274" s="36" t="s">
        <v>4125</v>
      </c>
      <c r="C2274" s="36" t="s">
        <v>3657</v>
      </c>
      <c r="D2274" s="36" t="s">
        <v>178</v>
      </c>
      <c r="E2274" s="35">
        <v>116704</v>
      </c>
      <c r="F2274" s="37">
        <v>69</v>
      </c>
      <c r="G2274" s="35">
        <v>4</v>
      </c>
      <c r="H2274" s="36" t="s">
        <v>215</v>
      </c>
      <c r="I2274" s="35">
        <v>3342617923</v>
      </c>
    </row>
    <row r="2275" spans="1:9" ht="15" hidden="1">
      <c r="A2275" s="35">
        <v>36901</v>
      </c>
      <c r="B2275" s="36" t="s">
        <v>4126</v>
      </c>
      <c r="C2275" s="36" t="s">
        <v>3657</v>
      </c>
      <c r="D2275" s="36" t="s">
        <v>178</v>
      </c>
      <c r="E2275" s="35">
        <v>116704</v>
      </c>
      <c r="F2275" s="37">
        <v>69</v>
      </c>
      <c r="G2275" s="35">
        <v>4</v>
      </c>
      <c r="H2275" s="36" t="s">
        <v>170</v>
      </c>
      <c r="I2275" s="35">
        <v>3342617927</v>
      </c>
    </row>
    <row r="2276" spans="1:9" ht="45" hidden="1">
      <c r="A2276" s="35">
        <v>36904</v>
      </c>
      <c r="B2276" s="36" t="s">
        <v>4127</v>
      </c>
      <c r="C2276" s="36" t="s">
        <v>3657</v>
      </c>
      <c r="D2276" s="36" t="s">
        <v>178</v>
      </c>
      <c r="E2276" s="35">
        <v>116704</v>
      </c>
      <c r="F2276" s="37">
        <v>230</v>
      </c>
      <c r="G2276" s="35">
        <v>1</v>
      </c>
      <c r="H2276" s="36" t="s">
        <v>179</v>
      </c>
      <c r="I2276" s="35">
        <v>3337426868</v>
      </c>
    </row>
    <row r="2277" spans="1:9" ht="45" hidden="1">
      <c r="A2277" s="35">
        <v>36905</v>
      </c>
      <c r="B2277" s="36" t="s">
        <v>4128</v>
      </c>
      <c r="C2277" s="36" t="s">
        <v>3657</v>
      </c>
      <c r="D2277" s="36" t="s">
        <v>178</v>
      </c>
      <c r="E2277" s="35">
        <v>116704</v>
      </c>
      <c r="F2277" s="37">
        <v>138</v>
      </c>
      <c r="G2277" s="35">
        <v>3</v>
      </c>
      <c r="H2277" s="36" t="s">
        <v>179</v>
      </c>
      <c r="I2277" s="35">
        <v>3337426940</v>
      </c>
    </row>
    <row r="2278" spans="1:9" ht="45" hidden="1">
      <c r="A2278" s="35">
        <v>36906</v>
      </c>
      <c r="B2278" s="36" t="s">
        <v>4129</v>
      </c>
      <c r="C2278" s="36" t="s">
        <v>3657</v>
      </c>
      <c r="D2278" s="36" t="s">
        <v>178</v>
      </c>
      <c r="E2278" s="35">
        <v>116704</v>
      </c>
      <c r="F2278" s="37">
        <v>138</v>
      </c>
      <c r="G2278" s="35">
        <v>3</v>
      </c>
      <c r="H2278" s="36" t="s">
        <v>179</v>
      </c>
      <c r="I2278" s="35">
        <v>3337426941</v>
      </c>
    </row>
    <row r="2279" spans="1:9" ht="30" hidden="1">
      <c r="A2279" s="35">
        <v>36907</v>
      </c>
      <c r="B2279" s="36" t="s">
        <v>4130</v>
      </c>
      <c r="C2279" s="36" t="s">
        <v>3657</v>
      </c>
      <c r="D2279" s="36" t="s">
        <v>178</v>
      </c>
      <c r="E2279" s="35">
        <v>116704</v>
      </c>
      <c r="F2279" s="37">
        <v>69</v>
      </c>
      <c r="G2279" s="35">
        <v>3</v>
      </c>
      <c r="H2279" s="36" t="s">
        <v>186</v>
      </c>
      <c r="I2279" s="35">
        <v>3337427230</v>
      </c>
    </row>
    <row r="2280" spans="1:9" ht="15" hidden="1">
      <c r="A2280" s="35">
        <v>36911</v>
      </c>
      <c r="B2280" s="36" t="s">
        <v>4131</v>
      </c>
      <c r="C2280" s="36" t="s">
        <v>3657</v>
      </c>
      <c r="D2280" s="36" t="s">
        <v>178</v>
      </c>
      <c r="E2280" s="35">
        <v>116704</v>
      </c>
      <c r="F2280" s="37">
        <v>34.5</v>
      </c>
      <c r="G2280" s="35">
        <v>5</v>
      </c>
      <c r="H2280" s="36" t="s">
        <v>170</v>
      </c>
      <c r="I2280" s="35">
        <v>3342617934</v>
      </c>
    </row>
    <row r="2281" spans="1:9" ht="15" hidden="1">
      <c r="A2281" s="35">
        <v>36913</v>
      </c>
      <c r="B2281" s="36" t="s">
        <v>4132</v>
      </c>
      <c r="C2281" s="36" t="s">
        <v>3657</v>
      </c>
      <c r="D2281" s="36" t="s">
        <v>178</v>
      </c>
      <c r="E2281" s="35">
        <v>116704</v>
      </c>
      <c r="F2281" s="37">
        <v>69</v>
      </c>
      <c r="G2281" s="35">
        <v>4</v>
      </c>
      <c r="H2281" s="36" t="s">
        <v>170</v>
      </c>
      <c r="I2281" s="35">
        <v>3342617942</v>
      </c>
    </row>
    <row r="2282" spans="1:9" ht="30" hidden="1">
      <c r="A2282" s="35">
        <v>36914</v>
      </c>
      <c r="B2282" s="36" t="s">
        <v>4133</v>
      </c>
      <c r="C2282" s="36" t="s">
        <v>3657</v>
      </c>
      <c r="D2282" s="36" t="s">
        <v>178</v>
      </c>
      <c r="E2282" s="35">
        <v>116704</v>
      </c>
      <c r="F2282" s="37">
        <v>230</v>
      </c>
      <c r="G2282" s="35">
        <v>5</v>
      </c>
      <c r="H2282" s="36" t="s">
        <v>186</v>
      </c>
      <c r="I2282" s="35">
        <v>3342617944</v>
      </c>
    </row>
    <row r="2283" spans="1:9" ht="15" hidden="1">
      <c r="A2283" s="35">
        <v>36916</v>
      </c>
      <c r="B2283" s="36" t="s">
        <v>4134</v>
      </c>
      <c r="C2283" s="36" t="s">
        <v>3657</v>
      </c>
      <c r="D2283" s="36" t="s">
        <v>178</v>
      </c>
      <c r="E2283" s="35">
        <v>116704</v>
      </c>
      <c r="F2283" s="37">
        <v>230</v>
      </c>
      <c r="G2283" s="35">
        <v>3</v>
      </c>
      <c r="H2283" s="36" t="s">
        <v>170</v>
      </c>
      <c r="I2283" s="35">
        <v>3337427244</v>
      </c>
    </row>
    <row r="2284" spans="1:9" ht="15" hidden="1">
      <c r="A2284" s="35">
        <v>36917</v>
      </c>
      <c r="B2284" s="36" t="s">
        <v>4135</v>
      </c>
      <c r="C2284" s="36" t="s">
        <v>3657</v>
      </c>
      <c r="D2284" s="36" t="s">
        <v>178</v>
      </c>
      <c r="E2284" s="35">
        <v>116704</v>
      </c>
      <c r="F2284" s="37">
        <v>46</v>
      </c>
      <c r="G2284" s="35">
        <v>3</v>
      </c>
      <c r="H2284" s="36" t="s">
        <v>170</v>
      </c>
      <c r="I2284" s="35">
        <v>3342617955</v>
      </c>
    </row>
    <row r="2285" spans="1:9" ht="30" hidden="1">
      <c r="A2285" s="35">
        <v>36919</v>
      </c>
      <c r="B2285" s="36" t="s">
        <v>4136</v>
      </c>
      <c r="C2285" s="36" t="s">
        <v>3657</v>
      </c>
      <c r="D2285" s="36" t="s">
        <v>178</v>
      </c>
      <c r="E2285" s="35">
        <v>116704</v>
      </c>
      <c r="F2285" s="37">
        <v>34.5</v>
      </c>
      <c r="G2285" s="35">
        <v>4</v>
      </c>
      <c r="H2285" s="36" t="s">
        <v>186</v>
      </c>
      <c r="I2285" s="35">
        <v>3342617963</v>
      </c>
    </row>
    <row r="2286" spans="1:9" ht="45" hidden="1">
      <c r="A2286" s="35">
        <v>36920</v>
      </c>
      <c r="B2286" s="36" t="s">
        <v>4137</v>
      </c>
      <c r="C2286" s="36" t="s">
        <v>3657</v>
      </c>
      <c r="D2286" s="36" t="s">
        <v>178</v>
      </c>
      <c r="E2286" s="35">
        <v>116704</v>
      </c>
      <c r="F2286" s="37">
        <v>138</v>
      </c>
      <c r="G2286" s="35">
        <v>3</v>
      </c>
      <c r="H2286" s="36" t="s">
        <v>179</v>
      </c>
      <c r="I2286" s="35">
        <v>3342617964</v>
      </c>
    </row>
    <row r="2287" spans="1:9" ht="15" hidden="1">
      <c r="A2287" s="35">
        <v>36921</v>
      </c>
      <c r="B2287" s="36" t="s">
        <v>4138</v>
      </c>
      <c r="C2287" s="36" t="s">
        <v>3657</v>
      </c>
      <c r="D2287" s="36" t="s">
        <v>178</v>
      </c>
      <c r="E2287" s="35">
        <v>116704</v>
      </c>
      <c r="F2287" s="37">
        <v>69</v>
      </c>
      <c r="G2287" s="35">
        <v>3</v>
      </c>
      <c r="H2287" s="36" t="s">
        <v>170</v>
      </c>
      <c r="I2287" s="35">
        <v>3337427242</v>
      </c>
    </row>
    <row r="2288" spans="1:9" ht="15" hidden="1">
      <c r="A2288" s="35">
        <v>36927</v>
      </c>
      <c r="B2288" s="36" t="s">
        <v>4139</v>
      </c>
      <c r="C2288" s="36" t="s">
        <v>3657</v>
      </c>
      <c r="D2288" s="36" t="s">
        <v>178</v>
      </c>
      <c r="E2288" s="35">
        <v>116704</v>
      </c>
      <c r="F2288" s="37">
        <v>69</v>
      </c>
      <c r="G2288" s="35">
        <v>3</v>
      </c>
      <c r="H2288" s="36" t="s">
        <v>170</v>
      </c>
      <c r="I2288" s="35">
        <v>3342617984</v>
      </c>
    </row>
    <row r="2289" spans="1:9" ht="15" hidden="1">
      <c r="A2289" s="35">
        <v>36928</v>
      </c>
      <c r="B2289" s="36" t="s">
        <v>4140</v>
      </c>
      <c r="C2289" s="36" t="s">
        <v>3657</v>
      </c>
      <c r="D2289" s="36" t="s">
        <v>178</v>
      </c>
      <c r="E2289" s="35">
        <v>116704</v>
      </c>
      <c r="F2289" s="37">
        <v>34.5</v>
      </c>
      <c r="G2289" s="35">
        <v>3</v>
      </c>
      <c r="H2289" s="36" t="s">
        <v>170</v>
      </c>
      <c r="I2289" s="35">
        <v>3342617989</v>
      </c>
    </row>
    <row r="2290" spans="1:9" ht="15" hidden="1">
      <c r="A2290" s="35">
        <v>36932</v>
      </c>
      <c r="B2290" s="36" t="s">
        <v>4141</v>
      </c>
      <c r="C2290" s="36" t="s">
        <v>3657</v>
      </c>
      <c r="D2290" s="36" t="s">
        <v>178</v>
      </c>
      <c r="E2290" s="35">
        <v>116704</v>
      </c>
      <c r="F2290" s="37">
        <v>34.5</v>
      </c>
      <c r="G2290" s="35">
        <v>3</v>
      </c>
      <c r="H2290" s="36" t="s">
        <v>170</v>
      </c>
      <c r="I2290" s="35">
        <v>3342617999</v>
      </c>
    </row>
    <row r="2291" spans="1:9" ht="15" hidden="1">
      <c r="A2291" s="35">
        <v>36933</v>
      </c>
      <c r="B2291" s="36" t="s">
        <v>4142</v>
      </c>
      <c r="C2291" s="36" t="s">
        <v>3657</v>
      </c>
      <c r="D2291" s="36" t="s">
        <v>178</v>
      </c>
      <c r="E2291" s="35">
        <v>116704</v>
      </c>
      <c r="F2291" s="37">
        <v>34.5</v>
      </c>
      <c r="G2291" s="35">
        <v>3</v>
      </c>
      <c r="H2291" s="36" t="s">
        <v>170</v>
      </c>
      <c r="I2291" s="35">
        <v>3342618002</v>
      </c>
    </row>
    <row r="2292" spans="1:9" ht="15" hidden="1">
      <c r="A2292" s="35">
        <v>36935</v>
      </c>
      <c r="B2292" s="36" t="s">
        <v>4143</v>
      </c>
      <c r="C2292" s="36" t="s">
        <v>3657</v>
      </c>
      <c r="D2292" s="36" t="s">
        <v>178</v>
      </c>
      <c r="E2292" s="35">
        <v>116704</v>
      </c>
      <c r="F2292" s="37">
        <v>34.5</v>
      </c>
      <c r="G2292" s="35">
        <v>3</v>
      </c>
      <c r="H2292" s="36" t="s">
        <v>170</v>
      </c>
      <c r="I2292" s="35">
        <v>3342618008</v>
      </c>
    </row>
    <row r="2293" spans="1:9" ht="15" hidden="1">
      <c r="A2293" s="35">
        <v>36936</v>
      </c>
      <c r="B2293" s="36" t="s">
        <v>4144</v>
      </c>
      <c r="C2293" s="36" t="s">
        <v>3657</v>
      </c>
      <c r="D2293" s="36" t="s">
        <v>178</v>
      </c>
      <c r="E2293" s="35">
        <v>116704</v>
      </c>
      <c r="F2293" s="37">
        <v>34.5</v>
      </c>
      <c r="G2293" s="35">
        <v>3</v>
      </c>
      <c r="H2293" s="36" t="s">
        <v>170</v>
      </c>
      <c r="I2293" s="35">
        <v>3342618011</v>
      </c>
    </row>
    <row r="2294" spans="1:9" ht="15" hidden="1">
      <c r="A2294" s="35">
        <v>36937</v>
      </c>
      <c r="B2294" s="36" t="s">
        <v>4145</v>
      </c>
      <c r="C2294" s="36" t="s">
        <v>3657</v>
      </c>
      <c r="D2294" s="36" t="s">
        <v>178</v>
      </c>
      <c r="E2294" s="35">
        <v>116704</v>
      </c>
      <c r="F2294" s="37">
        <v>34.5</v>
      </c>
      <c r="G2294" s="35">
        <v>3</v>
      </c>
      <c r="H2294" s="36" t="s">
        <v>170</v>
      </c>
      <c r="I2294" s="35">
        <v>3342618012</v>
      </c>
    </row>
    <row r="2295" spans="1:9" ht="15" hidden="1">
      <c r="A2295" s="35">
        <v>36941</v>
      </c>
      <c r="B2295" s="36" t="s">
        <v>4146</v>
      </c>
      <c r="C2295" s="36" t="s">
        <v>3657</v>
      </c>
      <c r="D2295" s="36" t="s">
        <v>178</v>
      </c>
      <c r="E2295" s="35">
        <v>116704</v>
      </c>
      <c r="F2295" s="37">
        <v>34.5</v>
      </c>
      <c r="G2295" s="35">
        <v>4</v>
      </c>
      <c r="H2295" s="36" t="s">
        <v>170</v>
      </c>
      <c r="I2295" s="35">
        <v>3342618022</v>
      </c>
    </row>
    <row r="2296" spans="1:9" ht="45" hidden="1">
      <c r="A2296" s="35">
        <v>36944</v>
      </c>
      <c r="B2296" s="36" t="s">
        <v>4147</v>
      </c>
      <c r="C2296" s="36" t="s">
        <v>3657</v>
      </c>
      <c r="D2296" s="36" t="s">
        <v>178</v>
      </c>
      <c r="E2296" s="35">
        <v>116704</v>
      </c>
      <c r="F2296" s="37">
        <v>46</v>
      </c>
      <c r="G2296" s="35">
        <v>3</v>
      </c>
      <c r="H2296" s="36" t="s">
        <v>179</v>
      </c>
      <c r="I2296" s="35">
        <v>3349559946</v>
      </c>
    </row>
    <row r="2297" spans="1:9" ht="45" hidden="1">
      <c r="A2297" s="35">
        <v>36945</v>
      </c>
      <c r="B2297" s="36" t="s">
        <v>4148</v>
      </c>
      <c r="C2297" s="36" t="s">
        <v>3657</v>
      </c>
      <c r="D2297" s="36" t="s">
        <v>202</v>
      </c>
      <c r="E2297" s="35">
        <v>101222</v>
      </c>
      <c r="F2297" s="37">
        <v>138</v>
      </c>
      <c r="G2297" s="35">
        <v>1</v>
      </c>
      <c r="H2297" s="36" t="s">
        <v>179</v>
      </c>
      <c r="I2297" s="35">
        <v>3337426837</v>
      </c>
    </row>
    <row r="2298" spans="1:9" ht="45" hidden="1">
      <c r="A2298" s="35">
        <v>36946</v>
      </c>
      <c r="B2298" s="36" t="s">
        <v>4149</v>
      </c>
      <c r="C2298" s="36" t="s">
        <v>3657</v>
      </c>
      <c r="D2298" s="36" t="s">
        <v>178</v>
      </c>
      <c r="E2298" s="35">
        <v>116704</v>
      </c>
      <c r="F2298" s="37">
        <v>138</v>
      </c>
      <c r="G2298" s="35">
        <v>3</v>
      </c>
      <c r="H2298" s="36" t="s">
        <v>215</v>
      </c>
      <c r="I2298" s="35">
        <v>3342618038</v>
      </c>
    </row>
    <row r="2299" spans="1:9" ht="30" hidden="1">
      <c r="A2299" s="35">
        <v>36947</v>
      </c>
      <c r="B2299" s="36" t="s">
        <v>4150</v>
      </c>
      <c r="C2299" s="36" t="s">
        <v>3657</v>
      </c>
      <c r="D2299" s="36" t="s">
        <v>178</v>
      </c>
      <c r="E2299" s="35">
        <v>116704</v>
      </c>
      <c r="F2299" s="37">
        <v>69</v>
      </c>
      <c r="G2299" s="35">
        <v>3</v>
      </c>
      <c r="H2299" s="36" t="s">
        <v>186</v>
      </c>
      <c r="I2299" s="35">
        <v>3342618039</v>
      </c>
    </row>
    <row r="2300" spans="1:9" ht="45" hidden="1">
      <c r="A2300" s="35">
        <v>36948</v>
      </c>
      <c r="B2300" s="36" t="s">
        <v>4151</v>
      </c>
      <c r="C2300" s="36" t="s">
        <v>3657</v>
      </c>
      <c r="D2300" s="36" t="s">
        <v>178</v>
      </c>
      <c r="E2300" s="35">
        <v>116704</v>
      </c>
      <c r="F2300" s="37">
        <v>161</v>
      </c>
      <c r="G2300" s="35">
        <v>3</v>
      </c>
      <c r="H2300" s="36" t="s">
        <v>215</v>
      </c>
      <c r="I2300" s="35">
        <v>3342618043</v>
      </c>
    </row>
    <row r="2301" spans="1:9" ht="45" hidden="1">
      <c r="A2301" s="35">
        <v>36949</v>
      </c>
      <c r="B2301" s="36" t="s">
        <v>4152</v>
      </c>
      <c r="C2301" s="36" t="s">
        <v>3657</v>
      </c>
      <c r="D2301" s="36" t="s">
        <v>202</v>
      </c>
      <c r="E2301" s="35">
        <v>101222</v>
      </c>
      <c r="F2301" s="37">
        <v>69</v>
      </c>
      <c r="G2301" s="35">
        <v>3</v>
      </c>
      <c r="H2301" s="36" t="s">
        <v>215</v>
      </c>
      <c r="I2301" s="35">
        <v>3342618044</v>
      </c>
    </row>
    <row r="2302" spans="1:9" ht="30" hidden="1">
      <c r="A2302" s="35">
        <v>36950</v>
      </c>
      <c r="B2302" s="36" t="s">
        <v>4153</v>
      </c>
      <c r="C2302" s="36" t="s">
        <v>3657</v>
      </c>
      <c r="D2302" s="36" t="s">
        <v>202</v>
      </c>
      <c r="E2302" s="35">
        <v>101222</v>
      </c>
      <c r="F2302" s="37">
        <v>69</v>
      </c>
      <c r="G2302" s="35">
        <v>3</v>
      </c>
      <c r="H2302" s="36" t="s">
        <v>186</v>
      </c>
      <c r="I2302" s="35">
        <v>3342618046</v>
      </c>
    </row>
    <row r="2303" spans="1:9" ht="60" hidden="1">
      <c r="A2303" s="35">
        <v>36951</v>
      </c>
      <c r="B2303" s="36" t="s">
        <v>4154</v>
      </c>
      <c r="C2303" s="36" t="s">
        <v>3657</v>
      </c>
      <c r="D2303" s="36" t="s">
        <v>191</v>
      </c>
      <c r="E2303" s="35">
        <v>100834</v>
      </c>
      <c r="F2303" s="37">
        <v>138</v>
      </c>
      <c r="G2303" s="35">
        <v>3</v>
      </c>
      <c r="H2303" s="36" t="s">
        <v>215</v>
      </c>
      <c r="I2303" s="35">
        <v>3342618048</v>
      </c>
    </row>
    <row r="2304" spans="1:9" ht="60" hidden="1">
      <c r="A2304" s="35">
        <v>36952</v>
      </c>
      <c r="B2304" s="36" t="s">
        <v>4155</v>
      </c>
      <c r="C2304" s="36" t="s">
        <v>3657</v>
      </c>
      <c r="D2304" s="36" t="s">
        <v>191</v>
      </c>
      <c r="E2304" s="35">
        <v>100834</v>
      </c>
      <c r="F2304" s="37">
        <v>138</v>
      </c>
      <c r="G2304" s="35">
        <v>3</v>
      </c>
      <c r="H2304" s="36" t="s">
        <v>215</v>
      </c>
      <c r="I2304" s="35">
        <v>3342618049</v>
      </c>
    </row>
    <row r="2305" spans="1:9" ht="45" hidden="1">
      <c r="A2305" s="35">
        <v>36953</v>
      </c>
      <c r="B2305" s="36" t="s">
        <v>4156</v>
      </c>
      <c r="C2305" s="36" t="s">
        <v>3657</v>
      </c>
      <c r="D2305" s="36" t="s">
        <v>1002</v>
      </c>
      <c r="E2305" s="35">
        <v>103089</v>
      </c>
      <c r="F2305" s="37">
        <v>138</v>
      </c>
      <c r="G2305" s="35">
        <v>3</v>
      </c>
      <c r="H2305" s="36" t="s">
        <v>186</v>
      </c>
      <c r="I2305" s="35">
        <v>3342618051</v>
      </c>
    </row>
    <row r="2306" spans="1:9" ht="45" hidden="1">
      <c r="A2306" s="35">
        <v>36954</v>
      </c>
      <c r="B2306" s="36" t="s">
        <v>4157</v>
      </c>
      <c r="C2306" s="36" t="s">
        <v>3657</v>
      </c>
      <c r="D2306" s="36" t="s">
        <v>1002</v>
      </c>
      <c r="E2306" s="35">
        <v>103089</v>
      </c>
      <c r="F2306" s="37">
        <v>138</v>
      </c>
      <c r="G2306" s="35">
        <v>3</v>
      </c>
      <c r="H2306" s="36" t="s">
        <v>186</v>
      </c>
      <c r="I2306" s="35">
        <v>3342618054</v>
      </c>
    </row>
    <row r="2307" spans="1:9" ht="30" hidden="1">
      <c r="A2307" s="35">
        <v>36955</v>
      </c>
      <c r="B2307" s="36" t="s">
        <v>4158</v>
      </c>
      <c r="C2307" s="36" t="s">
        <v>3657</v>
      </c>
      <c r="D2307" s="36" t="s">
        <v>178</v>
      </c>
      <c r="E2307" s="35">
        <v>116704</v>
      </c>
      <c r="F2307" s="37">
        <v>69</v>
      </c>
      <c r="G2307" s="35">
        <v>3</v>
      </c>
      <c r="H2307" s="36" t="s">
        <v>186</v>
      </c>
      <c r="I2307" s="35">
        <v>3342618065</v>
      </c>
    </row>
    <row r="2308" spans="1:9" ht="30" hidden="1">
      <c r="A2308" s="35">
        <v>36956</v>
      </c>
      <c r="B2308" s="36" t="s">
        <v>4159</v>
      </c>
      <c r="C2308" s="36" t="s">
        <v>3657</v>
      </c>
      <c r="D2308" s="36" t="s">
        <v>178</v>
      </c>
      <c r="E2308" s="35">
        <v>116704</v>
      </c>
      <c r="F2308" s="37">
        <v>69</v>
      </c>
      <c r="G2308" s="35">
        <v>3</v>
      </c>
      <c r="H2308" s="36" t="s">
        <v>186</v>
      </c>
      <c r="I2308" s="35">
        <v>3342618067</v>
      </c>
    </row>
    <row r="2309" spans="1:9" ht="15" hidden="1">
      <c r="A2309" s="35">
        <v>36957</v>
      </c>
      <c r="B2309" s="36" t="s">
        <v>4160</v>
      </c>
      <c r="C2309" s="36" t="s">
        <v>3657</v>
      </c>
      <c r="D2309" s="36" t="s">
        <v>178</v>
      </c>
      <c r="E2309" s="35">
        <v>116704</v>
      </c>
      <c r="F2309" s="37">
        <v>69</v>
      </c>
      <c r="G2309" s="35">
        <v>3</v>
      </c>
      <c r="H2309" s="36" t="s">
        <v>170</v>
      </c>
      <c r="I2309" s="35">
        <v>3342618071</v>
      </c>
    </row>
    <row r="2310" spans="1:9" ht="30" hidden="1">
      <c r="A2310" s="35">
        <v>36958</v>
      </c>
      <c r="B2310" s="36" t="s">
        <v>4161</v>
      </c>
      <c r="C2310" s="36" t="s">
        <v>3657</v>
      </c>
      <c r="D2310" s="36" t="s">
        <v>178</v>
      </c>
      <c r="E2310" s="35">
        <v>116704</v>
      </c>
      <c r="F2310" s="37">
        <v>138</v>
      </c>
      <c r="G2310" s="35">
        <v>3</v>
      </c>
      <c r="H2310" s="36" t="s">
        <v>186</v>
      </c>
      <c r="I2310" s="35">
        <v>3342618073</v>
      </c>
    </row>
    <row r="2311" spans="1:9" ht="15" hidden="1">
      <c r="A2311" s="35">
        <v>36959</v>
      </c>
      <c r="B2311" s="36" t="s">
        <v>4162</v>
      </c>
      <c r="C2311" s="36" t="s">
        <v>3657</v>
      </c>
      <c r="D2311" s="36" t="s">
        <v>178</v>
      </c>
      <c r="E2311" s="35">
        <v>116704</v>
      </c>
      <c r="F2311" s="37">
        <v>46</v>
      </c>
      <c r="G2311" s="35">
        <v>3</v>
      </c>
      <c r="H2311" s="36" t="s">
        <v>170</v>
      </c>
      <c r="I2311" s="35">
        <v>3342618074</v>
      </c>
    </row>
    <row r="2312" spans="1:9" ht="45" hidden="1">
      <c r="A2312" s="35">
        <v>36960</v>
      </c>
      <c r="B2312" s="36" t="s">
        <v>4163</v>
      </c>
      <c r="C2312" s="36" t="s">
        <v>3657</v>
      </c>
      <c r="D2312" s="36" t="s">
        <v>178</v>
      </c>
      <c r="E2312" s="35">
        <v>116704</v>
      </c>
      <c r="F2312" s="37">
        <v>46</v>
      </c>
      <c r="G2312" s="35">
        <v>3</v>
      </c>
      <c r="H2312" s="36" t="s">
        <v>215</v>
      </c>
      <c r="I2312" s="35">
        <v>3342618076</v>
      </c>
    </row>
    <row r="2313" spans="1:9" ht="15" hidden="1">
      <c r="A2313" s="35">
        <v>36961</v>
      </c>
      <c r="B2313" s="36" t="s">
        <v>4164</v>
      </c>
      <c r="C2313" s="36" t="s">
        <v>3657</v>
      </c>
      <c r="D2313" s="36" t="s">
        <v>178</v>
      </c>
      <c r="E2313" s="35">
        <v>116704</v>
      </c>
      <c r="F2313" s="37">
        <v>46</v>
      </c>
      <c r="G2313" s="35">
        <v>3</v>
      </c>
      <c r="H2313" s="36" t="s">
        <v>170</v>
      </c>
      <c r="I2313" s="35">
        <v>3342618080</v>
      </c>
    </row>
    <row r="2314" spans="1:9" ht="15" hidden="1">
      <c r="A2314" s="35">
        <v>36962</v>
      </c>
      <c r="B2314" s="36" t="s">
        <v>4165</v>
      </c>
      <c r="C2314" s="36" t="s">
        <v>3657</v>
      </c>
      <c r="D2314" s="36" t="s">
        <v>178</v>
      </c>
      <c r="E2314" s="35">
        <v>116704</v>
      </c>
      <c r="F2314" s="37">
        <v>46</v>
      </c>
      <c r="G2314" s="35">
        <v>3</v>
      </c>
      <c r="H2314" s="36" t="s">
        <v>170</v>
      </c>
      <c r="I2314" s="35">
        <v>3342618082</v>
      </c>
    </row>
    <row r="2315" spans="1:9" ht="15" hidden="1">
      <c r="A2315" s="35">
        <v>36963</v>
      </c>
      <c r="B2315" s="36" t="s">
        <v>4166</v>
      </c>
      <c r="C2315" s="36" t="s">
        <v>3657</v>
      </c>
      <c r="D2315" s="36" t="s">
        <v>178</v>
      </c>
      <c r="E2315" s="35">
        <v>116704</v>
      </c>
      <c r="F2315" s="37">
        <v>46</v>
      </c>
      <c r="G2315" s="35">
        <v>3</v>
      </c>
      <c r="H2315" s="36" t="s">
        <v>170</v>
      </c>
      <c r="I2315" s="35">
        <v>3342618085</v>
      </c>
    </row>
    <row r="2316" spans="1:9" ht="45" hidden="1">
      <c r="A2316" s="35">
        <v>36964</v>
      </c>
      <c r="B2316" s="36" t="s">
        <v>4167</v>
      </c>
      <c r="C2316" s="36" t="s">
        <v>3657</v>
      </c>
      <c r="D2316" s="36" t="s">
        <v>178</v>
      </c>
      <c r="E2316" s="35">
        <v>116704</v>
      </c>
      <c r="F2316" s="37">
        <v>46</v>
      </c>
      <c r="G2316" s="35">
        <v>3</v>
      </c>
      <c r="H2316" s="36" t="s">
        <v>215</v>
      </c>
      <c r="I2316" s="35">
        <v>3342618086</v>
      </c>
    </row>
    <row r="2317" spans="1:9" ht="15" hidden="1">
      <c r="A2317" s="35">
        <v>36965</v>
      </c>
      <c r="B2317" s="36" t="s">
        <v>4168</v>
      </c>
      <c r="C2317" s="36" t="s">
        <v>3657</v>
      </c>
      <c r="D2317" s="36" t="s">
        <v>178</v>
      </c>
      <c r="E2317" s="35">
        <v>116704</v>
      </c>
      <c r="F2317" s="37">
        <v>46</v>
      </c>
      <c r="G2317" s="35">
        <v>3</v>
      </c>
      <c r="H2317" s="36" t="s">
        <v>170</v>
      </c>
      <c r="I2317" s="35">
        <v>3342618090</v>
      </c>
    </row>
    <row r="2318" spans="1:9" ht="30" hidden="1">
      <c r="A2318" s="35">
        <v>36966</v>
      </c>
      <c r="B2318" s="36" t="s">
        <v>4169</v>
      </c>
      <c r="C2318" s="36" t="s">
        <v>3657</v>
      </c>
      <c r="D2318" s="36" t="s">
        <v>178</v>
      </c>
      <c r="E2318" s="35">
        <v>116704</v>
      </c>
      <c r="F2318" s="37">
        <v>46</v>
      </c>
      <c r="G2318" s="35">
        <v>3</v>
      </c>
      <c r="H2318" s="36" t="s">
        <v>186</v>
      </c>
      <c r="I2318" s="35">
        <v>3342618094</v>
      </c>
    </row>
    <row r="2319" spans="1:9" ht="15" hidden="1">
      <c r="A2319" s="35">
        <v>36967</v>
      </c>
      <c r="B2319" s="36" t="s">
        <v>4170</v>
      </c>
      <c r="C2319" s="36" t="s">
        <v>3657</v>
      </c>
      <c r="D2319" s="36" t="s">
        <v>178</v>
      </c>
      <c r="E2319" s="35">
        <v>116704</v>
      </c>
      <c r="F2319" s="37">
        <v>69</v>
      </c>
      <c r="G2319" s="35">
        <v>3</v>
      </c>
      <c r="H2319" s="36" t="s">
        <v>170</v>
      </c>
      <c r="I2319" s="35">
        <v>3342618101</v>
      </c>
    </row>
    <row r="2320" spans="1:9" ht="45" hidden="1">
      <c r="A2320" s="35">
        <v>36968</v>
      </c>
      <c r="B2320" s="36" t="s">
        <v>4171</v>
      </c>
      <c r="C2320" s="36" t="s">
        <v>3657</v>
      </c>
      <c r="D2320" s="36" t="s">
        <v>178</v>
      </c>
      <c r="E2320" s="35">
        <v>116704</v>
      </c>
      <c r="F2320" s="37">
        <v>46</v>
      </c>
      <c r="G2320" s="35">
        <v>3</v>
      </c>
      <c r="H2320" s="36" t="s">
        <v>215</v>
      </c>
      <c r="I2320" s="35">
        <v>3342618106</v>
      </c>
    </row>
    <row r="2321" spans="1:9" ht="45" hidden="1">
      <c r="A2321" s="35">
        <v>36969</v>
      </c>
      <c r="B2321" s="36" t="s">
        <v>4172</v>
      </c>
      <c r="C2321" s="36" t="s">
        <v>3657</v>
      </c>
      <c r="D2321" s="36" t="s">
        <v>178</v>
      </c>
      <c r="E2321" s="35">
        <v>116704</v>
      </c>
      <c r="F2321" s="37">
        <v>46</v>
      </c>
      <c r="G2321" s="35">
        <v>3</v>
      </c>
      <c r="H2321" s="36" t="s">
        <v>215</v>
      </c>
      <c r="I2321" s="35">
        <v>3342618107</v>
      </c>
    </row>
    <row r="2322" spans="1:9" ht="15" hidden="1">
      <c r="A2322" s="35">
        <v>36970</v>
      </c>
      <c r="B2322" s="36" t="s">
        <v>4173</v>
      </c>
      <c r="C2322" s="36" t="s">
        <v>3657</v>
      </c>
      <c r="D2322" s="36" t="s">
        <v>178</v>
      </c>
      <c r="E2322" s="35">
        <v>116704</v>
      </c>
      <c r="F2322" s="37">
        <v>46</v>
      </c>
      <c r="G2322" s="35">
        <v>3</v>
      </c>
      <c r="H2322" s="36" t="s">
        <v>170</v>
      </c>
      <c r="I2322" s="35">
        <v>3342618109</v>
      </c>
    </row>
    <row r="2323" spans="1:9" ht="15" hidden="1">
      <c r="A2323" s="35">
        <v>36971</v>
      </c>
      <c r="B2323" s="36" t="s">
        <v>4174</v>
      </c>
      <c r="C2323" s="36" t="s">
        <v>3657</v>
      </c>
      <c r="D2323" s="36" t="s">
        <v>178</v>
      </c>
      <c r="E2323" s="35">
        <v>116704</v>
      </c>
      <c r="F2323" s="37">
        <v>46</v>
      </c>
      <c r="G2323" s="35">
        <v>3</v>
      </c>
      <c r="H2323" s="36" t="s">
        <v>170</v>
      </c>
      <c r="I2323" s="35">
        <v>3342618110</v>
      </c>
    </row>
    <row r="2324" spans="1:9" ht="15" hidden="1">
      <c r="A2324" s="35">
        <v>36972</v>
      </c>
      <c r="B2324" s="36" t="s">
        <v>4175</v>
      </c>
      <c r="C2324" s="36" t="s">
        <v>3657</v>
      </c>
      <c r="D2324" s="36" t="s">
        <v>178</v>
      </c>
      <c r="E2324" s="35">
        <v>116704</v>
      </c>
      <c r="F2324" s="37">
        <v>46</v>
      </c>
      <c r="G2324" s="35">
        <v>3</v>
      </c>
      <c r="H2324" s="36" t="s">
        <v>170</v>
      </c>
      <c r="I2324" s="35">
        <v>3342618114</v>
      </c>
    </row>
    <row r="2325" spans="1:9" ht="45" hidden="1">
      <c r="A2325" s="35">
        <v>36973</v>
      </c>
      <c r="B2325" s="36" t="s">
        <v>4176</v>
      </c>
      <c r="C2325" s="36" t="s">
        <v>3657</v>
      </c>
      <c r="D2325" s="36" t="s">
        <v>178</v>
      </c>
      <c r="E2325" s="35">
        <v>116704</v>
      </c>
      <c r="F2325" s="37">
        <v>46</v>
      </c>
      <c r="G2325" s="35">
        <v>3</v>
      </c>
      <c r="H2325" s="36" t="s">
        <v>215</v>
      </c>
      <c r="I2325" s="35">
        <v>3342618116</v>
      </c>
    </row>
    <row r="2326" spans="1:9" ht="15" hidden="1">
      <c r="A2326" s="35">
        <v>36974</v>
      </c>
      <c r="B2326" s="36" t="s">
        <v>4177</v>
      </c>
      <c r="C2326" s="36" t="s">
        <v>3657</v>
      </c>
      <c r="D2326" s="36" t="s">
        <v>178</v>
      </c>
      <c r="E2326" s="35">
        <v>116704</v>
      </c>
      <c r="F2326" s="37">
        <v>46</v>
      </c>
      <c r="G2326" s="35">
        <v>3</v>
      </c>
      <c r="H2326" s="36" t="s">
        <v>170</v>
      </c>
      <c r="I2326" s="35">
        <v>3342618117</v>
      </c>
    </row>
    <row r="2327" spans="1:9" ht="15" hidden="1">
      <c r="A2327" s="35">
        <v>36975</v>
      </c>
      <c r="B2327" s="36" t="s">
        <v>4178</v>
      </c>
      <c r="C2327" s="36" t="s">
        <v>3657</v>
      </c>
      <c r="D2327" s="36" t="s">
        <v>178</v>
      </c>
      <c r="E2327" s="35">
        <v>116704</v>
      </c>
      <c r="F2327" s="37">
        <v>46</v>
      </c>
      <c r="G2327" s="35">
        <v>3</v>
      </c>
      <c r="H2327" s="36" t="s">
        <v>170</v>
      </c>
      <c r="I2327" s="35">
        <v>3342618120</v>
      </c>
    </row>
    <row r="2328" spans="1:9" ht="15" hidden="1">
      <c r="A2328" s="35">
        <v>36976</v>
      </c>
      <c r="B2328" s="36" t="s">
        <v>4179</v>
      </c>
      <c r="C2328" s="36" t="s">
        <v>3657</v>
      </c>
      <c r="D2328" s="36" t="s">
        <v>178</v>
      </c>
      <c r="E2328" s="35">
        <v>116704</v>
      </c>
      <c r="F2328" s="37">
        <v>138</v>
      </c>
      <c r="G2328" s="35">
        <v>3</v>
      </c>
      <c r="H2328" s="36" t="s">
        <v>170</v>
      </c>
      <c r="I2328" s="35">
        <v>3342618123</v>
      </c>
    </row>
    <row r="2329" spans="1:9" ht="15" hidden="1">
      <c r="A2329" s="35">
        <v>36977</v>
      </c>
      <c r="B2329" s="36" t="s">
        <v>4180</v>
      </c>
      <c r="C2329" s="36" t="s">
        <v>3657</v>
      </c>
      <c r="D2329" s="36" t="s">
        <v>178</v>
      </c>
      <c r="E2329" s="35">
        <v>116704</v>
      </c>
      <c r="F2329" s="37">
        <v>69</v>
      </c>
      <c r="G2329" s="35">
        <v>3</v>
      </c>
      <c r="H2329" s="36" t="s">
        <v>170</v>
      </c>
      <c r="I2329" s="35">
        <v>3342618131</v>
      </c>
    </row>
    <row r="2330" spans="1:9" ht="15" hidden="1">
      <c r="A2330" s="35">
        <v>36978</v>
      </c>
      <c r="B2330" s="36" t="s">
        <v>4181</v>
      </c>
      <c r="C2330" s="36" t="s">
        <v>3657</v>
      </c>
      <c r="D2330" s="36" t="s">
        <v>178</v>
      </c>
      <c r="E2330" s="35">
        <v>116704</v>
      </c>
      <c r="F2330" s="37">
        <v>69</v>
      </c>
      <c r="G2330" s="35">
        <v>3</v>
      </c>
      <c r="H2330" s="36" t="s">
        <v>170</v>
      </c>
      <c r="I2330" s="35">
        <v>3342618134</v>
      </c>
    </row>
    <row r="2331" spans="1:9" ht="45" hidden="1">
      <c r="A2331" s="35">
        <v>36979</v>
      </c>
      <c r="B2331" s="36" t="s">
        <v>4182</v>
      </c>
      <c r="C2331" s="36" t="s">
        <v>3657</v>
      </c>
      <c r="D2331" s="36" t="s">
        <v>178</v>
      </c>
      <c r="E2331" s="35">
        <v>116704</v>
      </c>
      <c r="F2331" s="37">
        <v>69</v>
      </c>
      <c r="G2331" s="35">
        <v>3</v>
      </c>
      <c r="H2331" s="36" t="s">
        <v>215</v>
      </c>
      <c r="I2331" s="35">
        <v>3342618138</v>
      </c>
    </row>
    <row r="2332" spans="1:9" ht="45" hidden="1">
      <c r="A2332" s="35">
        <v>36980</v>
      </c>
      <c r="B2332" s="36" t="s">
        <v>4183</v>
      </c>
      <c r="C2332" s="36" t="s">
        <v>3657</v>
      </c>
      <c r="D2332" s="36" t="s">
        <v>178</v>
      </c>
      <c r="E2332" s="35">
        <v>116704</v>
      </c>
      <c r="F2332" s="37">
        <v>69</v>
      </c>
      <c r="G2332" s="35">
        <v>3</v>
      </c>
      <c r="H2332" s="36" t="s">
        <v>215</v>
      </c>
      <c r="I2332" s="35">
        <v>3342618145</v>
      </c>
    </row>
    <row r="2333" spans="1:9" ht="45" hidden="1">
      <c r="A2333" s="35">
        <v>36981</v>
      </c>
      <c r="B2333" s="36" t="s">
        <v>4184</v>
      </c>
      <c r="C2333" s="36" t="s">
        <v>3657</v>
      </c>
      <c r="D2333" s="36" t="s">
        <v>178</v>
      </c>
      <c r="E2333" s="35">
        <v>116704</v>
      </c>
      <c r="F2333" s="37">
        <v>69</v>
      </c>
      <c r="G2333" s="35">
        <v>3</v>
      </c>
      <c r="H2333" s="36" t="s">
        <v>215</v>
      </c>
      <c r="I2333" s="35">
        <v>3342618148</v>
      </c>
    </row>
    <row r="2334" spans="1:9" ht="45" hidden="1">
      <c r="A2334" s="35">
        <v>36982</v>
      </c>
      <c r="B2334" s="36" t="s">
        <v>4185</v>
      </c>
      <c r="C2334" s="36" t="s">
        <v>3657</v>
      </c>
      <c r="D2334" s="36" t="s">
        <v>178</v>
      </c>
      <c r="E2334" s="35">
        <v>116704</v>
      </c>
      <c r="F2334" s="37">
        <v>69</v>
      </c>
      <c r="G2334" s="35">
        <v>3</v>
      </c>
      <c r="H2334" s="36" t="s">
        <v>215</v>
      </c>
      <c r="I2334" s="35">
        <v>3342618151</v>
      </c>
    </row>
    <row r="2335" spans="1:9" ht="45" hidden="1">
      <c r="A2335" s="35">
        <v>36983</v>
      </c>
      <c r="B2335" s="36" t="s">
        <v>4186</v>
      </c>
      <c r="C2335" s="36" t="s">
        <v>3657</v>
      </c>
      <c r="D2335" s="36" t="s">
        <v>178</v>
      </c>
      <c r="E2335" s="35">
        <v>116704</v>
      </c>
      <c r="F2335" s="37">
        <v>69</v>
      </c>
      <c r="G2335" s="35">
        <v>3</v>
      </c>
      <c r="H2335" s="36" t="s">
        <v>215</v>
      </c>
      <c r="I2335" s="35">
        <v>3342618153</v>
      </c>
    </row>
    <row r="2336" spans="1:9" ht="15" hidden="1">
      <c r="A2336" s="35">
        <v>36984</v>
      </c>
      <c r="B2336" s="36" t="s">
        <v>4187</v>
      </c>
      <c r="C2336" s="36" t="s">
        <v>3657</v>
      </c>
      <c r="D2336" s="36" t="s">
        <v>178</v>
      </c>
      <c r="E2336" s="35">
        <v>116704</v>
      </c>
      <c r="F2336" s="37">
        <v>69</v>
      </c>
      <c r="G2336" s="35">
        <v>3</v>
      </c>
      <c r="H2336" s="36" t="s">
        <v>170</v>
      </c>
      <c r="I2336" s="35">
        <v>3342618155</v>
      </c>
    </row>
    <row r="2337" spans="1:9" ht="15" hidden="1">
      <c r="A2337" s="35">
        <v>36985</v>
      </c>
      <c r="B2337" s="36" t="s">
        <v>4188</v>
      </c>
      <c r="C2337" s="36" t="s">
        <v>3657</v>
      </c>
      <c r="D2337" s="36" t="s">
        <v>178</v>
      </c>
      <c r="E2337" s="35">
        <v>116704</v>
      </c>
      <c r="F2337" s="37">
        <v>69</v>
      </c>
      <c r="G2337" s="35">
        <v>3</v>
      </c>
      <c r="H2337" s="36" t="s">
        <v>170</v>
      </c>
      <c r="I2337" s="35">
        <v>3342618157</v>
      </c>
    </row>
    <row r="2338" spans="1:9" ht="45" hidden="1">
      <c r="A2338" s="35">
        <v>36986</v>
      </c>
      <c r="B2338" s="36" t="s">
        <v>4189</v>
      </c>
      <c r="C2338" s="36" t="s">
        <v>3657</v>
      </c>
      <c r="D2338" s="36" t="s">
        <v>178</v>
      </c>
      <c r="E2338" s="35">
        <v>116704</v>
      </c>
      <c r="F2338" s="37">
        <v>69</v>
      </c>
      <c r="G2338" s="35">
        <v>3</v>
      </c>
      <c r="H2338" s="36" t="s">
        <v>215</v>
      </c>
      <c r="I2338" s="35">
        <v>3342618160</v>
      </c>
    </row>
    <row r="2339" spans="1:9" ht="15" hidden="1">
      <c r="A2339" s="35">
        <v>36987</v>
      </c>
      <c r="B2339" s="36" t="s">
        <v>4190</v>
      </c>
      <c r="C2339" s="36" t="s">
        <v>3657</v>
      </c>
      <c r="D2339" s="36" t="s">
        <v>178</v>
      </c>
      <c r="E2339" s="35">
        <v>116704</v>
      </c>
      <c r="F2339" s="37">
        <v>69</v>
      </c>
      <c r="G2339" s="35">
        <v>3</v>
      </c>
      <c r="H2339" s="36" t="s">
        <v>170</v>
      </c>
      <c r="I2339" s="35">
        <v>3342618161</v>
      </c>
    </row>
    <row r="2340" spans="1:9" ht="15" hidden="1">
      <c r="A2340" s="35">
        <v>36988</v>
      </c>
      <c r="B2340" s="36" t="s">
        <v>4191</v>
      </c>
      <c r="C2340" s="36" t="s">
        <v>3657</v>
      </c>
      <c r="D2340" s="36" t="s">
        <v>178</v>
      </c>
      <c r="E2340" s="35">
        <v>116704</v>
      </c>
      <c r="F2340" s="37">
        <v>69</v>
      </c>
      <c r="G2340" s="35">
        <v>3</v>
      </c>
      <c r="H2340" s="36" t="s">
        <v>170</v>
      </c>
      <c r="I2340" s="35">
        <v>3342618165</v>
      </c>
    </row>
    <row r="2341" spans="1:9" ht="45" hidden="1">
      <c r="A2341" s="35">
        <v>36989</v>
      </c>
      <c r="B2341" s="36" t="s">
        <v>4192</v>
      </c>
      <c r="C2341" s="36" t="s">
        <v>3657</v>
      </c>
      <c r="D2341" s="36" t="s">
        <v>178</v>
      </c>
      <c r="E2341" s="35">
        <v>116704</v>
      </c>
      <c r="F2341" s="37">
        <v>69</v>
      </c>
      <c r="G2341" s="35">
        <v>3</v>
      </c>
      <c r="H2341" s="36" t="s">
        <v>215</v>
      </c>
      <c r="I2341" s="35">
        <v>3342618166</v>
      </c>
    </row>
    <row r="2342" spans="1:9" ht="45" hidden="1">
      <c r="A2342" s="35">
        <v>36990</v>
      </c>
      <c r="B2342" s="36" t="s">
        <v>4193</v>
      </c>
      <c r="C2342" s="36" t="s">
        <v>3657</v>
      </c>
      <c r="D2342" s="36" t="s">
        <v>178</v>
      </c>
      <c r="E2342" s="35">
        <v>116704</v>
      </c>
      <c r="F2342" s="37">
        <v>69</v>
      </c>
      <c r="G2342" s="35">
        <v>3</v>
      </c>
      <c r="H2342" s="36" t="s">
        <v>215</v>
      </c>
      <c r="I2342" s="35">
        <v>3342618170</v>
      </c>
    </row>
    <row r="2343" spans="1:9" ht="15" hidden="1">
      <c r="A2343" s="35">
        <v>36991</v>
      </c>
      <c r="B2343" s="36" t="s">
        <v>4194</v>
      </c>
      <c r="C2343" s="36" t="s">
        <v>3657</v>
      </c>
      <c r="D2343" s="36" t="s">
        <v>178</v>
      </c>
      <c r="E2343" s="35">
        <v>116704</v>
      </c>
      <c r="F2343" s="37">
        <v>69</v>
      </c>
      <c r="G2343" s="35">
        <v>3</v>
      </c>
      <c r="H2343" s="36" t="s">
        <v>170</v>
      </c>
      <c r="I2343" s="35">
        <v>3342618172</v>
      </c>
    </row>
    <row r="2344" spans="1:9" ht="15" hidden="1">
      <c r="A2344" s="35">
        <v>36992</v>
      </c>
      <c r="B2344" s="36" t="s">
        <v>4195</v>
      </c>
      <c r="C2344" s="36" t="s">
        <v>3657</v>
      </c>
      <c r="D2344" s="36" t="s">
        <v>178</v>
      </c>
      <c r="E2344" s="35">
        <v>116704</v>
      </c>
      <c r="F2344" s="37">
        <v>69</v>
      </c>
      <c r="G2344" s="35">
        <v>3</v>
      </c>
      <c r="H2344" s="36" t="s">
        <v>170</v>
      </c>
      <c r="I2344" s="35">
        <v>3342618175</v>
      </c>
    </row>
    <row r="2345" spans="1:9" ht="15" hidden="1">
      <c r="A2345" s="35">
        <v>36993</v>
      </c>
      <c r="B2345" s="36" t="s">
        <v>4196</v>
      </c>
      <c r="C2345" s="36" t="s">
        <v>3657</v>
      </c>
      <c r="D2345" s="36" t="s">
        <v>178</v>
      </c>
      <c r="E2345" s="35">
        <v>116704</v>
      </c>
      <c r="F2345" s="37">
        <v>69</v>
      </c>
      <c r="G2345" s="35">
        <v>3</v>
      </c>
      <c r="H2345" s="36" t="s">
        <v>170</v>
      </c>
      <c r="I2345" s="35">
        <v>3342618179</v>
      </c>
    </row>
    <row r="2346" spans="1:9" ht="45" hidden="1">
      <c r="A2346" s="35">
        <v>36994</v>
      </c>
      <c r="B2346" s="36" t="s">
        <v>4197</v>
      </c>
      <c r="C2346" s="36" t="s">
        <v>3657</v>
      </c>
      <c r="D2346" s="36" t="s">
        <v>178</v>
      </c>
      <c r="E2346" s="35">
        <v>116704</v>
      </c>
      <c r="F2346" s="37">
        <v>69</v>
      </c>
      <c r="G2346" s="35">
        <v>3</v>
      </c>
      <c r="H2346" s="36" t="s">
        <v>215</v>
      </c>
      <c r="I2346" s="35">
        <v>3342618188</v>
      </c>
    </row>
    <row r="2347" spans="1:9" ht="30" hidden="1">
      <c r="A2347" s="35">
        <v>36995</v>
      </c>
      <c r="B2347" s="36" t="s">
        <v>4198</v>
      </c>
      <c r="C2347" s="36" t="s">
        <v>3657</v>
      </c>
      <c r="D2347" s="36" t="s">
        <v>202</v>
      </c>
      <c r="E2347" s="35">
        <v>101222</v>
      </c>
      <c r="F2347" s="37">
        <v>46</v>
      </c>
      <c r="G2347" s="35">
        <v>3</v>
      </c>
      <c r="H2347" s="36" t="s">
        <v>170</v>
      </c>
      <c r="I2347" s="35">
        <v>3342618195</v>
      </c>
    </row>
    <row r="2348" spans="1:9" ht="30" hidden="1">
      <c r="A2348" s="35">
        <v>36996</v>
      </c>
      <c r="B2348" s="36" t="s">
        <v>4199</v>
      </c>
      <c r="C2348" s="36" t="s">
        <v>3657</v>
      </c>
      <c r="D2348" s="36" t="s">
        <v>202</v>
      </c>
      <c r="E2348" s="35">
        <v>101222</v>
      </c>
      <c r="F2348" s="37">
        <v>46</v>
      </c>
      <c r="G2348" s="35">
        <v>3</v>
      </c>
      <c r="H2348" s="36" t="s">
        <v>170</v>
      </c>
      <c r="I2348" s="35">
        <v>3342618196</v>
      </c>
    </row>
    <row r="2349" spans="1:9" ht="45" hidden="1">
      <c r="A2349" s="35">
        <v>36997</v>
      </c>
      <c r="B2349" s="36" t="s">
        <v>4200</v>
      </c>
      <c r="C2349" s="36" t="s">
        <v>3657</v>
      </c>
      <c r="D2349" s="36" t="s">
        <v>202</v>
      </c>
      <c r="E2349" s="35">
        <v>101222</v>
      </c>
      <c r="F2349" s="37">
        <v>138</v>
      </c>
      <c r="G2349" s="35">
        <v>3</v>
      </c>
      <c r="H2349" s="36" t="s">
        <v>215</v>
      </c>
      <c r="I2349" s="35">
        <v>3342618198</v>
      </c>
    </row>
    <row r="2350" spans="1:9" ht="45" hidden="1">
      <c r="A2350" s="35">
        <v>36998</v>
      </c>
      <c r="B2350" s="36" t="s">
        <v>4201</v>
      </c>
      <c r="C2350" s="36" t="s">
        <v>3657</v>
      </c>
      <c r="D2350" s="36" t="s">
        <v>202</v>
      </c>
      <c r="E2350" s="35">
        <v>101222</v>
      </c>
      <c r="F2350" s="37">
        <v>46</v>
      </c>
      <c r="G2350" s="35">
        <v>3</v>
      </c>
      <c r="H2350" s="36" t="s">
        <v>215</v>
      </c>
      <c r="I2350" s="35">
        <v>3342618200</v>
      </c>
    </row>
    <row r="2351" spans="1:9" ht="45" hidden="1">
      <c r="A2351" s="35">
        <v>36999</v>
      </c>
      <c r="B2351" s="36" t="s">
        <v>4202</v>
      </c>
      <c r="C2351" s="36" t="s">
        <v>3657</v>
      </c>
      <c r="D2351" s="36" t="s">
        <v>202</v>
      </c>
      <c r="E2351" s="35">
        <v>101222</v>
      </c>
      <c r="F2351" s="37">
        <v>138</v>
      </c>
      <c r="G2351" s="35">
        <v>3</v>
      </c>
      <c r="H2351" s="36" t="s">
        <v>215</v>
      </c>
      <c r="I2351" s="35">
        <v>3342618202</v>
      </c>
    </row>
    <row r="2352" spans="1:9" ht="45" hidden="1">
      <c r="A2352" s="35">
        <v>37000</v>
      </c>
      <c r="B2352" s="36" t="s">
        <v>4203</v>
      </c>
      <c r="C2352" s="36" t="s">
        <v>3657</v>
      </c>
      <c r="D2352" s="36" t="s">
        <v>202</v>
      </c>
      <c r="E2352" s="35">
        <v>101222</v>
      </c>
      <c r="F2352" s="37">
        <v>46</v>
      </c>
      <c r="G2352" s="35">
        <v>3</v>
      </c>
      <c r="H2352" s="36" t="s">
        <v>215</v>
      </c>
      <c r="I2352" s="35">
        <v>3342618205</v>
      </c>
    </row>
    <row r="2353" spans="1:9" ht="45" hidden="1">
      <c r="A2353" s="35">
        <v>37001</v>
      </c>
      <c r="B2353" s="36" t="s">
        <v>4204</v>
      </c>
      <c r="C2353" s="36" t="s">
        <v>3657</v>
      </c>
      <c r="D2353" s="36" t="s">
        <v>202</v>
      </c>
      <c r="E2353" s="35">
        <v>101222</v>
      </c>
      <c r="F2353" s="37">
        <v>138</v>
      </c>
      <c r="G2353" s="35">
        <v>3</v>
      </c>
      <c r="H2353" s="36" t="s">
        <v>215</v>
      </c>
      <c r="I2353" s="35">
        <v>3342618206</v>
      </c>
    </row>
    <row r="2354" spans="1:9" ht="45" hidden="1">
      <c r="A2354" s="35">
        <v>37002</v>
      </c>
      <c r="B2354" s="36" t="s">
        <v>4205</v>
      </c>
      <c r="C2354" s="36" t="s">
        <v>3657</v>
      </c>
      <c r="D2354" s="36" t="s">
        <v>202</v>
      </c>
      <c r="E2354" s="35">
        <v>101222</v>
      </c>
      <c r="F2354" s="37">
        <v>161</v>
      </c>
      <c r="G2354" s="35">
        <v>3</v>
      </c>
      <c r="H2354" s="36" t="s">
        <v>215</v>
      </c>
      <c r="I2354" s="35">
        <v>3342618211</v>
      </c>
    </row>
    <row r="2355" spans="1:9" ht="45" hidden="1">
      <c r="A2355" s="35">
        <v>37003</v>
      </c>
      <c r="B2355" s="36" t="s">
        <v>4206</v>
      </c>
      <c r="C2355" s="36" t="s">
        <v>3657</v>
      </c>
      <c r="D2355" s="36" t="s">
        <v>202</v>
      </c>
      <c r="E2355" s="35">
        <v>101222</v>
      </c>
      <c r="F2355" s="37">
        <v>161</v>
      </c>
      <c r="G2355" s="35">
        <v>3</v>
      </c>
      <c r="H2355" s="36" t="s">
        <v>215</v>
      </c>
      <c r="I2355" s="35">
        <v>3342618212</v>
      </c>
    </row>
    <row r="2356" spans="1:9" ht="30" hidden="1">
      <c r="A2356" s="35">
        <v>37004</v>
      </c>
      <c r="B2356" s="36" t="s">
        <v>4207</v>
      </c>
      <c r="C2356" s="36" t="s">
        <v>3657</v>
      </c>
      <c r="D2356" s="36" t="s">
        <v>202</v>
      </c>
      <c r="E2356" s="35">
        <v>101222</v>
      </c>
      <c r="F2356" s="37">
        <v>69</v>
      </c>
      <c r="G2356" s="35">
        <v>3</v>
      </c>
      <c r="H2356" s="36" t="s">
        <v>170</v>
      </c>
      <c r="I2356" s="35">
        <v>3342618214</v>
      </c>
    </row>
    <row r="2357" spans="1:9" ht="30" hidden="1">
      <c r="A2357" s="35">
        <v>37005</v>
      </c>
      <c r="B2357" s="36" t="s">
        <v>4208</v>
      </c>
      <c r="C2357" s="36" t="s">
        <v>3657</v>
      </c>
      <c r="D2357" s="36" t="s">
        <v>202</v>
      </c>
      <c r="E2357" s="35">
        <v>101222</v>
      </c>
      <c r="F2357" s="37">
        <v>138</v>
      </c>
      <c r="G2357" s="35">
        <v>3</v>
      </c>
      <c r="H2357" s="36" t="s">
        <v>186</v>
      </c>
      <c r="I2357" s="35">
        <v>3342618216</v>
      </c>
    </row>
    <row r="2358" spans="1:9" ht="30" hidden="1">
      <c r="A2358" s="35">
        <v>37006</v>
      </c>
      <c r="B2358" s="36" t="s">
        <v>4209</v>
      </c>
      <c r="C2358" s="36" t="s">
        <v>3657</v>
      </c>
      <c r="D2358" s="36" t="s">
        <v>202</v>
      </c>
      <c r="E2358" s="35">
        <v>101222</v>
      </c>
      <c r="F2358" s="37">
        <v>138</v>
      </c>
      <c r="G2358" s="35">
        <v>3</v>
      </c>
      <c r="H2358" s="36" t="s">
        <v>186</v>
      </c>
      <c r="I2358" s="35">
        <v>3342618218</v>
      </c>
    </row>
    <row r="2359" spans="1:9" ht="45" hidden="1">
      <c r="A2359" s="35">
        <v>37007</v>
      </c>
      <c r="B2359" s="36" t="s">
        <v>4210</v>
      </c>
      <c r="C2359" s="36" t="s">
        <v>3657</v>
      </c>
      <c r="D2359" s="36" t="s">
        <v>202</v>
      </c>
      <c r="E2359" s="35">
        <v>101222</v>
      </c>
      <c r="F2359" s="37">
        <v>138</v>
      </c>
      <c r="G2359" s="35">
        <v>3</v>
      </c>
      <c r="H2359" s="36" t="s">
        <v>215</v>
      </c>
      <c r="I2359" s="35">
        <v>3342618229</v>
      </c>
    </row>
    <row r="2360" spans="1:9" ht="45" hidden="1">
      <c r="A2360" s="35">
        <v>37008</v>
      </c>
      <c r="B2360" s="36" t="s">
        <v>4211</v>
      </c>
      <c r="C2360" s="36" t="s">
        <v>3657</v>
      </c>
      <c r="D2360" s="36" t="s">
        <v>202</v>
      </c>
      <c r="E2360" s="35">
        <v>101222</v>
      </c>
      <c r="F2360" s="37">
        <v>46</v>
      </c>
      <c r="G2360" s="35">
        <v>3</v>
      </c>
      <c r="H2360" s="36" t="s">
        <v>215</v>
      </c>
      <c r="I2360" s="35">
        <v>3342618231</v>
      </c>
    </row>
    <row r="2361" spans="1:9" ht="45" hidden="1">
      <c r="A2361" s="35">
        <v>37009</v>
      </c>
      <c r="B2361" s="36" t="s">
        <v>4212</v>
      </c>
      <c r="C2361" s="36" t="s">
        <v>3657</v>
      </c>
      <c r="D2361" s="36" t="s">
        <v>202</v>
      </c>
      <c r="E2361" s="35">
        <v>101222</v>
      </c>
      <c r="F2361" s="37">
        <v>46</v>
      </c>
      <c r="G2361" s="35">
        <v>3</v>
      </c>
      <c r="H2361" s="36" t="s">
        <v>215</v>
      </c>
      <c r="I2361" s="35">
        <v>3342618233</v>
      </c>
    </row>
    <row r="2362" spans="1:9" ht="30" hidden="1">
      <c r="A2362" s="35">
        <v>37010</v>
      </c>
      <c r="B2362" s="36" t="s">
        <v>4213</v>
      </c>
      <c r="C2362" s="36" t="s">
        <v>3657</v>
      </c>
      <c r="D2362" s="36" t="s">
        <v>202</v>
      </c>
      <c r="E2362" s="35">
        <v>101222</v>
      </c>
      <c r="F2362" s="37">
        <v>46</v>
      </c>
      <c r="G2362" s="35">
        <v>3</v>
      </c>
      <c r="H2362" s="36" t="s">
        <v>170</v>
      </c>
      <c r="I2362" s="35">
        <v>3342618237</v>
      </c>
    </row>
    <row r="2363" spans="1:9" ht="30" hidden="1">
      <c r="A2363" s="35">
        <v>37011</v>
      </c>
      <c r="B2363" s="36" t="s">
        <v>4214</v>
      </c>
      <c r="C2363" s="36" t="s">
        <v>3657</v>
      </c>
      <c r="D2363" s="36" t="s">
        <v>202</v>
      </c>
      <c r="E2363" s="35">
        <v>101222</v>
      </c>
      <c r="F2363" s="37">
        <v>46</v>
      </c>
      <c r="G2363" s="35">
        <v>3</v>
      </c>
      <c r="H2363" s="36" t="s">
        <v>170</v>
      </c>
      <c r="I2363" s="35">
        <v>3342618241</v>
      </c>
    </row>
    <row r="2364" spans="1:9" ht="30" hidden="1">
      <c r="A2364" s="35">
        <v>37012</v>
      </c>
      <c r="B2364" s="36" t="s">
        <v>4215</v>
      </c>
      <c r="C2364" s="36" t="s">
        <v>3657</v>
      </c>
      <c r="D2364" s="36" t="s">
        <v>202</v>
      </c>
      <c r="E2364" s="35">
        <v>101222</v>
      </c>
      <c r="F2364" s="37">
        <v>46</v>
      </c>
      <c r="G2364" s="35">
        <v>3</v>
      </c>
      <c r="H2364" s="36" t="s">
        <v>170</v>
      </c>
      <c r="I2364" s="35">
        <v>3342618247</v>
      </c>
    </row>
    <row r="2365" spans="1:9" ht="45" hidden="1">
      <c r="A2365" s="35">
        <v>37013</v>
      </c>
      <c r="B2365" s="36" t="s">
        <v>4216</v>
      </c>
      <c r="C2365" s="36" t="s">
        <v>3657</v>
      </c>
      <c r="D2365" s="36" t="s">
        <v>202</v>
      </c>
      <c r="E2365" s="35">
        <v>101222</v>
      </c>
      <c r="F2365" s="37">
        <v>138</v>
      </c>
      <c r="G2365" s="35">
        <v>3</v>
      </c>
      <c r="H2365" s="36" t="s">
        <v>215</v>
      </c>
      <c r="I2365" s="35">
        <v>3342618248</v>
      </c>
    </row>
    <row r="2366" spans="1:9" ht="30" hidden="1">
      <c r="A2366" s="35">
        <v>37014</v>
      </c>
      <c r="B2366" s="36" t="s">
        <v>4217</v>
      </c>
      <c r="C2366" s="36" t="s">
        <v>3657</v>
      </c>
      <c r="D2366" s="36" t="s">
        <v>202</v>
      </c>
      <c r="E2366" s="35">
        <v>101222</v>
      </c>
      <c r="F2366" s="37">
        <v>138</v>
      </c>
      <c r="G2366" s="35">
        <v>3</v>
      </c>
      <c r="H2366" s="36" t="s">
        <v>186</v>
      </c>
      <c r="I2366" s="35">
        <v>3342618252</v>
      </c>
    </row>
    <row r="2367" spans="1:9" ht="30" hidden="1">
      <c r="A2367" s="35">
        <v>37015</v>
      </c>
      <c r="B2367" s="36" t="s">
        <v>4218</v>
      </c>
      <c r="C2367" s="36" t="s">
        <v>3657</v>
      </c>
      <c r="D2367" s="36" t="s">
        <v>202</v>
      </c>
      <c r="E2367" s="35">
        <v>101222</v>
      </c>
      <c r="F2367" s="37">
        <v>138</v>
      </c>
      <c r="G2367" s="35">
        <v>3</v>
      </c>
      <c r="H2367" s="36" t="s">
        <v>186</v>
      </c>
      <c r="I2367" s="35">
        <v>3342618258</v>
      </c>
    </row>
    <row r="2368" spans="1:9" ht="30" hidden="1">
      <c r="A2368" s="35">
        <v>37016</v>
      </c>
      <c r="B2368" s="36" t="s">
        <v>4219</v>
      </c>
      <c r="C2368" s="36" t="s">
        <v>3657</v>
      </c>
      <c r="D2368" s="36" t="s">
        <v>202</v>
      </c>
      <c r="E2368" s="35">
        <v>101222</v>
      </c>
      <c r="F2368" s="37">
        <v>138</v>
      </c>
      <c r="G2368" s="35">
        <v>3</v>
      </c>
      <c r="H2368" s="36" t="s">
        <v>186</v>
      </c>
      <c r="I2368" s="35">
        <v>3342618259</v>
      </c>
    </row>
    <row r="2369" spans="1:9" ht="45" hidden="1">
      <c r="A2369" s="35">
        <v>37017</v>
      </c>
      <c r="B2369" s="36" t="s">
        <v>4220</v>
      </c>
      <c r="C2369" s="36" t="s">
        <v>3657</v>
      </c>
      <c r="D2369" s="36" t="s">
        <v>202</v>
      </c>
      <c r="E2369" s="35">
        <v>101222</v>
      </c>
      <c r="F2369" s="37">
        <v>69</v>
      </c>
      <c r="G2369" s="35">
        <v>3</v>
      </c>
      <c r="H2369" s="36" t="s">
        <v>215</v>
      </c>
      <c r="I2369" s="35">
        <v>3342618273</v>
      </c>
    </row>
    <row r="2370" spans="1:9" ht="45" hidden="1">
      <c r="A2370" s="35">
        <v>37018</v>
      </c>
      <c r="B2370" s="36" t="s">
        <v>4221</v>
      </c>
      <c r="C2370" s="36" t="s">
        <v>3657</v>
      </c>
      <c r="D2370" s="36" t="s">
        <v>202</v>
      </c>
      <c r="E2370" s="35">
        <v>101222</v>
      </c>
      <c r="F2370" s="37">
        <v>69</v>
      </c>
      <c r="G2370" s="35">
        <v>3</v>
      </c>
      <c r="H2370" s="36" t="s">
        <v>215</v>
      </c>
      <c r="I2370" s="35">
        <v>3342618275</v>
      </c>
    </row>
    <row r="2371" spans="1:9" ht="30" hidden="1">
      <c r="A2371" s="35">
        <v>37019</v>
      </c>
      <c r="B2371" s="36" t="s">
        <v>4222</v>
      </c>
      <c r="C2371" s="36" t="s">
        <v>3657</v>
      </c>
      <c r="D2371" s="36" t="s">
        <v>202</v>
      </c>
      <c r="E2371" s="35">
        <v>101222</v>
      </c>
      <c r="F2371" s="37">
        <v>138</v>
      </c>
      <c r="G2371" s="35">
        <v>5</v>
      </c>
      <c r="H2371" s="36" t="s">
        <v>194</v>
      </c>
      <c r="I2371" s="35">
        <v>3342618292</v>
      </c>
    </row>
    <row r="2372" spans="1:9" ht="30" hidden="1">
      <c r="A2372" s="35">
        <v>37020</v>
      </c>
      <c r="B2372" s="36" t="s">
        <v>4223</v>
      </c>
      <c r="C2372" s="36" t="s">
        <v>3657</v>
      </c>
      <c r="D2372" s="36" t="s">
        <v>202</v>
      </c>
      <c r="E2372" s="35">
        <v>101222</v>
      </c>
      <c r="F2372" s="37">
        <v>138</v>
      </c>
      <c r="G2372" s="35">
        <v>3</v>
      </c>
      <c r="H2372" s="36" t="s">
        <v>186</v>
      </c>
      <c r="I2372" s="35">
        <v>3342618295</v>
      </c>
    </row>
    <row r="2373" spans="1:9" ht="45" hidden="1">
      <c r="A2373" s="35">
        <v>37021</v>
      </c>
      <c r="B2373" s="36" t="s">
        <v>4224</v>
      </c>
      <c r="C2373" s="36" t="s">
        <v>3657</v>
      </c>
      <c r="D2373" s="36" t="s">
        <v>202</v>
      </c>
      <c r="E2373" s="35">
        <v>101222</v>
      </c>
      <c r="F2373" s="37">
        <v>69</v>
      </c>
      <c r="G2373" s="35">
        <v>3</v>
      </c>
      <c r="H2373" s="36" t="s">
        <v>215</v>
      </c>
      <c r="I2373" s="35">
        <v>3342618299</v>
      </c>
    </row>
    <row r="2374" spans="1:9" ht="30" hidden="1">
      <c r="A2374" s="35">
        <v>37022</v>
      </c>
      <c r="B2374" s="36" t="s">
        <v>4225</v>
      </c>
      <c r="C2374" s="36" t="s">
        <v>3657</v>
      </c>
      <c r="D2374" s="36" t="s">
        <v>202</v>
      </c>
      <c r="E2374" s="35">
        <v>101222</v>
      </c>
      <c r="F2374" s="37">
        <v>69</v>
      </c>
      <c r="G2374" s="35">
        <v>3</v>
      </c>
      <c r="H2374" s="36" t="s">
        <v>170</v>
      </c>
      <c r="I2374" s="35">
        <v>3342618309</v>
      </c>
    </row>
    <row r="2375" spans="1:9" ht="30" hidden="1">
      <c r="A2375" s="35">
        <v>37023</v>
      </c>
      <c r="B2375" s="36" t="s">
        <v>4226</v>
      </c>
      <c r="C2375" s="36" t="s">
        <v>3657</v>
      </c>
      <c r="D2375" s="36" t="s">
        <v>202</v>
      </c>
      <c r="E2375" s="35">
        <v>101222</v>
      </c>
      <c r="F2375" s="37">
        <v>69</v>
      </c>
      <c r="G2375" s="35">
        <v>3</v>
      </c>
      <c r="H2375" s="36" t="s">
        <v>186</v>
      </c>
      <c r="I2375" s="35">
        <v>3342618314</v>
      </c>
    </row>
    <row r="2376" spans="1:9" ht="60" hidden="1">
      <c r="A2376" s="35">
        <v>37024</v>
      </c>
      <c r="B2376" s="36" t="s">
        <v>4227</v>
      </c>
      <c r="C2376" s="36" t="s">
        <v>3657</v>
      </c>
      <c r="D2376" s="36" t="s">
        <v>191</v>
      </c>
      <c r="E2376" s="35">
        <v>100834</v>
      </c>
      <c r="F2376" s="37">
        <v>138</v>
      </c>
      <c r="G2376" s="35">
        <v>3</v>
      </c>
      <c r="H2376" s="36" t="s">
        <v>215</v>
      </c>
      <c r="I2376" s="35">
        <v>3342618318</v>
      </c>
    </row>
    <row r="2377" spans="1:9" ht="60" hidden="1">
      <c r="A2377" s="35">
        <v>37025</v>
      </c>
      <c r="B2377" s="36" t="s">
        <v>4228</v>
      </c>
      <c r="C2377" s="36" t="s">
        <v>3657</v>
      </c>
      <c r="D2377" s="36" t="s">
        <v>191</v>
      </c>
      <c r="E2377" s="35">
        <v>100834</v>
      </c>
      <c r="F2377" s="37">
        <v>138</v>
      </c>
      <c r="G2377" s="35">
        <v>3</v>
      </c>
      <c r="H2377" s="36" t="s">
        <v>215</v>
      </c>
      <c r="I2377" s="35">
        <v>3342618320</v>
      </c>
    </row>
    <row r="2378" spans="1:9" ht="60" hidden="1">
      <c r="A2378" s="35">
        <v>37026</v>
      </c>
      <c r="B2378" s="36" t="s">
        <v>4229</v>
      </c>
      <c r="C2378" s="36" t="s">
        <v>3657</v>
      </c>
      <c r="D2378" s="36" t="s">
        <v>191</v>
      </c>
      <c r="E2378" s="35">
        <v>100834</v>
      </c>
      <c r="F2378" s="37">
        <v>138</v>
      </c>
      <c r="G2378" s="35">
        <v>3</v>
      </c>
      <c r="H2378" s="36" t="s">
        <v>215</v>
      </c>
      <c r="I2378" s="35">
        <v>3342618321</v>
      </c>
    </row>
    <row r="2379" spans="1:9" ht="60" hidden="1">
      <c r="A2379" s="35">
        <v>37027</v>
      </c>
      <c r="B2379" s="36" t="s">
        <v>4230</v>
      </c>
      <c r="C2379" s="36" t="s">
        <v>3657</v>
      </c>
      <c r="D2379" s="36" t="s">
        <v>191</v>
      </c>
      <c r="E2379" s="35">
        <v>100834</v>
      </c>
      <c r="F2379" s="37">
        <v>138</v>
      </c>
      <c r="G2379" s="35">
        <v>3</v>
      </c>
      <c r="H2379" s="36" t="s">
        <v>215</v>
      </c>
      <c r="I2379" s="35">
        <v>3342618322</v>
      </c>
    </row>
    <row r="2380" spans="1:9" ht="60" hidden="1">
      <c r="A2380" s="35">
        <v>37028</v>
      </c>
      <c r="B2380" s="36" t="s">
        <v>4231</v>
      </c>
      <c r="C2380" s="36" t="s">
        <v>3657</v>
      </c>
      <c r="D2380" s="36" t="s">
        <v>191</v>
      </c>
      <c r="E2380" s="35">
        <v>100834</v>
      </c>
      <c r="F2380" s="37">
        <v>138</v>
      </c>
      <c r="G2380" s="35">
        <v>3</v>
      </c>
      <c r="H2380" s="36" t="s">
        <v>215</v>
      </c>
      <c r="I2380" s="35">
        <v>3342618323</v>
      </c>
    </row>
    <row r="2381" spans="1:9" ht="45" hidden="1">
      <c r="A2381" s="35">
        <v>37029</v>
      </c>
      <c r="B2381" s="36" t="s">
        <v>4232</v>
      </c>
      <c r="C2381" s="36" t="s">
        <v>3657</v>
      </c>
      <c r="D2381" s="36" t="s">
        <v>202</v>
      </c>
      <c r="E2381" s="35">
        <v>101222</v>
      </c>
      <c r="F2381" s="37">
        <v>46</v>
      </c>
      <c r="G2381" s="35">
        <v>3</v>
      </c>
      <c r="H2381" s="36" t="s">
        <v>215</v>
      </c>
      <c r="I2381" s="35">
        <v>3342618327</v>
      </c>
    </row>
    <row r="2382" spans="1:9" ht="45" hidden="1">
      <c r="A2382" s="35">
        <v>37030</v>
      </c>
      <c r="B2382" s="36" t="s">
        <v>4233</v>
      </c>
      <c r="C2382" s="36" t="s">
        <v>3657</v>
      </c>
      <c r="D2382" s="36" t="s">
        <v>202</v>
      </c>
      <c r="E2382" s="35">
        <v>101222</v>
      </c>
      <c r="F2382" s="37">
        <v>46</v>
      </c>
      <c r="G2382" s="35">
        <v>3</v>
      </c>
      <c r="H2382" s="36" t="s">
        <v>215</v>
      </c>
      <c r="I2382" s="35">
        <v>3342618329</v>
      </c>
    </row>
    <row r="2383" spans="1:9" ht="45" hidden="1">
      <c r="A2383" s="35">
        <v>37031</v>
      </c>
      <c r="B2383" s="36" t="s">
        <v>4234</v>
      </c>
      <c r="C2383" s="36" t="s">
        <v>3657</v>
      </c>
      <c r="D2383" s="36" t="s">
        <v>202</v>
      </c>
      <c r="E2383" s="35">
        <v>101222</v>
      </c>
      <c r="F2383" s="37">
        <v>46</v>
      </c>
      <c r="G2383" s="35">
        <v>3</v>
      </c>
      <c r="H2383" s="36" t="s">
        <v>215</v>
      </c>
      <c r="I2383" s="35">
        <v>3342618336</v>
      </c>
    </row>
    <row r="2384" spans="1:9" ht="15" hidden="1">
      <c r="A2384" s="35">
        <v>37032</v>
      </c>
      <c r="B2384" s="36" t="s">
        <v>4235</v>
      </c>
      <c r="C2384" s="36" t="s">
        <v>3657</v>
      </c>
      <c r="D2384" s="36" t="s">
        <v>178</v>
      </c>
      <c r="E2384" s="35">
        <v>116704</v>
      </c>
      <c r="F2384" s="37">
        <v>69</v>
      </c>
      <c r="G2384" s="35">
        <v>3</v>
      </c>
      <c r="H2384" s="36" t="s">
        <v>170</v>
      </c>
      <c r="I2384" s="35">
        <v>3342618339</v>
      </c>
    </row>
    <row r="2385" spans="1:9" ht="30" hidden="1">
      <c r="A2385" s="35">
        <v>37033</v>
      </c>
      <c r="B2385" s="36" t="s">
        <v>4236</v>
      </c>
      <c r="C2385" s="36" t="s">
        <v>3657</v>
      </c>
      <c r="D2385" s="36" t="s">
        <v>202</v>
      </c>
      <c r="E2385" s="35">
        <v>101222</v>
      </c>
      <c r="F2385" s="37">
        <v>138</v>
      </c>
      <c r="G2385" s="35">
        <v>5</v>
      </c>
      <c r="H2385" s="36" t="s">
        <v>186</v>
      </c>
      <c r="I2385" s="35">
        <v>3342618341</v>
      </c>
    </row>
    <row r="2386" spans="1:9" ht="45" hidden="1">
      <c r="A2386" s="35">
        <v>37034</v>
      </c>
      <c r="B2386" s="36" t="s">
        <v>4237</v>
      </c>
      <c r="C2386" s="36" t="s">
        <v>3657</v>
      </c>
      <c r="D2386" s="36" t="s">
        <v>202</v>
      </c>
      <c r="E2386" s="35">
        <v>101222</v>
      </c>
      <c r="F2386" s="37">
        <v>138</v>
      </c>
      <c r="G2386" s="35">
        <v>3</v>
      </c>
      <c r="H2386" s="36" t="s">
        <v>215</v>
      </c>
      <c r="I2386" s="35">
        <v>3342618342</v>
      </c>
    </row>
    <row r="2387" spans="1:9" ht="45" hidden="1">
      <c r="A2387" s="35">
        <v>37035</v>
      </c>
      <c r="B2387" s="36" t="s">
        <v>4238</v>
      </c>
      <c r="C2387" s="36" t="s">
        <v>3657</v>
      </c>
      <c r="D2387" s="36" t="s">
        <v>202</v>
      </c>
      <c r="E2387" s="35">
        <v>101222</v>
      </c>
      <c r="F2387" s="37">
        <v>138</v>
      </c>
      <c r="G2387" s="35">
        <v>3</v>
      </c>
      <c r="H2387" s="36" t="s">
        <v>215</v>
      </c>
      <c r="I2387" s="35">
        <v>3342618343</v>
      </c>
    </row>
    <row r="2388" spans="1:9" ht="30" hidden="1">
      <c r="A2388" s="35">
        <v>37036</v>
      </c>
      <c r="B2388" s="36" t="s">
        <v>4239</v>
      </c>
      <c r="C2388" s="36" t="s">
        <v>3657</v>
      </c>
      <c r="D2388" s="36" t="s">
        <v>202</v>
      </c>
      <c r="E2388" s="35">
        <v>101222</v>
      </c>
      <c r="F2388" s="37">
        <v>46</v>
      </c>
      <c r="G2388" s="35">
        <v>3</v>
      </c>
      <c r="H2388" s="36" t="s">
        <v>186</v>
      </c>
      <c r="I2388" s="35">
        <v>3342618344</v>
      </c>
    </row>
    <row r="2389" spans="1:9" ht="30" hidden="1">
      <c r="A2389" s="35">
        <v>37037</v>
      </c>
      <c r="B2389" s="36" t="s">
        <v>4240</v>
      </c>
      <c r="C2389" s="36" t="s">
        <v>3657</v>
      </c>
      <c r="D2389" s="36" t="s">
        <v>202</v>
      </c>
      <c r="E2389" s="35">
        <v>101222</v>
      </c>
      <c r="F2389" s="37">
        <v>138</v>
      </c>
      <c r="G2389" s="35">
        <v>3</v>
      </c>
      <c r="H2389" s="36" t="s">
        <v>186</v>
      </c>
      <c r="I2389" s="35">
        <v>3342618349</v>
      </c>
    </row>
    <row r="2390" spans="1:9" ht="15">
      <c r="A2390" s="35">
        <v>37038</v>
      </c>
      <c r="B2390" s="36" t="s">
        <v>4241</v>
      </c>
      <c r="C2390" s="36" t="s">
        <v>3657</v>
      </c>
      <c r="D2390" s="36" t="s">
        <v>169</v>
      </c>
      <c r="E2390" s="35">
        <v>100219</v>
      </c>
      <c r="F2390" s="37">
        <v>115</v>
      </c>
      <c r="G2390" s="35">
        <v>3</v>
      </c>
      <c r="H2390" s="36" t="s">
        <v>170</v>
      </c>
      <c r="I2390" s="35">
        <v>3337408080</v>
      </c>
    </row>
    <row r="2391" spans="1:9" ht="45">
      <c r="A2391" s="35">
        <v>37039</v>
      </c>
      <c r="B2391" s="36" t="s">
        <v>4242</v>
      </c>
      <c r="C2391" s="36" t="s">
        <v>3657</v>
      </c>
      <c r="D2391" s="36" t="s">
        <v>169</v>
      </c>
      <c r="E2391" s="35">
        <v>100219</v>
      </c>
      <c r="F2391" s="37">
        <v>115</v>
      </c>
      <c r="G2391" s="35">
        <v>3</v>
      </c>
      <c r="H2391" s="36" t="s">
        <v>179</v>
      </c>
      <c r="I2391" s="35">
        <v>3337426720</v>
      </c>
    </row>
    <row r="2392" spans="1:9" ht="30">
      <c r="A2392" s="35">
        <v>37040</v>
      </c>
      <c r="B2392" s="36" t="s">
        <v>4243</v>
      </c>
      <c r="C2392" s="36" t="s">
        <v>3657</v>
      </c>
      <c r="D2392" s="36" t="s">
        <v>169</v>
      </c>
      <c r="E2392" s="35">
        <v>100219</v>
      </c>
      <c r="F2392" s="37">
        <v>230</v>
      </c>
      <c r="G2392" s="35">
        <v>3</v>
      </c>
      <c r="H2392" s="36" t="s">
        <v>186</v>
      </c>
      <c r="I2392" s="35">
        <v>3337426817</v>
      </c>
    </row>
    <row r="2393" spans="1:9" ht="15">
      <c r="A2393" s="35">
        <v>37041</v>
      </c>
      <c r="B2393" s="36" t="s">
        <v>4244</v>
      </c>
      <c r="C2393" s="36" t="s">
        <v>3657</v>
      </c>
      <c r="D2393" s="36" t="s">
        <v>169</v>
      </c>
      <c r="E2393" s="35">
        <v>100219</v>
      </c>
      <c r="F2393" s="37">
        <v>230</v>
      </c>
      <c r="G2393" s="35">
        <v>3</v>
      </c>
      <c r="H2393" s="36" t="s">
        <v>170</v>
      </c>
      <c r="I2393" s="35">
        <v>3337426818</v>
      </c>
    </row>
    <row r="2394" spans="1:9" ht="15">
      <c r="A2394" s="35">
        <v>37042</v>
      </c>
      <c r="B2394" s="36" t="s">
        <v>4245</v>
      </c>
      <c r="C2394" s="36" t="s">
        <v>3657</v>
      </c>
      <c r="D2394" s="36" t="s">
        <v>169</v>
      </c>
      <c r="E2394" s="35">
        <v>100219</v>
      </c>
      <c r="F2394" s="37">
        <v>69</v>
      </c>
      <c r="G2394" s="35">
        <v>3</v>
      </c>
      <c r="H2394" s="36" t="s">
        <v>170</v>
      </c>
      <c r="I2394" s="35">
        <v>3337426819</v>
      </c>
    </row>
    <row r="2395" spans="1:9" ht="30">
      <c r="A2395" s="35">
        <v>37043</v>
      </c>
      <c r="B2395" s="36" t="s">
        <v>4246</v>
      </c>
      <c r="C2395" s="36" t="s">
        <v>3657</v>
      </c>
      <c r="D2395" s="36" t="s">
        <v>169</v>
      </c>
      <c r="E2395" s="35">
        <v>100219</v>
      </c>
      <c r="F2395" s="37">
        <v>115</v>
      </c>
      <c r="G2395" s="35">
        <v>3</v>
      </c>
      <c r="H2395" s="36" t="s">
        <v>186</v>
      </c>
      <c r="I2395" s="35">
        <v>3337426820</v>
      </c>
    </row>
    <row r="2396" spans="1:9" ht="45">
      <c r="A2396" s="35">
        <v>37044</v>
      </c>
      <c r="B2396" s="36" t="s">
        <v>4247</v>
      </c>
      <c r="C2396" s="36" t="s">
        <v>3657</v>
      </c>
      <c r="D2396" s="36" t="s">
        <v>169</v>
      </c>
      <c r="E2396" s="35">
        <v>100219</v>
      </c>
      <c r="F2396" s="37">
        <v>115</v>
      </c>
      <c r="G2396" s="35">
        <v>3</v>
      </c>
      <c r="H2396" s="36" t="s">
        <v>179</v>
      </c>
      <c r="I2396" s="35">
        <v>3337426821</v>
      </c>
    </row>
    <row r="2397" spans="1:9" ht="30">
      <c r="A2397" s="35">
        <v>37045</v>
      </c>
      <c r="B2397" s="36" t="s">
        <v>4248</v>
      </c>
      <c r="C2397" s="36" t="s">
        <v>3657</v>
      </c>
      <c r="D2397" s="36" t="s">
        <v>169</v>
      </c>
      <c r="E2397" s="35">
        <v>100219</v>
      </c>
      <c r="F2397" s="37">
        <v>115</v>
      </c>
      <c r="G2397" s="35">
        <v>3</v>
      </c>
      <c r="H2397" s="36" t="s">
        <v>186</v>
      </c>
      <c r="I2397" s="35">
        <v>3337426822</v>
      </c>
    </row>
    <row r="2398" spans="1:9" ht="60" hidden="1">
      <c r="A2398" s="35">
        <v>37046</v>
      </c>
      <c r="B2398" s="36" t="s">
        <v>4249</v>
      </c>
      <c r="C2398" s="36" t="s">
        <v>3657</v>
      </c>
      <c r="D2398" s="36" t="s">
        <v>191</v>
      </c>
      <c r="E2398" s="35">
        <v>100834</v>
      </c>
      <c r="F2398" s="37">
        <v>115</v>
      </c>
      <c r="G2398" s="35">
        <v>3</v>
      </c>
      <c r="H2398" s="36" t="s">
        <v>186</v>
      </c>
      <c r="I2398" s="35">
        <v>3337426829</v>
      </c>
    </row>
    <row r="2399" spans="1:9" ht="30">
      <c r="A2399" s="35">
        <v>37047</v>
      </c>
      <c r="B2399" s="36" t="s">
        <v>4250</v>
      </c>
      <c r="C2399" s="36" t="s">
        <v>3657</v>
      </c>
      <c r="D2399" s="36" t="s">
        <v>169</v>
      </c>
      <c r="E2399" s="35">
        <v>100219</v>
      </c>
      <c r="F2399" s="37">
        <v>115</v>
      </c>
      <c r="G2399" s="35">
        <v>3</v>
      </c>
      <c r="H2399" s="36" t="s">
        <v>186</v>
      </c>
      <c r="I2399" s="35">
        <v>3337426833</v>
      </c>
    </row>
    <row r="2400" spans="1:9" ht="30">
      <c r="A2400" s="35">
        <v>37048</v>
      </c>
      <c r="B2400" s="36" t="s">
        <v>4251</v>
      </c>
      <c r="C2400" s="36" t="s">
        <v>3657</v>
      </c>
      <c r="D2400" s="36" t="s">
        <v>169</v>
      </c>
      <c r="E2400" s="35">
        <v>100219</v>
      </c>
      <c r="F2400" s="37">
        <v>115</v>
      </c>
      <c r="G2400" s="35">
        <v>3</v>
      </c>
      <c r="H2400" s="36" t="s">
        <v>186</v>
      </c>
      <c r="I2400" s="35">
        <v>3337426834</v>
      </c>
    </row>
    <row r="2401" spans="1:9" ht="15">
      <c r="A2401" s="35">
        <v>37049</v>
      </c>
      <c r="B2401" s="36" t="s">
        <v>4252</v>
      </c>
      <c r="C2401" s="36" t="s">
        <v>3657</v>
      </c>
      <c r="D2401" s="36" t="s">
        <v>169</v>
      </c>
      <c r="E2401" s="35">
        <v>100219</v>
      </c>
      <c r="F2401" s="37">
        <v>115</v>
      </c>
      <c r="G2401" s="35">
        <v>3</v>
      </c>
      <c r="H2401" s="36" t="s">
        <v>170</v>
      </c>
      <c r="I2401" s="35">
        <v>3337426835</v>
      </c>
    </row>
    <row r="2402" spans="1:9" ht="30">
      <c r="A2402" s="35">
        <v>37050</v>
      </c>
      <c r="B2402" s="36" t="s">
        <v>4253</v>
      </c>
      <c r="C2402" s="36" t="s">
        <v>3657</v>
      </c>
      <c r="D2402" s="36" t="s">
        <v>169</v>
      </c>
      <c r="E2402" s="35">
        <v>100219</v>
      </c>
      <c r="F2402" s="37">
        <v>115</v>
      </c>
      <c r="G2402" s="35">
        <v>3</v>
      </c>
      <c r="H2402" s="36" t="s">
        <v>186</v>
      </c>
      <c r="I2402" s="35">
        <v>3337426836</v>
      </c>
    </row>
    <row r="2403" spans="1:9" ht="75" hidden="1">
      <c r="A2403" s="35">
        <v>37051</v>
      </c>
      <c r="B2403" s="36" t="s">
        <v>4254</v>
      </c>
      <c r="C2403" s="36" t="s">
        <v>3657</v>
      </c>
      <c r="D2403" s="36" t="s">
        <v>1904</v>
      </c>
      <c r="E2403" s="35">
        <v>101011</v>
      </c>
      <c r="F2403" s="37">
        <v>34.5</v>
      </c>
      <c r="G2403" s="35">
        <v>3</v>
      </c>
      <c r="H2403" s="36" t="s">
        <v>170</v>
      </c>
      <c r="I2403" s="35">
        <v>3342618352</v>
      </c>
    </row>
    <row r="2404" spans="1:9" ht="75" hidden="1">
      <c r="A2404" s="35">
        <v>37052</v>
      </c>
      <c r="B2404" s="36" t="s">
        <v>4255</v>
      </c>
      <c r="C2404" s="36" t="s">
        <v>3657</v>
      </c>
      <c r="D2404" s="36" t="s">
        <v>1904</v>
      </c>
      <c r="E2404" s="35">
        <v>101011</v>
      </c>
      <c r="F2404" s="37">
        <v>34.5</v>
      </c>
      <c r="G2404" s="35">
        <v>3</v>
      </c>
      <c r="H2404" s="36" t="s">
        <v>170</v>
      </c>
      <c r="I2404" s="35">
        <v>3342618356</v>
      </c>
    </row>
    <row r="2405" spans="1:9" ht="30">
      <c r="A2405" s="35">
        <v>37053</v>
      </c>
      <c r="B2405" s="36" t="s">
        <v>4256</v>
      </c>
      <c r="C2405" s="36" t="s">
        <v>3657</v>
      </c>
      <c r="D2405" s="36" t="s">
        <v>169</v>
      </c>
      <c r="E2405" s="35">
        <v>100219</v>
      </c>
      <c r="F2405" s="37">
        <v>115</v>
      </c>
      <c r="G2405" s="35">
        <v>3</v>
      </c>
      <c r="H2405" s="36" t="s">
        <v>186</v>
      </c>
      <c r="I2405" s="35">
        <v>3342618359</v>
      </c>
    </row>
    <row r="2406" spans="1:9" ht="30" hidden="1">
      <c r="A2406" s="35">
        <v>37054</v>
      </c>
      <c r="B2406" s="36" t="s">
        <v>4257</v>
      </c>
      <c r="C2406" s="36" t="s">
        <v>3657</v>
      </c>
      <c r="D2406" s="36" t="s">
        <v>202</v>
      </c>
      <c r="E2406" s="35">
        <v>101222</v>
      </c>
      <c r="F2406" s="37">
        <v>69</v>
      </c>
      <c r="G2406" s="35">
        <v>3</v>
      </c>
      <c r="H2406" s="36" t="s">
        <v>170</v>
      </c>
      <c r="I2406" s="35">
        <v>3342618372</v>
      </c>
    </row>
    <row r="2407" spans="1:9" ht="30" hidden="1">
      <c r="A2407" s="35">
        <v>37055</v>
      </c>
      <c r="B2407" s="36" t="s">
        <v>4258</v>
      </c>
      <c r="C2407" s="36" t="s">
        <v>3657</v>
      </c>
      <c r="D2407" s="36" t="s">
        <v>202</v>
      </c>
      <c r="E2407" s="35">
        <v>101222</v>
      </c>
      <c r="F2407" s="37">
        <v>138</v>
      </c>
      <c r="G2407" s="35">
        <v>4</v>
      </c>
      <c r="H2407" s="36" t="s">
        <v>170</v>
      </c>
      <c r="I2407" s="35">
        <v>3342618374</v>
      </c>
    </row>
    <row r="2408" spans="1:9" ht="30" hidden="1">
      <c r="A2408" s="35">
        <v>37056</v>
      </c>
      <c r="B2408" s="36" t="s">
        <v>4259</v>
      </c>
      <c r="C2408" s="36" t="s">
        <v>3657</v>
      </c>
      <c r="D2408" s="36" t="s">
        <v>202</v>
      </c>
      <c r="E2408" s="35">
        <v>101222</v>
      </c>
      <c r="F2408" s="37">
        <v>69</v>
      </c>
      <c r="G2408" s="35">
        <v>3</v>
      </c>
      <c r="H2408" s="36" t="s">
        <v>170</v>
      </c>
      <c r="I2408" s="35">
        <v>3342618375</v>
      </c>
    </row>
    <row r="2409" spans="1:9" ht="60" hidden="1">
      <c r="A2409" s="35">
        <v>37057</v>
      </c>
      <c r="B2409" s="36" t="s">
        <v>4260</v>
      </c>
      <c r="C2409" s="36" t="s">
        <v>3657</v>
      </c>
      <c r="D2409" s="36" t="s">
        <v>191</v>
      </c>
      <c r="E2409" s="35">
        <v>100834</v>
      </c>
      <c r="F2409" s="37">
        <v>115</v>
      </c>
      <c r="G2409" s="35">
        <v>3</v>
      </c>
      <c r="H2409" s="36" t="s">
        <v>170</v>
      </c>
      <c r="I2409" s="35">
        <v>3342618396</v>
      </c>
    </row>
    <row r="2410" spans="1:9" ht="30" hidden="1">
      <c r="A2410" s="35">
        <v>37058</v>
      </c>
      <c r="B2410" s="36" t="s">
        <v>4261</v>
      </c>
      <c r="C2410" s="36" t="s">
        <v>3657</v>
      </c>
      <c r="D2410" s="36" t="s">
        <v>202</v>
      </c>
      <c r="E2410" s="35">
        <v>101222</v>
      </c>
      <c r="F2410" s="37">
        <v>138</v>
      </c>
      <c r="G2410" s="35">
        <v>3</v>
      </c>
      <c r="H2410" s="36" t="s">
        <v>170</v>
      </c>
      <c r="I2410" s="35">
        <v>3342618401</v>
      </c>
    </row>
    <row r="2411" spans="1:9" ht="45" hidden="1">
      <c r="A2411" s="35">
        <v>37060</v>
      </c>
      <c r="B2411" s="36" t="s">
        <v>4262</v>
      </c>
      <c r="C2411" s="36" t="s">
        <v>3657</v>
      </c>
      <c r="D2411" s="36" t="s">
        <v>635</v>
      </c>
      <c r="E2411" s="35">
        <v>101407</v>
      </c>
      <c r="F2411" s="37">
        <v>46</v>
      </c>
      <c r="G2411" s="35">
        <v>3</v>
      </c>
      <c r="H2411" s="36" t="s">
        <v>170</v>
      </c>
      <c r="I2411" s="35">
        <v>3342618414</v>
      </c>
    </row>
    <row r="2412" spans="1:9" ht="15" hidden="1">
      <c r="A2412" s="35">
        <v>37061</v>
      </c>
      <c r="B2412" s="36" t="s">
        <v>4263</v>
      </c>
      <c r="C2412" s="36" t="s">
        <v>3657</v>
      </c>
      <c r="D2412" s="36" t="s">
        <v>178</v>
      </c>
      <c r="E2412" s="35">
        <v>116704</v>
      </c>
      <c r="F2412" s="37">
        <v>69</v>
      </c>
      <c r="G2412" s="35">
        <v>3</v>
      </c>
      <c r="H2412" s="36" t="s">
        <v>170</v>
      </c>
      <c r="I2412" s="35">
        <v>3342618417</v>
      </c>
    </row>
    <row r="2413" spans="1:9" ht="45" hidden="1">
      <c r="A2413" s="35">
        <v>37062</v>
      </c>
      <c r="B2413" s="36" t="s">
        <v>4264</v>
      </c>
      <c r="C2413" s="36" t="s">
        <v>3657</v>
      </c>
      <c r="D2413" s="36" t="s">
        <v>1002</v>
      </c>
      <c r="E2413" s="35">
        <v>103089</v>
      </c>
      <c r="F2413" s="37">
        <v>138</v>
      </c>
      <c r="G2413" s="35">
        <v>3</v>
      </c>
      <c r="H2413" s="36" t="s">
        <v>186</v>
      </c>
      <c r="I2413" s="35">
        <v>3342618422</v>
      </c>
    </row>
    <row r="2414" spans="1:9" ht="30" hidden="1">
      <c r="A2414" s="35">
        <v>37063</v>
      </c>
      <c r="B2414" s="36" t="s">
        <v>4265</v>
      </c>
      <c r="C2414" s="36" t="s">
        <v>3657</v>
      </c>
      <c r="D2414" s="36" t="s">
        <v>202</v>
      </c>
      <c r="E2414" s="35">
        <v>101222</v>
      </c>
      <c r="F2414" s="37">
        <v>138</v>
      </c>
      <c r="G2414" s="35">
        <v>3</v>
      </c>
      <c r="H2414" s="36" t="s">
        <v>170</v>
      </c>
      <c r="I2414" s="35">
        <v>3349560961</v>
      </c>
    </row>
    <row r="2415" spans="1:9" ht="30" hidden="1">
      <c r="A2415" s="35">
        <v>37066</v>
      </c>
      <c r="B2415" s="36" t="s">
        <v>4266</v>
      </c>
      <c r="C2415" s="36" t="s">
        <v>3657</v>
      </c>
      <c r="D2415" s="36" t="s">
        <v>202</v>
      </c>
      <c r="E2415" s="35">
        <v>101222</v>
      </c>
      <c r="F2415" s="37">
        <v>138</v>
      </c>
      <c r="G2415" s="35">
        <v>3</v>
      </c>
      <c r="H2415" s="36" t="s">
        <v>194</v>
      </c>
      <c r="I2415" s="35">
        <v>3337426870</v>
      </c>
    </row>
    <row r="2416" spans="1:9" ht="60" hidden="1">
      <c r="A2416" s="35">
        <v>37068</v>
      </c>
      <c r="B2416" s="36" t="s">
        <v>4267</v>
      </c>
      <c r="C2416" s="36" t="s">
        <v>3657</v>
      </c>
      <c r="D2416" s="36" t="s">
        <v>191</v>
      </c>
      <c r="E2416" s="35">
        <v>100834</v>
      </c>
      <c r="F2416" s="37">
        <v>138</v>
      </c>
      <c r="G2416" s="35">
        <v>3</v>
      </c>
      <c r="H2416" s="36" t="s">
        <v>179</v>
      </c>
      <c r="I2416" s="35">
        <v>3349559861</v>
      </c>
    </row>
    <row r="2417" spans="1:9" ht="30" hidden="1">
      <c r="A2417" s="35">
        <v>37069</v>
      </c>
      <c r="B2417" s="36" t="s">
        <v>4268</v>
      </c>
      <c r="C2417" s="36" t="s">
        <v>3657</v>
      </c>
      <c r="D2417" s="36" t="s">
        <v>178</v>
      </c>
      <c r="E2417" s="35">
        <v>116704</v>
      </c>
      <c r="F2417" s="37">
        <v>46</v>
      </c>
      <c r="G2417" s="35">
        <v>3</v>
      </c>
      <c r="H2417" s="36" t="s">
        <v>186</v>
      </c>
      <c r="I2417" s="35">
        <v>3342618063</v>
      </c>
    </row>
    <row r="2418" spans="1:9" ht="30" hidden="1">
      <c r="A2418" s="35">
        <v>37097</v>
      </c>
      <c r="B2418" s="36" t="s">
        <v>4269</v>
      </c>
      <c r="C2418" s="36" t="s">
        <v>3657</v>
      </c>
      <c r="D2418" s="36" t="s">
        <v>316</v>
      </c>
      <c r="E2418" s="35">
        <v>126080</v>
      </c>
      <c r="F2418" s="37">
        <v>115</v>
      </c>
      <c r="G2418" s="35">
        <v>3</v>
      </c>
      <c r="H2418" s="36" t="s">
        <v>170</v>
      </c>
      <c r="I2418" s="35">
        <v>3353097601</v>
      </c>
    </row>
    <row r="2419" spans="1:9" ht="30" hidden="1">
      <c r="A2419" s="35">
        <v>37102</v>
      </c>
      <c r="B2419" s="36" t="s">
        <v>4270</v>
      </c>
      <c r="C2419" s="36" t="s">
        <v>3657</v>
      </c>
      <c r="D2419" s="36" t="s">
        <v>316</v>
      </c>
      <c r="E2419" s="35">
        <v>126080</v>
      </c>
      <c r="F2419" s="37">
        <v>115</v>
      </c>
      <c r="G2419" s="35">
        <v>3</v>
      </c>
      <c r="H2419" s="36" t="s">
        <v>170</v>
      </c>
      <c r="I2419" s="35">
        <v>3353097625</v>
      </c>
    </row>
    <row r="2420" spans="1:9" ht="30" hidden="1">
      <c r="A2420" s="35">
        <v>37103</v>
      </c>
      <c r="B2420" s="36" t="s">
        <v>4271</v>
      </c>
      <c r="C2420" s="36" t="s">
        <v>3657</v>
      </c>
      <c r="D2420" s="36" t="s">
        <v>316</v>
      </c>
      <c r="E2420" s="35">
        <v>126080</v>
      </c>
      <c r="F2420" s="37">
        <v>115</v>
      </c>
      <c r="G2420" s="35">
        <v>3</v>
      </c>
      <c r="H2420" s="36" t="s">
        <v>170</v>
      </c>
      <c r="I2420" s="35">
        <v>3353097626</v>
      </c>
    </row>
    <row r="2421" spans="1:9" ht="30" hidden="1">
      <c r="A2421" s="35">
        <v>37104</v>
      </c>
      <c r="B2421" s="36" t="s">
        <v>4272</v>
      </c>
      <c r="C2421" s="36" t="s">
        <v>3657</v>
      </c>
      <c r="D2421" s="36" t="s">
        <v>316</v>
      </c>
      <c r="E2421" s="35">
        <v>126080</v>
      </c>
      <c r="F2421" s="37">
        <v>115</v>
      </c>
      <c r="G2421" s="35">
        <v>3</v>
      </c>
      <c r="H2421" s="36" t="s">
        <v>170</v>
      </c>
      <c r="I2421" s="35">
        <v>3353097627</v>
      </c>
    </row>
    <row r="2422" spans="1:9" ht="30" hidden="1">
      <c r="A2422" s="35">
        <v>37105</v>
      </c>
      <c r="B2422" s="36" t="s">
        <v>4273</v>
      </c>
      <c r="C2422" s="36" t="s">
        <v>3657</v>
      </c>
      <c r="D2422" s="36" t="s">
        <v>316</v>
      </c>
      <c r="E2422" s="35">
        <v>126080</v>
      </c>
      <c r="F2422" s="37">
        <v>115</v>
      </c>
      <c r="G2422" s="35">
        <v>3</v>
      </c>
      <c r="H2422" s="36" t="s">
        <v>170</v>
      </c>
      <c r="I2422" s="35">
        <v>3353097629</v>
      </c>
    </row>
    <row r="2423" spans="1:9" ht="30" hidden="1">
      <c r="A2423" s="35">
        <v>37106</v>
      </c>
      <c r="B2423" s="36" t="s">
        <v>4274</v>
      </c>
      <c r="C2423" s="36" t="s">
        <v>3657</v>
      </c>
      <c r="D2423" s="36" t="s">
        <v>316</v>
      </c>
      <c r="E2423" s="35">
        <v>126080</v>
      </c>
      <c r="F2423" s="37">
        <v>115</v>
      </c>
      <c r="G2423" s="35">
        <v>3</v>
      </c>
      <c r="H2423" s="36" t="s">
        <v>170</v>
      </c>
      <c r="I2423" s="35">
        <v>3353097630</v>
      </c>
    </row>
    <row r="2424" spans="1:9" ht="30" hidden="1">
      <c r="A2424" s="35">
        <v>37107</v>
      </c>
      <c r="B2424" s="36" t="s">
        <v>4275</v>
      </c>
      <c r="C2424" s="36" t="s">
        <v>3657</v>
      </c>
      <c r="D2424" s="36" t="s">
        <v>316</v>
      </c>
      <c r="E2424" s="35">
        <v>126080</v>
      </c>
      <c r="F2424" s="37">
        <v>115</v>
      </c>
      <c r="G2424" s="35">
        <v>3</v>
      </c>
      <c r="H2424" s="36" t="s">
        <v>170</v>
      </c>
      <c r="I2424" s="35">
        <v>3353097633</v>
      </c>
    </row>
    <row r="2425" spans="1:9" ht="45" hidden="1">
      <c r="A2425" s="35">
        <v>37108</v>
      </c>
      <c r="B2425" s="36" t="s">
        <v>4276</v>
      </c>
      <c r="C2425" s="36" t="s">
        <v>3657</v>
      </c>
      <c r="D2425" s="36" t="s">
        <v>242</v>
      </c>
      <c r="E2425" s="35">
        <v>102912</v>
      </c>
      <c r="F2425" s="37">
        <v>115</v>
      </c>
      <c r="G2425" s="35">
        <v>3</v>
      </c>
      <c r="H2425" s="36" t="s">
        <v>170</v>
      </c>
      <c r="I2425" s="35">
        <v>3353097637</v>
      </c>
    </row>
    <row r="2426" spans="1:9" ht="45" hidden="1">
      <c r="A2426" s="35">
        <v>37109</v>
      </c>
      <c r="B2426" s="36" t="s">
        <v>4277</v>
      </c>
      <c r="C2426" s="36" t="s">
        <v>3657</v>
      </c>
      <c r="D2426" s="36" t="s">
        <v>242</v>
      </c>
      <c r="E2426" s="35">
        <v>102912</v>
      </c>
      <c r="F2426" s="37">
        <v>115</v>
      </c>
      <c r="G2426" s="35">
        <v>3</v>
      </c>
      <c r="H2426" s="36" t="s">
        <v>170</v>
      </c>
      <c r="I2426" s="35">
        <v>3353097642</v>
      </c>
    </row>
    <row r="2427" spans="1:9" ht="45" hidden="1">
      <c r="A2427" s="35">
        <v>37110</v>
      </c>
      <c r="B2427" s="36" t="s">
        <v>4278</v>
      </c>
      <c r="C2427" s="36" t="s">
        <v>3657</v>
      </c>
      <c r="D2427" s="36" t="s">
        <v>242</v>
      </c>
      <c r="E2427" s="35">
        <v>102912</v>
      </c>
      <c r="F2427" s="37">
        <v>115</v>
      </c>
      <c r="G2427" s="35">
        <v>3</v>
      </c>
      <c r="H2427" s="36" t="s">
        <v>170</v>
      </c>
      <c r="I2427" s="35">
        <v>3353097643</v>
      </c>
    </row>
    <row r="2428" spans="1:9" ht="45" hidden="1">
      <c r="A2428" s="35">
        <v>37111</v>
      </c>
      <c r="B2428" s="36" t="s">
        <v>4279</v>
      </c>
      <c r="C2428" s="36" t="s">
        <v>3657</v>
      </c>
      <c r="D2428" s="36" t="s">
        <v>242</v>
      </c>
      <c r="E2428" s="35">
        <v>102912</v>
      </c>
      <c r="F2428" s="37">
        <v>115</v>
      </c>
      <c r="G2428" s="35">
        <v>3</v>
      </c>
      <c r="H2428" s="36" t="s">
        <v>170</v>
      </c>
      <c r="I2428" s="35">
        <v>3353097645</v>
      </c>
    </row>
    <row r="2429" spans="1:9" ht="60" hidden="1">
      <c r="A2429" s="35">
        <v>37137</v>
      </c>
      <c r="B2429" s="36" t="s">
        <v>4280</v>
      </c>
      <c r="C2429" s="36" t="s">
        <v>3657</v>
      </c>
      <c r="D2429" s="36" t="s">
        <v>191</v>
      </c>
      <c r="E2429" s="35">
        <v>100834</v>
      </c>
      <c r="F2429" s="37">
        <v>230</v>
      </c>
      <c r="G2429" s="35">
        <v>3</v>
      </c>
      <c r="H2429" s="36" t="s">
        <v>194</v>
      </c>
      <c r="I2429" s="35">
        <v>3337426092</v>
      </c>
    </row>
    <row r="2430" spans="1:9" ht="60" hidden="1">
      <c r="A2430" s="35">
        <v>37147</v>
      </c>
      <c r="B2430" s="36" t="s">
        <v>4281</v>
      </c>
      <c r="C2430" s="36" t="s">
        <v>3657</v>
      </c>
      <c r="D2430" s="36" t="s">
        <v>191</v>
      </c>
      <c r="E2430" s="35">
        <v>100834</v>
      </c>
      <c r="F2430" s="37">
        <v>115</v>
      </c>
      <c r="G2430" s="35">
        <v>6</v>
      </c>
      <c r="H2430" s="36" t="s">
        <v>170</v>
      </c>
      <c r="I2430" s="35">
        <v>3337428243</v>
      </c>
    </row>
    <row r="2431" spans="1:9" ht="60" hidden="1">
      <c r="A2431" s="35">
        <v>37148</v>
      </c>
      <c r="B2431" s="36" t="s">
        <v>4282</v>
      </c>
      <c r="C2431" s="36" t="s">
        <v>3657</v>
      </c>
      <c r="D2431" s="36" t="s">
        <v>191</v>
      </c>
      <c r="E2431" s="35">
        <v>100834</v>
      </c>
      <c r="F2431" s="37">
        <v>230</v>
      </c>
      <c r="G2431" s="35">
        <v>6</v>
      </c>
      <c r="H2431" s="36" t="s">
        <v>170</v>
      </c>
      <c r="I2431" s="35">
        <v>3337426080</v>
      </c>
    </row>
    <row r="2432" spans="1:9" ht="60" hidden="1">
      <c r="A2432" s="35">
        <v>37149</v>
      </c>
      <c r="B2432" s="36" t="s">
        <v>4283</v>
      </c>
      <c r="C2432" s="36" t="s">
        <v>3657</v>
      </c>
      <c r="D2432" s="36" t="s">
        <v>191</v>
      </c>
      <c r="E2432" s="35">
        <v>100834</v>
      </c>
      <c r="F2432" s="37">
        <v>500</v>
      </c>
      <c r="G2432" s="35">
        <v>3</v>
      </c>
      <c r="H2432" s="36" t="s">
        <v>170</v>
      </c>
      <c r="I2432" s="35">
        <v>3337426593</v>
      </c>
    </row>
    <row r="2433" spans="1:9" ht="15">
      <c r="A2433" s="35">
        <v>37150</v>
      </c>
      <c r="B2433" s="36" t="s">
        <v>4284</v>
      </c>
      <c r="C2433" s="36" t="s">
        <v>3657</v>
      </c>
      <c r="D2433" s="36" t="s">
        <v>169</v>
      </c>
      <c r="E2433" s="35">
        <v>100219</v>
      </c>
      <c r="F2433" s="37">
        <v>230</v>
      </c>
      <c r="G2433" s="35">
        <v>3</v>
      </c>
      <c r="H2433" s="36" t="s">
        <v>170</v>
      </c>
      <c r="I2433" s="35">
        <v>3337426800</v>
      </c>
    </row>
    <row r="2434" spans="1:9" ht="60" hidden="1">
      <c r="A2434" s="35">
        <v>37151</v>
      </c>
      <c r="B2434" s="36" t="s">
        <v>4285</v>
      </c>
      <c r="C2434" s="36" t="s">
        <v>3657</v>
      </c>
      <c r="D2434" s="36" t="s">
        <v>191</v>
      </c>
      <c r="E2434" s="35">
        <v>100834</v>
      </c>
      <c r="F2434" s="37">
        <v>230</v>
      </c>
      <c r="G2434" s="35">
        <v>5</v>
      </c>
      <c r="H2434" s="36" t="s">
        <v>170</v>
      </c>
      <c r="I2434" s="35">
        <v>3337426813</v>
      </c>
    </row>
    <row r="2435" spans="1:9" ht="15" hidden="1">
      <c r="A2435" s="35">
        <v>37153</v>
      </c>
      <c r="B2435" s="36" t="s">
        <v>4286</v>
      </c>
      <c r="C2435" s="36" t="s">
        <v>3657</v>
      </c>
      <c r="D2435" s="36" t="s">
        <v>178</v>
      </c>
      <c r="E2435" s="35">
        <v>116704</v>
      </c>
      <c r="F2435" s="37">
        <v>69</v>
      </c>
      <c r="G2435" s="35">
        <v>3</v>
      </c>
      <c r="H2435" s="36" t="s">
        <v>170</v>
      </c>
      <c r="I2435" s="35">
        <v>3337426815</v>
      </c>
    </row>
    <row r="2436" spans="1:9" ht="30">
      <c r="A2436" s="35">
        <v>37158</v>
      </c>
      <c r="B2436" s="36" t="s">
        <v>4287</v>
      </c>
      <c r="C2436" s="36" t="s">
        <v>3657</v>
      </c>
      <c r="D2436" s="36" t="s">
        <v>169</v>
      </c>
      <c r="E2436" s="35">
        <v>100219</v>
      </c>
      <c r="F2436" s="37">
        <v>115</v>
      </c>
      <c r="G2436" s="35">
        <v>3</v>
      </c>
      <c r="H2436" s="36" t="s">
        <v>186</v>
      </c>
      <c r="I2436" s="35">
        <v>3337426801</v>
      </c>
    </row>
    <row r="2437" spans="1:9" ht="15">
      <c r="A2437" s="35">
        <v>37159</v>
      </c>
      <c r="B2437" s="36" t="s">
        <v>4288</v>
      </c>
      <c r="C2437" s="36" t="s">
        <v>3657</v>
      </c>
      <c r="D2437" s="36" t="s">
        <v>169</v>
      </c>
      <c r="E2437" s="35">
        <v>100219</v>
      </c>
      <c r="F2437" s="37">
        <v>115</v>
      </c>
      <c r="G2437" s="35">
        <v>3</v>
      </c>
      <c r="H2437" s="36" t="s">
        <v>170</v>
      </c>
      <c r="I2437" s="35">
        <v>3337426802</v>
      </c>
    </row>
    <row r="2438" spans="1:9" ht="15">
      <c r="A2438" s="35">
        <v>37160</v>
      </c>
      <c r="B2438" s="36" t="s">
        <v>4289</v>
      </c>
      <c r="C2438" s="36" t="s">
        <v>3657</v>
      </c>
      <c r="D2438" s="36" t="s">
        <v>169</v>
      </c>
      <c r="E2438" s="35">
        <v>100219</v>
      </c>
      <c r="F2438" s="37">
        <v>115</v>
      </c>
      <c r="G2438" s="35">
        <v>3</v>
      </c>
      <c r="H2438" s="36" t="s">
        <v>170</v>
      </c>
      <c r="I2438" s="35">
        <v>3337426803</v>
      </c>
    </row>
    <row r="2439" spans="1:9" ht="60" hidden="1">
      <c r="A2439" s="35">
        <v>37163</v>
      </c>
      <c r="B2439" s="36" t="s">
        <v>4290</v>
      </c>
      <c r="C2439" s="36" t="s">
        <v>3657</v>
      </c>
      <c r="D2439" s="36" t="s">
        <v>191</v>
      </c>
      <c r="E2439" s="35">
        <v>100834</v>
      </c>
      <c r="F2439" s="37">
        <v>115</v>
      </c>
      <c r="G2439" s="35">
        <v>3</v>
      </c>
      <c r="H2439" s="36" t="s">
        <v>170</v>
      </c>
      <c r="I2439" s="35">
        <v>3337426806</v>
      </c>
    </row>
    <row r="2440" spans="1:9" ht="60" hidden="1">
      <c r="A2440" s="35">
        <v>37164</v>
      </c>
      <c r="B2440" s="36" t="s">
        <v>4291</v>
      </c>
      <c r="C2440" s="36" t="s">
        <v>3657</v>
      </c>
      <c r="D2440" s="36" t="s">
        <v>191</v>
      </c>
      <c r="E2440" s="35">
        <v>100834</v>
      </c>
      <c r="F2440" s="37">
        <v>115</v>
      </c>
      <c r="G2440" s="35">
        <v>3</v>
      </c>
      <c r="H2440" s="36" t="s">
        <v>170</v>
      </c>
      <c r="I2440" s="35">
        <v>3337426807</v>
      </c>
    </row>
    <row r="2441" spans="1:9" ht="60" hidden="1">
      <c r="A2441" s="35">
        <v>37170</v>
      </c>
      <c r="B2441" s="36" t="s">
        <v>4292</v>
      </c>
      <c r="C2441" s="36" t="s">
        <v>3657</v>
      </c>
      <c r="D2441" s="36" t="s">
        <v>191</v>
      </c>
      <c r="E2441" s="35">
        <v>100834</v>
      </c>
      <c r="F2441" s="37">
        <v>115</v>
      </c>
      <c r="G2441" s="35">
        <v>3</v>
      </c>
      <c r="H2441" s="36" t="s">
        <v>170</v>
      </c>
      <c r="I2441" s="35">
        <v>3337426830</v>
      </c>
    </row>
    <row r="2442" spans="1:9" ht="60" hidden="1">
      <c r="A2442" s="35">
        <v>37171</v>
      </c>
      <c r="B2442" s="36" t="s">
        <v>4293</v>
      </c>
      <c r="C2442" s="36" t="s">
        <v>3657</v>
      </c>
      <c r="D2442" s="36" t="s">
        <v>191</v>
      </c>
      <c r="E2442" s="35">
        <v>100834</v>
      </c>
      <c r="F2442" s="37">
        <v>115</v>
      </c>
      <c r="G2442" s="35">
        <v>3</v>
      </c>
      <c r="H2442" s="36" t="s">
        <v>170</v>
      </c>
      <c r="I2442" s="35">
        <v>3337426831</v>
      </c>
    </row>
    <row r="2443" spans="1:9" ht="30">
      <c r="A2443" s="35">
        <v>37172</v>
      </c>
      <c r="B2443" s="36" t="s">
        <v>4294</v>
      </c>
      <c r="C2443" s="36" t="s">
        <v>3657</v>
      </c>
      <c r="D2443" s="36" t="s">
        <v>169</v>
      </c>
      <c r="E2443" s="35">
        <v>100219</v>
      </c>
      <c r="F2443" s="37">
        <v>115</v>
      </c>
      <c r="G2443" s="35">
        <v>3</v>
      </c>
      <c r="H2443" s="36" t="s">
        <v>186</v>
      </c>
      <c r="I2443" s="35">
        <v>3337426865</v>
      </c>
    </row>
    <row r="2444" spans="1:9" ht="30">
      <c r="A2444" s="35">
        <v>37173</v>
      </c>
      <c r="B2444" s="36" t="s">
        <v>4295</v>
      </c>
      <c r="C2444" s="36" t="s">
        <v>3657</v>
      </c>
      <c r="D2444" s="36" t="s">
        <v>169</v>
      </c>
      <c r="E2444" s="35">
        <v>100219</v>
      </c>
      <c r="F2444" s="37">
        <v>115</v>
      </c>
      <c r="G2444" s="35">
        <v>3</v>
      </c>
      <c r="H2444" s="36" t="s">
        <v>186</v>
      </c>
      <c r="I2444" s="35">
        <v>3337426866</v>
      </c>
    </row>
    <row r="2445" spans="1:9" ht="15">
      <c r="A2445" s="35">
        <v>37248</v>
      </c>
      <c r="B2445" s="36" t="s">
        <v>4296</v>
      </c>
      <c r="C2445" s="36" t="s">
        <v>3657</v>
      </c>
      <c r="D2445" s="36" t="s">
        <v>169</v>
      </c>
      <c r="E2445" s="35">
        <v>100219</v>
      </c>
      <c r="F2445" s="37">
        <v>115</v>
      </c>
      <c r="G2445" s="35">
        <v>3</v>
      </c>
      <c r="H2445" s="36" t="s">
        <v>170</v>
      </c>
      <c r="I2445" s="35">
        <v>3342618362</v>
      </c>
    </row>
    <row r="2446" spans="1:9" ht="15" hidden="1">
      <c r="A2446" s="35">
        <v>37250</v>
      </c>
      <c r="B2446" s="36" t="s">
        <v>4297</v>
      </c>
      <c r="C2446" s="36" t="s">
        <v>3657</v>
      </c>
      <c r="D2446" s="36" t="s">
        <v>178</v>
      </c>
      <c r="E2446" s="35">
        <v>116704</v>
      </c>
      <c r="F2446" s="37">
        <v>69</v>
      </c>
      <c r="G2446" s="35">
        <v>4</v>
      </c>
      <c r="H2446" s="36" t="s">
        <v>170</v>
      </c>
      <c r="I2446" s="35">
        <v>3337427753</v>
      </c>
    </row>
    <row r="2447" spans="1:9" ht="45" hidden="1">
      <c r="A2447" s="35">
        <v>37882</v>
      </c>
      <c r="B2447" s="36" t="s">
        <v>4298</v>
      </c>
      <c r="C2447" s="36" t="s">
        <v>3657</v>
      </c>
      <c r="D2447" s="36" t="s">
        <v>175</v>
      </c>
      <c r="E2447" s="35">
        <v>100912</v>
      </c>
      <c r="F2447" s="37">
        <v>69</v>
      </c>
      <c r="G2447" s="35">
        <v>3</v>
      </c>
      <c r="H2447" s="36" t="s">
        <v>170</v>
      </c>
      <c r="I2447" s="35">
        <v>3337426905</v>
      </c>
    </row>
    <row r="2448" spans="1:9" ht="45" hidden="1">
      <c r="A2448" s="35">
        <v>37883</v>
      </c>
      <c r="B2448" s="36" t="s">
        <v>4299</v>
      </c>
      <c r="C2448" s="36" t="s">
        <v>3657</v>
      </c>
      <c r="D2448" s="36" t="s">
        <v>175</v>
      </c>
      <c r="E2448" s="35">
        <v>100912</v>
      </c>
      <c r="F2448" s="37">
        <v>115</v>
      </c>
      <c r="G2448" s="35">
        <v>3</v>
      </c>
      <c r="H2448" s="36" t="s">
        <v>170</v>
      </c>
      <c r="I2448" s="35">
        <v>3337426907</v>
      </c>
    </row>
    <row r="2449" spans="1:9" ht="45" hidden="1">
      <c r="A2449" s="35">
        <v>37884</v>
      </c>
      <c r="B2449" s="36" t="s">
        <v>4300</v>
      </c>
      <c r="C2449" s="36" t="s">
        <v>3657</v>
      </c>
      <c r="D2449" s="36" t="s">
        <v>175</v>
      </c>
      <c r="E2449" s="35">
        <v>100912</v>
      </c>
      <c r="F2449" s="37">
        <v>69</v>
      </c>
      <c r="G2449" s="35">
        <v>3</v>
      </c>
      <c r="H2449" s="36" t="s">
        <v>194</v>
      </c>
      <c r="I2449" s="35">
        <v>3356867390</v>
      </c>
    </row>
    <row r="2450" spans="1:9" ht="45" hidden="1">
      <c r="A2450" s="35">
        <v>37886</v>
      </c>
      <c r="B2450" s="36" t="s">
        <v>4301</v>
      </c>
      <c r="C2450" s="36" t="s">
        <v>3657</v>
      </c>
      <c r="D2450" s="36" t="s">
        <v>175</v>
      </c>
      <c r="E2450" s="35">
        <v>100912</v>
      </c>
      <c r="F2450" s="37">
        <v>69</v>
      </c>
      <c r="G2450" s="35">
        <v>3</v>
      </c>
      <c r="H2450" s="36" t="s">
        <v>194</v>
      </c>
      <c r="I2450" s="35">
        <v>3356867394</v>
      </c>
    </row>
    <row r="2451" spans="1:9" ht="45" hidden="1">
      <c r="A2451" s="35">
        <v>37888</v>
      </c>
      <c r="B2451" s="36" t="s">
        <v>4302</v>
      </c>
      <c r="C2451" s="36" t="s">
        <v>3657</v>
      </c>
      <c r="D2451" s="36" t="s">
        <v>175</v>
      </c>
      <c r="E2451" s="35">
        <v>100912</v>
      </c>
      <c r="F2451" s="37">
        <v>115</v>
      </c>
      <c r="G2451" s="35">
        <v>3</v>
      </c>
      <c r="H2451" s="36" t="s">
        <v>194</v>
      </c>
      <c r="I2451" s="35">
        <v>3356867401</v>
      </c>
    </row>
    <row r="2452" spans="1:9" ht="30" hidden="1">
      <c r="A2452" s="35">
        <v>40180</v>
      </c>
      <c r="B2452" s="36" t="s">
        <v>4303</v>
      </c>
      <c r="C2452" s="36" t="s">
        <v>3657</v>
      </c>
      <c r="D2452" s="36" t="s">
        <v>178</v>
      </c>
      <c r="E2452" s="35">
        <v>116704</v>
      </c>
      <c r="F2452" s="37">
        <v>69</v>
      </c>
      <c r="G2452" s="35">
        <v>3</v>
      </c>
      <c r="H2452" s="36" t="s">
        <v>186</v>
      </c>
      <c r="I2452" s="35">
        <v>3337426264</v>
      </c>
    </row>
    <row r="2453" spans="1:9" ht="30" hidden="1">
      <c r="A2453" s="35">
        <v>40181</v>
      </c>
      <c r="B2453" s="36" t="s">
        <v>4304</v>
      </c>
      <c r="C2453" s="36" t="s">
        <v>3657</v>
      </c>
      <c r="D2453" s="36" t="s">
        <v>178</v>
      </c>
      <c r="E2453" s="35">
        <v>116704</v>
      </c>
      <c r="F2453" s="37">
        <v>69</v>
      </c>
      <c r="G2453" s="35">
        <v>3</v>
      </c>
      <c r="H2453" s="36" t="s">
        <v>186</v>
      </c>
      <c r="I2453" s="35">
        <v>3337426265</v>
      </c>
    </row>
    <row r="2454" spans="1:9" ht="15" hidden="1">
      <c r="A2454" s="35">
        <v>40182</v>
      </c>
      <c r="B2454" s="36" t="s">
        <v>4305</v>
      </c>
      <c r="C2454" s="36" t="s">
        <v>3657</v>
      </c>
      <c r="D2454" s="36" t="s">
        <v>178</v>
      </c>
      <c r="E2454" s="35">
        <v>116704</v>
      </c>
      <c r="F2454" s="37">
        <v>69</v>
      </c>
      <c r="G2454" s="35">
        <v>3</v>
      </c>
      <c r="H2454" s="36" t="s">
        <v>194</v>
      </c>
      <c r="I2454" s="35">
        <v>3337426266</v>
      </c>
    </row>
    <row r="2455" spans="1:9" ht="30" hidden="1">
      <c r="A2455" s="35">
        <v>40183</v>
      </c>
      <c r="B2455" s="36" t="s">
        <v>4306</v>
      </c>
      <c r="C2455" s="36" t="s">
        <v>3657</v>
      </c>
      <c r="D2455" s="36" t="s">
        <v>178</v>
      </c>
      <c r="E2455" s="35">
        <v>116704</v>
      </c>
      <c r="F2455" s="37">
        <v>69</v>
      </c>
      <c r="G2455" s="35">
        <v>3</v>
      </c>
      <c r="H2455" s="36" t="s">
        <v>186</v>
      </c>
      <c r="I2455" s="35">
        <v>3337426267</v>
      </c>
    </row>
    <row r="2456" spans="1:9" ht="15" hidden="1">
      <c r="A2456" s="35">
        <v>40193</v>
      </c>
      <c r="B2456" s="36" t="s">
        <v>4307</v>
      </c>
      <c r="C2456" s="36" t="s">
        <v>3657</v>
      </c>
      <c r="D2456" s="36" t="s">
        <v>178</v>
      </c>
      <c r="E2456" s="35">
        <v>116704</v>
      </c>
      <c r="F2456" s="37">
        <v>69</v>
      </c>
      <c r="G2456" s="35">
        <v>2</v>
      </c>
      <c r="H2456" s="36" t="s">
        <v>170</v>
      </c>
      <c r="I2456" s="35">
        <v>3341136785</v>
      </c>
    </row>
    <row r="2457" spans="1:9" ht="15" hidden="1">
      <c r="A2457" s="35">
        <v>40194</v>
      </c>
      <c r="B2457" s="36" t="s">
        <v>4308</v>
      </c>
      <c r="C2457" s="36" t="s">
        <v>3657</v>
      </c>
      <c r="D2457" s="36" t="s">
        <v>178</v>
      </c>
      <c r="E2457" s="35">
        <v>116704</v>
      </c>
      <c r="F2457" s="37">
        <v>69</v>
      </c>
      <c r="G2457" s="35">
        <v>3</v>
      </c>
      <c r="H2457" s="36" t="s">
        <v>194</v>
      </c>
      <c r="I2457" s="35">
        <v>3341136786</v>
      </c>
    </row>
    <row r="2458" spans="1:9" ht="15" hidden="1">
      <c r="A2458" s="35">
        <v>40195</v>
      </c>
      <c r="B2458" s="36" t="s">
        <v>4309</v>
      </c>
      <c r="C2458" s="36" t="s">
        <v>3657</v>
      </c>
      <c r="D2458" s="36" t="s">
        <v>178</v>
      </c>
      <c r="E2458" s="35">
        <v>116704</v>
      </c>
      <c r="F2458" s="37">
        <v>69</v>
      </c>
      <c r="G2458" s="35">
        <v>3</v>
      </c>
      <c r="H2458" s="36" t="s">
        <v>194</v>
      </c>
      <c r="I2458" s="35">
        <v>3341136787</v>
      </c>
    </row>
    <row r="2459" spans="1:9" ht="15" hidden="1">
      <c r="A2459" s="35">
        <v>40196</v>
      </c>
      <c r="B2459" s="36" t="s">
        <v>4310</v>
      </c>
      <c r="C2459" s="36" t="s">
        <v>3657</v>
      </c>
      <c r="D2459" s="36" t="s">
        <v>178</v>
      </c>
      <c r="E2459" s="35">
        <v>116704</v>
      </c>
      <c r="F2459" s="37">
        <v>69</v>
      </c>
      <c r="G2459" s="35">
        <v>3</v>
      </c>
      <c r="H2459" s="36" t="s">
        <v>194</v>
      </c>
      <c r="I2459" s="35">
        <v>3341136789</v>
      </c>
    </row>
    <row r="2460" spans="1:9" ht="15" hidden="1">
      <c r="A2460" s="35">
        <v>40236</v>
      </c>
      <c r="B2460" s="36" t="s">
        <v>4311</v>
      </c>
      <c r="C2460" s="36" t="s">
        <v>3657</v>
      </c>
      <c r="D2460" s="36" t="s">
        <v>178</v>
      </c>
      <c r="E2460" s="35">
        <v>116704</v>
      </c>
      <c r="F2460" s="37">
        <v>69</v>
      </c>
      <c r="G2460" s="35">
        <v>3</v>
      </c>
      <c r="H2460" s="36" t="s">
        <v>170</v>
      </c>
      <c r="I2460" s="35">
        <v>3341136830</v>
      </c>
    </row>
    <row r="2461" spans="1:9" ht="15" hidden="1">
      <c r="A2461" s="35">
        <v>40237</v>
      </c>
      <c r="B2461" s="36" t="s">
        <v>4312</v>
      </c>
      <c r="C2461" s="36" t="s">
        <v>3657</v>
      </c>
      <c r="D2461" s="36" t="s">
        <v>178</v>
      </c>
      <c r="E2461" s="35">
        <v>116704</v>
      </c>
      <c r="F2461" s="37">
        <v>115</v>
      </c>
      <c r="G2461" s="35">
        <v>3</v>
      </c>
      <c r="H2461" s="36" t="s">
        <v>194</v>
      </c>
      <c r="I2461" s="35">
        <v>3337428606</v>
      </c>
    </row>
    <row r="2462" spans="1:9" ht="15" hidden="1">
      <c r="A2462" s="35">
        <v>40238</v>
      </c>
      <c r="B2462" s="36" t="s">
        <v>4313</v>
      </c>
      <c r="C2462" s="36" t="s">
        <v>3657</v>
      </c>
      <c r="D2462" s="36" t="s">
        <v>178</v>
      </c>
      <c r="E2462" s="35">
        <v>116704</v>
      </c>
      <c r="F2462" s="37">
        <v>69</v>
      </c>
      <c r="G2462" s="35">
        <v>3</v>
      </c>
      <c r="H2462" s="36" t="s">
        <v>194</v>
      </c>
      <c r="I2462" s="35">
        <v>3337428617</v>
      </c>
    </row>
    <row r="2463" spans="1:9" ht="30" hidden="1">
      <c r="A2463" s="35">
        <v>41761</v>
      </c>
      <c r="B2463" s="36" t="s">
        <v>4314</v>
      </c>
      <c r="C2463" s="36" t="s">
        <v>3657</v>
      </c>
      <c r="D2463" s="36" t="s">
        <v>202</v>
      </c>
      <c r="E2463" s="35">
        <v>101222</v>
      </c>
      <c r="F2463" s="37">
        <v>69</v>
      </c>
      <c r="G2463" s="35">
        <v>3</v>
      </c>
      <c r="H2463" s="36" t="s">
        <v>194</v>
      </c>
      <c r="I2463" s="35">
        <v>3342618267</v>
      </c>
    </row>
    <row r="2464" spans="1:9" ht="30" hidden="1">
      <c r="A2464" s="35">
        <v>41764</v>
      </c>
      <c r="B2464" s="36" t="s">
        <v>4315</v>
      </c>
      <c r="C2464" s="36" t="s">
        <v>3657</v>
      </c>
      <c r="D2464" s="36" t="s">
        <v>202</v>
      </c>
      <c r="E2464" s="35">
        <v>101222</v>
      </c>
      <c r="F2464" s="37">
        <v>138</v>
      </c>
      <c r="G2464" s="35">
        <v>0</v>
      </c>
      <c r="H2464" s="36" t="s">
        <v>194</v>
      </c>
      <c r="I2464" s="35">
        <v>3342618265</v>
      </c>
    </row>
    <row r="2465" spans="1:9" ht="15" hidden="1">
      <c r="A2465" s="35">
        <v>42508</v>
      </c>
      <c r="B2465" s="36" t="s">
        <v>4316</v>
      </c>
      <c r="C2465" s="36" t="s">
        <v>4317</v>
      </c>
      <c r="D2465" s="36" t="s">
        <v>178</v>
      </c>
      <c r="E2465" s="35">
        <v>116704</v>
      </c>
      <c r="F2465" s="37">
        <v>115</v>
      </c>
      <c r="G2465" s="35">
        <v>5</v>
      </c>
      <c r="H2465" s="36" t="s">
        <v>170</v>
      </c>
      <c r="I2465" s="35">
        <v>3337427306</v>
      </c>
    </row>
    <row r="2466" spans="1:9" ht="15" hidden="1">
      <c r="A2466" s="35">
        <v>42549</v>
      </c>
      <c r="B2466" s="36" t="s">
        <v>4318</v>
      </c>
      <c r="C2466" s="36" t="s">
        <v>4319</v>
      </c>
      <c r="D2466" s="36" t="s">
        <v>178</v>
      </c>
      <c r="E2466" s="35">
        <v>116704</v>
      </c>
      <c r="F2466" s="37">
        <v>69</v>
      </c>
      <c r="G2466" s="35">
        <v>3</v>
      </c>
      <c r="H2466" s="36" t="s">
        <v>170</v>
      </c>
      <c r="I2466" s="35">
        <v>3337427377</v>
      </c>
    </row>
    <row r="2467" spans="1:9" ht="15" hidden="1">
      <c r="A2467" s="35">
        <v>42554</v>
      </c>
      <c r="B2467" s="36" t="s">
        <v>4320</v>
      </c>
      <c r="C2467" s="36" t="s">
        <v>4321</v>
      </c>
      <c r="D2467" s="36" t="s">
        <v>178</v>
      </c>
      <c r="E2467" s="35">
        <v>116704</v>
      </c>
      <c r="F2467" s="37">
        <v>69</v>
      </c>
      <c r="G2467" s="35">
        <v>4</v>
      </c>
      <c r="H2467" s="36" t="s">
        <v>170</v>
      </c>
      <c r="I2467" s="35">
        <v>3337427387</v>
      </c>
    </row>
    <row r="2468" spans="1:9" ht="15" hidden="1">
      <c r="A2468" s="35">
        <v>42562</v>
      </c>
      <c r="B2468" s="36" t="s">
        <v>4322</v>
      </c>
      <c r="C2468" s="36" t="s">
        <v>4323</v>
      </c>
      <c r="D2468" s="36" t="s">
        <v>178</v>
      </c>
      <c r="E2468" s="35">
        <v>116704</v>
      </c>
      <c r="F2468" s="37">
        <v>69</v>
      </c>
      <c r="G2468" s="35">
        <v>3</v>
      </c>
      <c r="H2468" s="36" t="s">
        <v>170</v>
      </c>
      <c r="I2468" s="35">
        <v>3337427396</v>
      </c>
    </row>
    <row r="2469" spans="1:9" ht="45" hidden="1">
      <c r="A2469" s="35">
        <v>42573</v>
      </c>
      <c r="B2469" s="36" t="s">
        <v>4324</v>
      </c>
      <c r="C2469" s="36" t="s">
        <v>4325</v>
      </c>
      <c r="D2469" s="36" t="s">
        <v>178</v>
      </c>
      <c r="E2469" s="35">
        <v>116704</v>
      </c>
      <c r="F2469" s="37">
        <v>69</v>
      </c>
      <c r="G2469" s="35">
        <v>3</v>
      </c>
      <c r="H2469" s="36" t="s">
        <v>179</v>
      </c>
      <c r="I2469" s="35">
        <v>3337427408</v>
      </c>
    </row>
    <row r="2470" spans="1:9" ht="60" hidden="1">
      <c r="A2470" s="35">
        <v>42782</v>
      </c>
      <c r="B2470" s="36" t="s">
        <v>4326</v>
      </c>
      <c r="C2470" s="36" t="s">
        <v>4327</v>
      </c>
      <c r="D2470" s="36" t="s">
        <v>191</v>
      </c>
      <c r="E2470" s="35">
        <v>100834</v>
      </c>
      <c r="F2470" s="37">
        <v>161</v>
      </c>
      <c r="G2470" s="35">
        <v>1</v>
      </c>
      <c r="H2470" s="36" t="s">
        <v>179</v>
      </c>
      <c r="I2470" s="35">
        <v>3337427667</v>
      </c>
    </row>
    <row r="2471" spans="1:9" ht="60" hidden="1">
      <c r="A2471" s="35">
        <v>42800</v>
      </c>
      <c r="B2471" s="36" t="s">
        <v>4328</v>
      </c>
      <c r="C2471" s="36" t="s">
        <v>4329</v>
      </c>
      <c r="D2471" s="36" t="s">
        <v>191</v>
      </c>
      <c r="E2471" s="35">
        <v>100834</v>
      </c>
      <c r="F2471" s="37">
        <v>69</v>
      </c>
      <c r="G2471" s="35">
        <v>1</v>
      </c>
      <c r="H2471" s="36" t="s">
        <v>179</v>
      </c>
      <c r="I2471" s="35">
        <v>3337427690</v>
      </c>
    </row>
    <row r="2472" spans="1:9" ht="60" hidden="1">
      <c r="A2472" s="35">
        <v>42804</v>
      </c>
      <c r="B2472" s="36" t="s">
        <v>4330</v>
      </c>
      <c r="C2472" s="36" t="s">
        <v>4331</v>
      </c>
      <c r="D2472" s="36" t="s">
        <v>191</v>
      </c>
      <c r="E2472" s="35">
        <v>100834</v>
      </c>
      <c r="F2472" s="37">
        <v>115</v>
      </c>
      <c r="G2472" s="35">
        <v>3</v>
      </c>
      <c r="H2472" s="36" t="s">
        <v>170</v>
      </c>
      <c r="I2472" s="35">
        <v>3337427695</v>
      </c>
    </row>
    <row r="2473" spans="1:9" ht="60" hidden="1">
      <c r="A2473" s="35">
        <v>42809</v>
      </c>
      <c r="B2473" s="36" t="s">
        <v>4332</v>
      </c>
      <c r="C2473" s="36" t="s">
        <v>4333</v>
      </c>
      <c r="D2473" s="36" t="s">
        <v>191</v>
      </c>
      <c r="E2473" s="35">
        <v>100834</v>
      </c>
      <c r="F2473" s="37">
        <v>230</v>
      </c>
      <c r="G2473" s="35">
        <v>5</v>
      </c>
      <c r="H2473" s="36" t="s">
        <v>186</v>
      </c>
      <c r="I2473" s="35">
        <v>3337427703</v>
      </c>
    </row>
    <row r="2474" spans="1:9" ht="60" hidden="1">
      <c r="A2474" s="35">
        <v>42810</v>
      </c>
      <c r="B2474" s="36" t="s">
        <v>4334</v>
      </c>
      <c r="C2474" s="36" t="s">
        <v>4335</v>
      </c>
      <c r="D2474" s="36" t="s">
        <v>191</v>
      </c>
      <c r="E2474" s="35">
        <v>100834</v>
      </c>
      <c r="F2474" s="37">
        <v>230</v>
      </c>
      <c r="G2474" s="35">
        <v>3</v>
      </c>
      <c r="H2474" s="36" t="s">
        <v>170</v>
      </c>
      <c r="I2474" s="35">
        <v>3337427704</v>
      </c>
    </row>
    <row r="2475" spans="1:9" ht="60" hidden="1">
      <c r="A2475" s="35">
        <v>42811</v>
      </c>
      <c r="B2475" s="36" t="s">
        <v>4336</v>
      </c>
      <c r="C2475" s="36" t="s">
        <v>4337</v>
      </c>
      <c r="D2475" s="36" t="s">
        <v>191</v>
      </c>
      <c r="E2475" s="35">
        <v>100834</v>
      </c>
      <c r="F2475" s="37">
        <v>230</v>
      </c>
      <c r="G2475" s="35">
        <v>5</v>
      </c>
      <c r="H2475" s="36" t="s">
        <v>186</v>
      </c>
      <c r="I2475" s="35">
        <v>3337427705</v>
      </c>
    </row>
    <row r="2476" spans="1:9" ht="60" hidden="1">
      <c r="A2476" s="35">
        <v>42812</v>
      </c>
      <c r="B2476" s="36" t="s">
        <v>4338</v>
      </c>
      <c r="C2476" s="36" t="s">
        <v>4339</v>
      </c>
      <c r="D2476" s="36" t="s">
        <v>191</v>
      </c>
      <c r="E2476" s="35">
        <v>100834</v>
      </c>
      <c r="F2476" s="37">
        <v>500</v>
      </c>
      <c r="G2476" s="35">
        <v>5</v>
      </c>
      <c r="H2476" s="36" t="s">
        <v>215</v>
      </c>
      <c r="I2476" s="35">
        <v>3337427713</v>
      </c>
    </row>
    <row r="2477" spans="1:9" ht="60" hidden="1">
      <c r="A2477" s="35">
        <v>42813</v>
      </c>
      <c r="B2477" s="36" t="s">
        <v>4340</v>
      </c>
      <c r="C2477" s="36" t="s">
        <v>4341</v>
      </c>
      <c r="D2477" s="36" t="s">
        <v>191</v>
      </c>
      <c r="E2477" s="35">
        <v>100834</v>
      </c>
      <c r="F2477" s="37">
        <v>230</v>
      </c>
      <c r="G2477" s="35">
        <v>3</v>
      </c>
      <c r="H2477" s="36" t="s">
        <v>215</v>
      </c>
      <c r="I2477" s="35">
        <v>3337427714</v>
      </c>
    </row>
    <row r="2478" spans="1:9" ht="60" hidden="1">
      <c r="A2478" s="35">
        <v>42814</v>
      </c>
      <c r="B2478" s="36" t="s">
        <v>4342</v>
      </c>
      <c r="C2478" s="36" t="s">
        <v>4343</v>
      </c>
      <c r="D2478" s="36" t="s">
        <v>191</v>
      </c>
      <c r="E2478" s="35">
        <v>100834</v>
      </c>
      <c r="F2478" s="37">
        <v>230</v>
      </c>
      <c r="G2478" s="35">
        <v>5</v>
      </c>
      <c r="H2478" s="36" t="s">
        <v>170</v>
      </c>
      <c r="I2478" s="35">
        <v>3337427716</v>
      </c>
    </row>
    <row r="2479" spans="1:9" ht="60" hidden="1">
      <c r="A2479" s="35">
        <v>42815</v>
      </c>
      <c r="B2479" s="36" t="s">
        <v>4344</v>
      </c>
      <c r="C2479" s="36" t="s">
        <v>4345</v>
      </c>
      <c r="D2479" s="36" t="s">
        <v>191</v>
      </c>
      <c r="E2479" s="35">
        <v>100834</v>
      </c>
      <c r="F2479" s="37">
        <v>230</v>
      </c>
      <c r="G2479" s="35">
        <v>4</v>
      </c>
      <c r="H2479" s="36" t="s">
        <v>170</v>
      </c>
      <c r="I2479" s="35">
        <v>3337427718</v>
      </c>
    </row>
    <row r="2480" spans="1:9" ht="60" hidden="1">
      <c r="A2480" s="35">
        <v>42816</v>
      </c>
      <c r="B2480" s="36" t="s">
        <v>4346</v>
      </c>
      <c r="C2480" s="36" t="s">
        <v>4347</v>
      </c>
      <c r="D2480" s="36" t="s">
        <v>191</v>
      </c>
      <c r="E2480" s="35">
        <v>100834</v>
      </c>
      <c r="F2480" s="37">
        <v>230</v>
      </c>
      <c r="G2480" s="35">
        <v>4</v>
      </c>
      <c r="H2480" s="36" t="s">
        <v>186</v>
      </c>
      <c r="I2480" s="35">
        <v>3337427720</v>
      </c>
    </row>
    <row r="2481" spans="1:9" ht="60" hidden="1">
      <c r="A2481" s="35">
        <v>42819</v>
      </c>
      <c r="B2481" s="36" t="s">
        <v>4348</v>
      </c>
      <c r="C2481" s="36" t="s">
        <v>4349</v>
      </c>
      <c r="D2481" s="36" t="s">
        <v>191</v>
      </c>
      <c r="E2481" s="35">
        <v>100834</v>
      </c>
      <c r="F2481" s="37">
        <v>230</v>
      </c>
      <c r="G2481" s="35">
        <v>2</v>
      </c>
      <c r="H2481" s="36" t="s">
        <v>186</v>
      </c>
      <c r="I2481" s="35">
        <v>3337427724</v>
      </c>
    </row>
    <row r="2482" spans="1:9" ht="15" hidden="1">
      <c r="A2482" s="35">
        <v>42820</v>
      </c>
      <c r="B2482" s="36" t="s">
        <v>4350</v>
      </c>
      <c r="C2482" s="36" t="s">
        <v>4351</v>
      </c>
      <c r="D2482" s="36" t="s">
        <v>178</v>
      </c>
      <c r="E2482" s="35">
        <v>116704</v>
      </c>
      <c r="F2482" s="37">
        <v>115</v>
      </c>
      <c r="G2482" s="35">
        <v>4</v>
      </c>
      <c r="H2482" s="36" t="s">
        <v>170</v>
      </c>
      <c r="I2482" s="35">
        <v>3337427725</v>
      </c>
    </row>
    <row r="2483" spans="1:9" ht="60" hidden="1">
      <c r="A2483" s="35">
        <v>42821</v>
      </c>
      <c r="B2483" s="36" t="s">
        <v>4352</v>
      </c>
      <c r="C2483" s="36" t="s">
        <v>4353</v>
      </c>
      <c r="D2483" s="36" t="s">
        <v>191</v>
      </c>
      <c r="E2483" s="35">
        <v>100834</v>
      </c>
      <c r="F2483" s="37">
        <v>230</v>
      </c>
      <c r="G2483" s="35">
        <v>1</v>
      </c>
      <c r="H2483" s="36" t="s">
        <v>186</v>
      </c>
      <c r="I2483" s="35">
        <v>3337427726</v>
      </c>
    </row>
    <row r="2484" spans="1:9" ht="60" hidden="1">
      <c r="A2484" s="35">
        <v>42822</v>
      </c>
      <c r="B2484" s="36" t="s">
        <v>4354</v>
      </c>
      <c r="C2484" s="36" t="s">
        <v>4355</v>
      </c>
      <c r="D2484" s="36" t="s">
        <v>191</v>
      </c>
      <c r="E2484" s="35">
        <v>100834</v>
      </c>
      <c r="F2484" s="37">
        <v>500</v>
      </c>
      <c r="G2484" s="35">
        <v>2</v>
      </c>
      <c r="H2484" s="36" t="s">
        <v>186</v>
      </c>
      <c r="I2484" s="35">
        <v>3337427727</v>
      </c>
    </row>
    <row r="2485" spans="1:9" ht="60" hidden="1">
      <c r="A2485" s="35">
        <v>42823</v>
      </c>
      <c r="B2485" s="36" t="s">
        <v>4356</v>
      </c>
      <c r="C2485" s="36" t="s">
        <v>4357</v>
      </c>
      <c r="D2485" s="36" t="s">
        <v>191</v>
      </c>
      <c r="E2485" s="35">
        <v>100834</v>
      </c>
      <c r="F2485" s="37">
        <v>230</v>
      </c>
      <c r="G2485" s="35">
        <v>3</v>
      </c>
      <c r="H2485" s="36" t="s">
        <v>186</v>
      </c>
      <c r="I2485" s="35">
        <v>3337427728</v>
      </c>
    </row>
    <row r="2486" spans="1:9" ht="60" hidden="1">
      <c r="A2486" s="35">
        <v>42824</v>
      </c>
      <c r="B2486" s="36" t="s">
        <v>4358</v>
      </c>
      <c r="C2486" s="36" t="s">
        <v>4359</v>
      </c>
      <c r="D2486" s="36" t="s">
        <v>191</v>
      </c>
      <c r="E2486" s="35">
        <v>100834</v>
      </c>
      <c r="F2486" s="37">
        <v>500</v>
      </c>
      <c r="G2486" s="35">
        <v>6</v>
      </c>
      <c r="H2486" s="36" t="s">
        <v>194</v>
      </c>
      <c r="I2486" s="35">
        <v>3337427730</v>
      </c>
    </row>
    <row r="2487" spans="1:9" ht="60" hidden="1">
      <c r="A2487" s="35">
        <v>42825</v>
      </c>
      <c r="B2487" s="36" t="s">
        <v>4360</v>
      </c>
      <c r="C2487" s="36" t="s">
        <v>4361</v>
      </c>
      <c r="D2487" s="36" t="s">
        <v>191</v>
      </c>
      <c r="E2487" s="35">
        <v>100834</v>
      </c>
      <c r="F2487" s="37">
        <v>230</v>
      </c>
      <c r="G2487" s="35">
        <v>3</v>
      </c>
      <c r="H2487" s="36" t="s">
        <v>170</v>
      </c>
      <c r="I2487" s="35">
        <v>3337427731</v>
      </c>
    </row>
    <row r="2488" spans="1:9" ht="60" hidden="1">
      <c r="A2488" s="35">
        <v>42826</v>
      </c>
      <c r="B2488" s="36" t="s">
        <v>4362</v>
      </c>
      <c r="C2488" s="36" t="s">
        <v>4363</v>
      </c>
      <c r="D2488" s="36" t="s">
        <v>191</v>
      </c>
      <c r="E2488" s="35">
        <v>100834</v>
      </c>
      <c r="F2488" s="37">
        <v>500</v>
      </c>
      <c r="G2488" s="35">
        <v>2</v>
      </c>
      <c r="H2488" s="36" t="s">
        <v>186</v>
      </c>
      <c r="I2488" s="35">
        <v>3337427732</v>
      </c>
    </row>
    <row r="2489" spans="1:9" ht="60" hidden="1">
      <c r="A2489" s="35">
        <v>42827</v>
      </c>
      <c r="B2489" s="36" t="s">
        <v>4364</v>
      </c>
      <c r="C2489" s="36" t="s">
        <v>4365</v>
      </c>
      <c r="D2489" s="36" t="s">
        <v>191</v>
      </c>
      <c r="E2489" s="35">
        <v>100834</v>
      </c>
      <c r="F2489" s="37">
        <v>230</v>
      </c>
      <c r="G2489" s="35">
        <v>4</v>
      </c>
      <c r="H2489" s="36" t="s">
        <v>170</v>
      </c>
      <c r="I2489" s="35">
        <v>3337427733</v>
      </c>
    </row>
    <row r="2490" spans="1:9" ht="60" hidden="1">
      <c r="A2490" s="35">
        <v>42829</v>
      </c>
      <c r="B2490" s="36" t="s">
        <v>4366</v>
      </c>
      <c r="C2490" s="36" t="s">
        <v>4367</v>
      </c>
      <c r="D2490" s="36" t="s">
        <v>191</v>
      </c>
      <c r="E2490" s="35">
        <v>100834</v>
      </c>
      <c r="F2490" s="37">
        <v>230</v>
      </c>
      <c r="G2490" s="35">
        <v>3</v>
      </c>
      <c r="H2490" s="36" t="s">
        <v>170</v>
      </c>
      <c r="I2490" s="35">
        <v>3337427737</v>
      </c>
    </row>
    <row r="2491" spans="1:9" ht="60" hidden="1">
      <c r="A2491" s="35">
        <v>42830</v>
      </c>
      <c r="B2491" s="36" t="s">
        <v>4368</v>
      </c>
      <c r="C2491" s="36" t="s">
        <v>4369</v>
      </c>
      <c r="D2491" s="36" t="s">
        <v>191</v>
      </c>
      <c r="E2491" s="35">
        <v>100834</v>
      </c>
      <c r="F2491" s="37">
        <v>230</v>
      </c>
      <c r="G2491" s="35">
        <v>5</v>
      </c>
      <c r="H2491" s="36" t="s">
        <v>170</v>
      </c>
      <c r="I2491" s="35">
        <v>3337427738</v>
      </c>
    </row>
    <row r="2492" spans="1:9" ht="60" hidden="1">
      <c r="A2492" s="35">
        <v>42831</v>
      </c>
      <c r="B2492" s="36" t="s">
        <v>4370</v>
      </c>
      <c r="C2492" s="36" t="s">
        <v>4371</v>
      </c>
      <c r="D2492" s="36" t="s">
        <v>191</v>
      </c>
      <c r="E2492" s="35">
        <v>100834</v>
      </c>
      <c r="F2492" s="37">
        <v>500</v>
      </c>
      <c r="G2492" s="35">
        <v>3</v>
      </c>
      <c r="H2492" s="36" t="s">
        <v>194</v>
      </c>
      <c r="I2492" s="35">
        <v>3337427739</v>
      </c>
    </row>
    <row r="2493" spans="1:9" ht="60" hidden="1">
      <c r="A2493" s="35">
        <v>42832</v>
      </c>
      <c r="B2493" s="36" t="s">
        <v>4372</v>
      </c>
      <c r="C2493" s="36" t="s">
        <v>4373</v>
      </c>
      <c r="D2493" s="36" t="s">
        <v>191</v>
      </c>
      <c r="E2493" s="35">
        <v>100834</v>
      </c>
      <c r="F2493" s="37">
        <v>500</v>
      </c>
      <c r="G2493" s="35">
        <v>13</v>
      </c>
      <c r="H2493" s="36" t="s">
        <v>170</v>
      </c>
      <c r="I2493" s="35">
        <v>3337427740</v>
      </c>
    </row>
    <row r="2494" spans="1:9" ht="30" hidden="1">
      <c r="A2494" s="35">
        <v>42833</v>
      </c>
      <c r="B2494" s="36" t="s">
        <v>4374</v>
      </c>
      <c r="C2494" s="36" t="s">
        <v>4375</v>
      </c>
      <c r="D2494" s="36" t="s">
        <v>178</v>
      </c>
      <c r="E2494" s="35">
        <v>116704</v>
      </c>
      <c r="F2494" s="37">
        <v>230</v>
      </c>
      <c r="G2494" s="35">
        <v>3</v>
      </c>
      <c r="H2494" s="36" t="s">
        <v>186</v>
      </c>
      <c r="I2494" s="35">
        <v>3337427745</v>
      </c>
    </row>
    <row r="2495" spans="1:9" ht="30" hidden="1">
      <c r="A2495" s="35">
        <v>42834</v>
      </c>
      <c r="B2495" s="36" t="s">
        <v>4376</v>
      </c>
      <c r="C2495" s="36" t="s">
        <v>4377</v>
      </c>
      <c r="D2495" s="36" t="s">
        <v>316</v>
      </c>
      <c r="E2495" s="35">
        <v>126080</v>
      </c>
      <c r="F2495" s="37">
        <v>230</v>
      </c>
      <c r="G2495" s="35">
        <v>5</v>
      </c>
      <c r="H2495" s="36" t="s">
        <v>170</v>
      </c>
      <c r="I2495" s="35">
        <v>3337427748</v>
      </c>
    </row>
    <row r="2496" spans="1:9" ht="15">
      <c r="A2496" s="35">
        <v>42836</v>
      </c>
      <c r="B2496" s="36" t="s">
        <v>4378</v>
      </c>
      <c r="C2496" s="36" t="s">
        <v>4379</v>
      </c>
      <c r="D2496" s="36" t="s">
        <v>169</v>
      </c>
      <c r="E2496" s="35">
        <v>100219</v>
      </c>
      <c r="F2496" s="37">
        <v>230</v>
      </c>
      <c r="G2496" s="35">
        <v>5</v>
      </c>
      <c r="H2496" s="36" t="s">
        <v>170</v>
      </c>
      <c r="I2496" s="35">
        <v>3337427751</v>
      </c>
    </row>
    <row r="2497" spans="1:9" ht="60" hidden="1">
      <c r="A2497" s="35">
        <v>42856</v>
      </c>
      <c r="B2497" s="36" t="s">
        <v>4380</v>
      </c>
      <c r="C2497" s="36" t="s">
        <v>4381</v>
      </c>
      <c r="D2497" s="36" t="s">
        <v>191</v>
      </c>
      <c r="E2497" s="35">
        <v>100834</v>
      </c>
      <c r="F2497" s="37">
        <v>500</v>
      </c>
      <c r="G2497" s="35">
        <v>4</v>
      </c>
      <c r="H2497" s="36" t="s">
        <v>170</v>
      </c>
      <c r="I2497" s="35">
        <v>3337427785</v>
      </c>
    </row>
    <row r="2498" spans="1:9" ht="45" hidden="1">
      <c r="A2498" s="35">
        <v>42857</v>
      </c>
      <c r="B2498" s="36" t="s">
        <v>4382</v>
      </c>
      <c r="C2498" s="36" t="s">
        <v>4383</v>
      </c>
      <c r="D2498" s="36" t="s">
        <v>410</v>
      </c>
      <c r="E2498" s="35">
        <v>100994</v>
      </c>
      <c r="F2498" s="37">
        <v>345</v>
      </c>
      <c r="G2498" s="35">
        <v>4</v>
      </c>
      <c r="H2498" s="36" t="s">
        <v>186</v>
      </c>
      <c r="I2498" s="35">
        <v>3337427787</v>
      </c>
    </row>
    <row r="2499" spans="1:9" ht="60" hidden="1">
      <c r="A2499" s="35">
        <v>42869</v>
      </c>
      <c r="B2499" s="36" t="s">
        <v>4384</v>
      </c>
      <c r="C2499" s="36" t="s">
        <v>4385</v>
      </c>
      <c r="D2499" s="36" t="s">
        <v>191</v>
      </c>
      <c r="E2499" s="35">
        <v>100834</v>
      </c>
      <c r="F2499" s="37">
        <v>500</v>
      </c>
      <c r="G2499" s="35">
        <v>1</v>
      </c>
      <c r="H2499" s="36" t="s">
        <v>179</v>
      </c>
      <c r="I2499" s="35">
        <v>3337427811</v>
      </c>
    </row>
    <row r="2500" spans="1:9" ht="60" hidden="1">
      <c r="A2500" s="35">
        <v>42870</v>
      </c>
      <c r="B2500" s="36" t="s">
        <v>4386</v>
      </c>
      <c r="C2500" s="36" t="s">
        <v>4387</v>
      </c>
      <c r="D2500" s="36" t="s">
        <v>191</v>
      </c>
      <c r="E2500" s="35">
        <v>100834</v>
      </c>
      <c r="F2500" s="37">
        <v>500</v>
      </c>
      <c r="G2500" s="35">
        <v>1</v>
      </c>
      <c r="H2500" s="36" t="s">
        <v>179</v>
      </c>
      <c r="I2500" s="35">
        <v>3337427812</v>
      </c>
    </row>
    <row r="2501" spans="1:9" ht="60" hidden="1">
      <c r="A2501" s="35">
        <v>42871</v>
      </c>
      <c r="B2501" s="36" t="s">
        <v>4388</v>
      </c>
      <c r="C2501" s="36" t="s">
        <v>4389</v>
      </c>
      <c r="D2501" s="36" t="s">
        <v>191</v>
      </c>
      <c r="E2501" s="35">
        <v>100834</v>
      </c>
      <c r="F2501" s="37">
        <v>500</v>
      </c>
      <c r="G2501" s="35">
        <v>3</v>
      </c>
      <c r="H2501" s="36" t="s">
        <v>170</v>
      </c>
      <c r="I2501" s="35">
        <v>3337427814</v>
      </c>
    </row>
    <row r="2502" spans="1:9" ht="60" hidden="1">
      <c r="A2502" s="35">
        <v>42872</v>
      </c>
      <c r="B2502" s="36" t="s">
        <v>4390</v>
      </c>
      <c r="C2502" s="36" t="s">
        <v>4391</v>
      </c>
      <c r="D2502" s="36" t="s">
        <v>191</v>
      </c>
      <c r="E2502" s="35">
        <v>100834</v>
      </c>
      <c r="F2502" s="37">
        <v>500</v>
      </c>
      <c r="G2502" s="35">
        <v>11</v>
      </c>
      <c r="H2502" s="36" t="s">
        <v>170</v>
      </c>
      <c r="I2502" s="35">
        <v>3337427817</v>
      </c>
    </row>
    <row r="2503" spans="1:9" ht="60" hidden="1">
      <c r="A2503" s="35">
        <v>42873</v>
      </c>
      <c r="B2503" s="36" t="s">
        <v>4392</v>
      </c>
      <c r="C2503" s="36" t="s">
        <v>4393</v>
      </c>
      <c r="D2503" s="36" t="s">
        <v>191</v>
      </c>
      <c r="E2503" s="35">
        <v>100834</v>
      </c>
      <c r="F2503" s="37">
        <v>500</v>
      </c>
      <c r="G2503" s="35">
        <v>7</v>
      </c>
      <c r="H2503" s="36" t="s">
        <v>186</v>
      </c>
      <c r="I2503" s="35">
        <v>3337427818</v>
      </c>
    </row>
    <row r="2504" spans="1:9" ht="60" hidden="1">
      <c r="A2504" s="35">
        <v>42874</v>
      </c>
      <c r="B2504" s="36" t="s">
        <v>4394</v>
      </c>
      <c r="C2504" s="36" t="s">
        <v>4395</v>
      </c>
      <c r="D2504" s="36" t="s">
        <v>191</v>
      </c>
      <c r="E2504" s="35">
        <v>100834</v>
      </c>
      <c r="F2504" s="37">
        <v>500</v>
      </c>
      <c r="G2504" s="35">
        <v>10</v>
      </c>
      <c r="H2504" s="36" t="s">
        <v>170</v>
      </c>
      <c r="I2504" s="35">
        <v>3337427819</v>
      </c>
    </row>
    <row r="2505" spans="1:9" ht="60" hidden="1">
      <c r="A2505" s="35">
        <v>42875</v>
      </c>
      <c r="B2505" s="36" t="s">
        <v>4396</v>
      </c>
      <c r="C2505" s="36" t="s">
        <v>4397</v>
      </c>
      <c r="D2505" s="36" t="s">
        <v>191</v>
      </c>
      <c r="E2505" s="35">
        <v>100834</v>
      </c>
      <c r="F2505" s="37">
        <v>500</v>
      </c>
      <c r="G2505" s="35">
        <v>10</v>
      </c>
      <c r="H2505" s="36" t="s">
        <v>170</v>
      </c>
      <c r="I2505" s="35">
        <v>3337427820</v>
      </c>
    </row>
    <row r="2506" spans="1:9" ht="60" hidden="1">
      <c r="A2506" s="35">
        <v>42876</v>
      </c>
      <c r="B2506" s="36" t="s">
        <v>4398</v>
      </c>
      <c r="C2506" s="36" t="s">
        <v>4399</v>
      </c>
      <c r="D2506" s="36" t="s">
        <v>191</v>
      </c>
      <c r="E2506" s="35">
        <v>100834</v>
      </c>
      <c r="F2506" s="37">
        <v>500</v>
      </c>
      <c r="G2506" s="35">
        <v>10</v>
      </c>
      <c r="H2506" s="36" t="s">
        <v>170</v>
      </c>
      <c r="I2506" s="35">
        <v>3337427821</v>
      </c>
    </row>
    <row r="2507" spans="1:9" ht="60" hidden="1">
      <c r="A2507" s="35">
        <v>42877</v>
      </c>
      <c r="B2507" s="36" t="s">
        <v>4400</v>
      </c>
      <c r="C2507" s="36" t="s">
        <v>4401</v>
      </c>
      <c r="D2507" s="36" t="s">
        <v>191</v>
      </c>
      <c r="E2507" s="35">
        <v>100834</v>
      </c>
      <c r="F2507" s="37">
        <v>500</v>
      </c>
      <c r="G2507" s="35">
        <v>10</v>
      </c>
      <c r="H2507" s="36" t="s">
        <v>170</v>
      </c>
      <c r="I2507" s="35">
        <v>3337427822</v>
      </c>
    </row>
    <row r="2508" spans="1:9" ht="60" hidden="1">
      <c r="A2508" s="35">
        <v>42878</v>
      </c>
      <c r="B2508" s="36" t="s">
        <v>4402</v>
      </c>
      <c r="C2508" s="36" t="s">
        <v>4403</v>
      </c>
      <c r="D2508" s="36" t="s">
        <v>191</v>
      </c>
      <c r="E2508" s="35">
        <v>100834</v>
      </c>
      <c r="F2508" s="37">
        <v>500</v>
      </c>
      <c r="G2508" s="35">
        <v>10</v>
      </c>
      <c r="H2508" s="36" t="s">
        <v>170</v>
      </c>
      <c r="I2508" s="35">
        <v>3337427823</v>
      </c>
    </row>
    <row r="2509" spans="1:9" ht="60" hidden="1">
      <c r="A2509" s="35">
        <v>42879</v>
      </c>
      <c r="B2509" s="36" t="s">
        <v>4404</v>
      </c>
      <c r="C2509" s="36" t="s">
        <v>4405</v>
      </c>
      <c r="D2509" s="36" t="s">
        <v>191</v>
      </c>
      <c r="E2509" s="35">
        <v>100834</v>
      </c>
      <c r="F2509" s="37">
        <v>500</v>
      </c>
      <c r="G2509" s="35">
        <v>10</v>
      </c>
      <c r="H2509" s="36" t="s">
        <v>170</v>
      </c>
      <c r="I2509" s="35">
        <v>3337427826</v>
      </c>
    </row>
    <row r="2510" spans="1:9" ht="60" hidden="1">
      <c r="A2510" s="35">
        <v>42880</v>
      </c>
      <c r="B2510" s="36" t="s">
        <v>4406</v>
      </c>
      <c r="C2510" s="36" t="s">
        <v>4407</v>
      </c>
      <c r="D2510" s="36" t="s">
        <v>191</v>
      </c>
      <c r="E2510" s="35">
        <v>100834</v>
      </c>
      <c r="F2510" s="37">
        <v>500</v>
      </c>
      <c r="G2510" s="35">
        <v>1</v>
      </c>
      <c r="H2510" s="36" t="s">
        <v>170</v>
      </c>
      <c r="I2510" s="35">
        <v>3337427827</v>
      </c>
    </row>
    <row r="2511" spans="1:9" ht="60" hidden="1">
      <c r="A2511" s="35">
        <v>42881</v>
      </c>
      <c r="B2511" s="36" t="s">
        <v>4408</v>
      </c>
      <c r="C2511" s="36" t="s">
        <v>4409</v>
      </c>
      <c r="D2511" s="36" t="s">
        <v>191</v>
      </c>
      <c r="E2511" s="35">
        <v>100834</v>
      </c>
      <c r="F2511" s="37">
        <v>500</v>
      </c>
      <c r="G2511" s="35">
        <v>2</v>
      </c>
      <c r="H2511" s="36" t="s">
        <v>186</v>
      </c>
      <c r="I2511" s="35">
        <v>3337427828</v>
      </c>
    </row>
    <row r="2512" spans="1:9" ht="60" hidden="1">
      <c r="A2512" s="35">
        <v>42882</v>
      </c>
      <c r="B2512" s="36" t="s">
        <v>4410</v>
      </c>
      <c r="C2512" s="36" t="s">
        <v>4411</v>
      </c>
      <c r="D2512" s="36" t="s">
        <v>191</v>
      </c>
      <c r="E2512" s="35">
        <v>100834</v>
      </c>
      <c r="F2512" s="37">
        <v>500</v>
      </c>
      <c r="G2512" s="35">
        <v>4</v>
      </c>
      <c r="H2512" s="36" t="s">
        <v>170</v>
      </c>
      <c r="I2512" s="35">
        <v>3337427829</v>
      </c>
    </row>
    <row r="2513" spans="1:9" ht="60" hidden="1">
      <c r="A2513" s="35">
        <v>42883</v>
      </c>
      <c r="B2513" s="36" t="s">
        <v>4412</v>
      </c>
      <c r="C2513" s="36" t="s">
        <v>4413</v>
      </c>
      <c r="D2513" s="36" t="s">
        <v>191</v>
      </c>
      <c r="E2513" s="35">
        <v>100834</v>
      </c>
      <c r="F2513" s="37">
        <v>500</v>
      </c>
      <c r="G2513" s="35">
        <v>4</v>
      </c>
      <c r="H2513" s="36" t="s">
        <v>170</v>
      </c>
      <c r="I2513" s="35">
        <v>3337427830</v>
      </c>
    </row>
    <row r="2514" spans="1:9" ht="15" hidden="1">
      <c r="A2514" s="35">
        <v>42900</v>
      </c>
      <c r="B2514" s="36" t="s">
        <v>4414</v>
      </c>
      <c r="C2514" s="36" t="s">
        <v>4415</v>
      </c>
      <c r="D2514" s="36" t="s">
        <v>178</v>
      </c>
      <c r="E2514" s="35">
        <v>116704</v>
      </c>
      <c r="F2514" s="37">
        <v>69</v>
      </c>
      <c r="G2514" s="35">
        <v>3</v>
      </c>
      <c r="H2514" s="36" t="s">
        <v>194</v>
      </c>
      <c r="I2514" s="35">
        <v>3337427851</v>
      </c>
    </row>
    <row r="2515" spans="1:9" ht="45" hidden="1">
      <c r="A2515" s="35">
        <v>42952</v>
      </c>
      <c r="B2515" s="36" t="s">
        <v>4416</v>
      </c>
      <c r="C2515" s="36" t="s">
        <v>4417</v>
      </c>
      <c r="D2515" s="36" t="s">
        <v>178</v>
      </c>
      <c r="E2515" s="35">
        <v>116704</v>
      </c>
      <c r="F2515" s="37">
        <v>115</v>
      </c>
      <c r="G2515" s="35">
        <v>1</v>
      </c>
      <c r="H2515" s="36" t="s">
        <v>179</v>
      </c>
      <c r="I2515" s="35">
        <v>3337427913</v>
      </c>
    </row>
    <row r="2516" spans="1:9" ht="60" hidden="1">
      <c r="A2516" s="35">
        <v>42995</v>
      </c>
      <c r="B2516" s="36" t="s">
        <v>4418</v>
      </c>
      <c r="C2516" s="36" t="s">
        <v>4419</v>
      </c>
      <c r="D2516" s="36" t="s">
        <v>191</v>
      </c>
      <c r="E2516" s="35">
        <v>100834</v>
      </c>
      <c r="F2516" s="37">
        <v>345</v>
      </c>
      <c r="G2516" s="35">
        <v>3</v>
      </c>
      <c r="H2516" s="36" t="s">
        <v>179</v>
      </c>
      <c r="I2516" s="35">
        <v>3337427966</v>
      </c>
    </row>
    <row r="2517" spans="1:9" ht="60" hidden="1">
      <c r="A2517" s="35">
        <v>42996</v>
      </c>
      <c r="B2517" s="36" t="s">
        <v>4420</v>
      </c>
      <c r="C2517" s="36" t="s">
        <v>4421</v>
      </c>
      <c r="D2517" s="36" t="s">
        <v>191</v>
      </c>
      <c r="E2517" s="35">
        <v>100834</v>
      </c>
      <c r="F2517" s="37">
        <v>230</v>
      </c>
      <c r="G2517" s="35">
        <v>5</v>
      </c>
      <c r="H2517" s="36" t="s">
        <v>186</v>
      </c>
      <c r="I2517" s="35">
        <v>3337427968</v>
      </c>
    </row>
    <row r="2518" spans="1:9" ht="60" hidden="1">
      <c r="A2518" s="35">
        <v>42997</v>
      </c>
      <c r="B2518" s="36" t="s">
        <v>4422</v>
      </c>
      <c r="C2518" s="36" t="s">
        <v>4423</v>
      </c>
      <c r="D2518" s="36" t="s">
        <v>191</v>
      </c>
      <c r="E2518" s="35">
        <v>100834</v>
      </c>
      <c r="F2518" s="37">
        <v>230</v>
      </c>
      <c r="G2518" s="35">
        <v>8</v>
      </c>
      <c r="H2518" s="36" t="s">
        <v>170</v>
      </c>
      <c r="I2518" s="35">
        <v>3337427969</v>
      </c>
    </row>
    <row r="2519" spans="1:9" ht="60" hidden="1">
      <c r="A2519" s="35">
        <v>42999</v>
      </c>
      <c r="B2519" s="36" t="s">
        <v>4424</v>
      </c>
      <c r="C2519" s="36" t="s">
        <v>4425</v>
      </c>
      <c r="D2519" s="36" t="s">
        <v>191</v>
      </c>
      <c r="E2519" s="35">
        <v>100834</v>
      </c>
      <c r="F2519" s="37">
        <v>500</v>
      </c>
      <c r="G2519" s="35">
        <v>1</v>
      </c>
      <c r="H2519" s="36" t="s">
        <v>186</v>
      </c>
      <c r="I2519" s="35">
        <v>3337427973</v>
      </c>
    </row>
    <row r="2520" spans="1:9" ht="60" hidden="1">
      <c r="A2520" s="35">
        <v>43000</v>
      </c>
      <c r="B2520" s="36" t="s">
        <v>4426</v>
      </c>
      <c r="C2520" s="36" t="s">
        <v>4427</v>
      </c>
      <c r="D2520" s="36" t="s">
        <v>191</v>
      </c>
      <c r="E2520" s="35">
        <v>100834</v>
      </c>
      <c r="F2520" s="37">
        <v>230</v>
      </c>
      <c r="G2520" s="35">
        <v>5</v>
      </c>
      <c r="H2520" s="36" t="s">
        <v>170</v>
      </c>
      <c r="I2520" s="35">
        <v>3337427974</v>
      </c>
    </row>
    <row r="2521" spans="1:9" ht="60" hidden="1">
      <c r="A2521" s="35">
        <v>43005</v>
      </c>
      <c r="B2521" s="36" t="s">
        <v>4428</v>
      </c>
      <c r="C2521" s="36" t="s">
        <v>4429</v>
      </c>
      <c r="D2521" s="36" t="s">
        <v>191</v>
      </c>
      <c r="E2521" s="35">
        <v>100834</v>
      </c>
      <c r="F2521" s="37">
        <v>500</v>
      </c>
      <c r="G2521" s="35">
        <v>3</v>
      </c>
      <c r="H2521" s="36" t="s">
        <v>170</v>
      </c>
      <c r="I2521" s="35">
        <v>3337427983</v>
      </c>
    </row>
    <row r="2522" spans="1:9" ht="60" hidden="1">
      <c r="A2522" s="35">
        <v>43009</v>
      </c>
      <c r="B2522" s="36" t="s">
        <v>4430</v>
      </c>
      <c r="C2522" s="36" t="s">
        <v>4431</v>
      </c>
      <c r="D2522" s="36" t="s">
        <v>191</v>
      </c>
      <c r="E2522" s="35">
        <v>100834</v>
      </c>
      <c r="F2522" s="37">
        <v>500</v>
      </c>
      <c r="G2522" s="35">
        <v>1</v>
      </c>
      <c r="H2522" s="36" t="s">
        <v>186</v>
      </c>
      <c r="I2522" s="35">
        <v>3337427990</v>
      </c>
    </row>
    <row r="2523" spans="1:9" ht="60" hidden="1">
      <c r="A2523" s="35">
        <v>43010</v>
      </c>
      <c r="B2523" s="36" t="s">
        <v>4432</v>
      </c>
      <c r="C2523" s="36" t="s">
        <v>4433</v>
      </c>
      <c r="D2523" s="36" t="s">
        <v>191</v>
      </c>
      <c r="E2523" s="35">
        <v>100834</v>
      </c>
      <c r="F2523" s="37">
        <v>500</v>
      </c>
      <c r="G2523" s="35">
        <v>2</v>
      </c>
      <c r="H2523" s="36" t="s">
        <v>186</v>
      </c>
      <c r="I2523" s="35">
        <v>3337427991</v>
      </c>
    </row>
    <row r="2524" spans="1:9" ht="60" hidden="1">
      <c r="A2524" s="35">
        <v>43011</v>
      </c>
      <c r="B2524" s="36" t="s">
        <v>4434</v>
      </c>
      <c r="C2524" s="36" t="s">
        <v>4435</v>
      </c>
      <c r="D2524" s="36" t="s">
        <v>191</v>
      </c>
      <c r="E2524" s="35">
        <v>100834</v>
      </c>
      <c r="F2524" s="37">
        <v>500</v>
      </c>
      <c r="G2524" s="35">
        <v>3</v>
      </c>
      <c r="H2524" s="36" t="s">
        <v>170</v>
      </c>
      <c r="I2524" s="35">
        <v>3337427992</v>
      </c>
    </row>
    <row r="2525" spans="1:9" ht="60" hidden="1">
      <c r="A2525" s="35">
        <v>43012</v>
      </c>
      <c r="B2525" s="36" t="s">
        <v>4436</v>
      </c>
      <c r="C2525" s="36" t="s">
        <v>4437</v>
      </c>
      <c r="D2525" s="36" t="s">
        <v>191</v>
      </c>
      <c r="E2525" s="35">
        <v>100834</v>
      </c>
      <c r="F2525" s="37">
        <v>500</v>
      </c>
      <c r="G2525" s="35">
        <v>5</v>
      </c>
      <c r="H2525" s="36" t="s">
        <v>170</v>
      </c>
      <c r="I2525" s="35">
        <v>3337427993</v>
      </c>
    </row>
    <row r="2526" spans="1:9" ht="60" hidden="1">
      <c r="A2526" s="35">
        <v>43013</v>
      </c>
      <c r="B2526" s="36" t="s">
        <v>4438</v>
      </c>
      <c r="C2526" s="36" t="s">
        <v>4439</v>
      </c>
      <c r="D2526" s="36" t="s">
        <v>191</v>
      </c>
      <c r="E2526" s="35">
        <v>100834</v>
      </c>
      <c r="F2526" s="37">
        <v>500</v>
      </c>
      <c r="G2526" s="35">
        <v>6</v>
      </c>
      <c r="H2526" s="36" t="s">
        <v>170</v>
      </c>
      <c r="I2526" s="35">
        <v>3337427994</v>
      </c>
    </row>
    <row r="2527" spans="1:9" ht="60" hidden="1">
      <c r="A2527" s="35">
        <v>43014</v>
      </c>
      <c r="B2527" s="36" t="s">
        <v>4440</v>
      </c>
      <c r="C2527" s="36" t="s">
        <v>4441</v>
      </c>
      <c r="D2527" s="36" t="s">
        <v>191</v>
      </c>
      <c r="E2527" s="35">
        <v>100834</v>
      </c>
      <c r="F2527" s="37">
        <v>500</v>
      </c>
      <c r="G2527" s="35">
        <v>10</v>
      </c>
      <c r="H2527" s="36" t="s">
        <v>170</v>
      </c>
      <c r="I2527" s="35">
        <v>3337427995</v>
      </c>
    </row>
    <row r="2528" spans="1:9" ht="30" hidden="1">
      <c r="A2528" s="35">
        <v>43058</v>
      </c>
      <c r="B2528" s="36" t="s">
        <v>4442</v>
      </c>
      <c r="C2528" s="36" t="s">
        <v>4443</v>
      </c>
      <c r="D2528" s="36" t="s">
        <v>178</v>
      </c>
      <c r="E2528" s="35">
        <v>116704</v>
      </c>
      <c r="F2528" s="37">
        <v>69</v>
      </c>
      <c r="G2528" s="35">
        <v>3</v>
      </c>
      <c r="H2528" s="36" t="s">
        <v>186</v>
      </c>
      <c r="I2528" s="35">
        <v>3337428047</v>
      </c>
    </row>
    <row r="2529" spans="1:9" ht="45" hidden="1">
      <c r="A2529" s="35">
        <v>43062</v>
      </c>
      <c r="B2529" s="36" t="s">
        <v>4444</v>
      </c>
      <c r="C2529" s="36" t="s">
        <v>4445</v>
      </c>
      <c r="D2529" s="36" t="s">
        <v>178</v>
      </c>
      <c r="E2529" s="35">
        <v>116704</v>
      </c>
      <c r="F2529" s="37">
        <v>69</v>
      </c>
      <c r="G2529" s="35">
        <v>1</v>
      </c>
      <c r="H2529" s="36" t="s">
        <v>179</v>
      </c>
      <c r="I2529" s="35">
        <v>3337428051</v>
      </c>
    </row>
    <row r="2530" spans="1:9" ht="60" hidden="1">
      <c r="A2530" s="35">
        <v>43103</v>
      </c>
      <c r="B2530" s="36" t="s">
        <v>4446</v>
      </c>
      <c r="C2530" s="36" t="s">
        <v>4447</v>
      </c>
      <c r="D2530" s="36" t="s">
        <v>191</v>
      </c>
      <c r="E2530" s="35">
        <v>100834</v>
      </c>
      <c r="F2530" s="37">
        <v>115</v>
      </c>
      <c r="G2530" s="35">
        <v>5</v>
      </c>
      <c r="H2530" s="36" t="s">
        <v>179</v>
      </c>
      <c r="I2530" s="35">
        <v>3337428109</v>
      </c>
    </row>
    <row r="2531" spans="1:9" ht="60" hidden="1">
      <c r="A2531" s="35">
        <v>43104</v>
      </c>
      <c r="B2531" s="36" t="s">
        <v>4448</v>
      </c>
      <c r="C2531" s="36" t="s">
        <v>4449</v>
      </c>
      <c r="D2531" s="36" t="s">
        <v>191</v>
      </c>
      <c r="E2531" s="35">
        <v>100834</v>
      </c>
      <c r="F2531" s="37">
        <v>115</v>
      </c>
      <c r="G2531" s="35">
        <v>4</v>
      </c>
      <c r="H2531" s="36" t="s">
        <v>179</v>
      </c>
      <c r="I2531" s="35">
        <v>3337428113</v>
      </c>
    </row>
    <row r="2532" spans="1:9" ht="60" hidden="1">
      <c r="A2532" s="35">
        <v>43105</v>
      </c>
      <c r="B2532" s="36" t="s">
        <v>4450</v>
      </c>
      <c r="C2532" s="36" t="s">
        <v>4451</v>
      </c>
      <c r="D2532" s="36" t="s">
        <v>191</v>
      </c>
      <c r="E2532" s="35">
        <v>100834</v>
      </c>
      <c r="F2532" s="37">
        <v>115</v>
      </c>
      <c r="G2532" s="35">
        <v>7</v>
      </c>
      <c r="H2532" s="36" t="s">
        <v>170</v>
      </c>
      <c r="I2532" s="35">
        <v>3337428114</v>
      </c>
    </row>
    <row r="2533" spans="1:9" ht="60" hidden="1">
      <c r="A2533" s="35">
        <v>43106</v>
      </c>
      <c r="B2533" s="36" t="s">
        <v>4452</v>
      </c>
      <c r="C2533" s="36" t="s">
        <v>4453</v>
      </c>
      <c r="D2533" s="36" t="s">
        <v>191</v>
      </c>
      <c r="E2533" s="35">
        <v>100834</v>
      </c>
      <c r="F2533" s="37">
        <v>115</v>
      </c>
      <c r="G2533" s="35">
        <v>3</v>
      </c>
      <c r="H2533" s="36" t="s">
        <v>186</v>
      </c>
      <c r="I2533" s="35">
        <v>3337428130</v>
      </c>
    </row>
    <row r="2534" spans="1:9" ht="60" hidden="1">
      <c r="A2534" s="35">
        <v>43107</v>
      </c>
      <c r="B2534" s="36" t="s">
        <v>4454</v>
      </c>
      <c r="C2534" s="36" t="s">
        <v>4455</v>
      </c>
      <c r="D2534" s="36" t="s">
        <v>191</v>
      </c>
      <c r="E2534" s="35">
        <v>100834</v>
      </c>
      <c r="F2534" s="37">
        <v>345</v>
      </c>
      <c r="G2534" s="35">
        <v>4</v>
      </c>
      <c r="H2534" s="36" t="s">
        <v>186</v>
      </c>
      <c r="I2534" s="35">
        <v>3337428132</v>
      </c>
    </row>
    <row r="2535" spans="1:9" ht="60" hidden="1">
      <c r="A2535" s="35">
        <v>43108</v>
      </c>
      <c r="B2535" s="36" t="s">
        <v>4456</v>
      </c>
      <c r="C2535" s="36" t="s">
        <v>4457</v>
      </c>
      <c r="D2535" s="36" t="s">
        <v>191</v>
      </c>
      <c r="E2535" s="35">
        <v>100834</v>
      </c>
      <c r="F2535" s="37">
        <v>115</v>
      </c>
      <c r="G2535" s="35">
        <v>3</v>
      </c>
      <c r="H2535" s="36" t="s">
        <v>186</v>
      </c>
      <c r="I2535" s="35">
        <v>3337428135</v>
      </c>
    </row>
    <row r="2536" spans="1:9" ht="60" hidden="1">
      <c r="A2536" s="35">
        <v>43109</v>
      </c>
      <c r="B2536" s="36" t="s">
        <v>4458</v>
      </c>
      <c r="C2536" s="36" t="s">
        <v>4459</v>
      </c>
      <c r="D2536" s="36" t="s">
        <v>191</v>
      </c>
      <c r="E2536" s="35">
        <v>100834</v>
      </c>
      <c r="F2536" s="37">
        <v>500</v>
      </c>
      <c r="G2536" s="35">
        <v>4</v>
      </c>
      <c r="H2536" s="36" t="s">
        <v>179</v>
      </c>
      <c r="I2536" s="35">
        <v>3337428136</v>
      </c>
    </row>
    <row r="2537" spans="1:9" ht="60" hidden="1">
      <c r="A2537" s="35">
        <v>43110</v>
      </c>
      <c r="B2537" s="36" t="s">
        <v>4460</v>
      </c>
      <c r="C2537" s="36" t="s">
        <v>4461</v>
      </c>
      <c r="D2537" s="36" t="s">
        <v>191</v>
      </c>
      <c r="E2537" s="35">
        <v>100834</v>
      </c>
      <c r="F2537" s="37">
        <v>115</v>
      </c>
      <c r="G2537" s="35">
        <v>7</v>
      </c>
      <c r="H2537" s="36" t="s">
        <v>170</v>
      </c>
      <c r="I2537" s="35">
        <v>3337428137</v>
      </c>
    </row>
    <row r="2538" spans="1:9" ht="60" hidden="1">
      <c r="A2538" s="35">
        <v>43111</v>
      </c>
      <c r="B2538" s="36" t="s">
        <v>4462</v>
      </c>
      <c r="C2538" s="36" t="s">
        <v>4463</v>
      </c>
      <c r="D2538" s="36" t="s">
        <v>191</v>
      </c>
      <c r="E2538" s="35">
        <v>100834</v>
      </c>
      <c r="F2538" s="37">
        <v>115</v>
      </c>
      <c r="G2538" s="35">
        <v>3</v>
      </c>
      <c r="H2538" s="36" t="s">
        <v>186</v>
      </c>
      <c r="I2538" s="35">
        <v>3337428138</v>
      </c>
    </row>
    <row r="2539" spans="1:9" ht="60" hidden="1">
      <c r="A2539" s="35">
        <v>43112</v>
      </c>
      <c r="B2539" s="36" t="s">
        <v>4464</v>
      </c>
      <c r="C2539" s="36" t="s">
        <v>4465</v>
      </c>
      <c r="D2539" s="36" t="s">
        <v>191</v>
      </c>
      <c r="E2539" s="35">
        <v>100834</v>
      </c>
      <c r="F2539" s="37">
        <v>500</v>
      </c>
      <c r="G2539" s="35">
        <v>4</v>
      </c>
      <c r="H2539" s="36" t="s">
        <v>170</v>
      </c>
      <c r="I2539" s="35">
        <v>3337428139</v>
      </c>
    </row>
    <row r="2540" spans="1:9" ht="60" hidden="1">
      <c r="A2540" s="35">
        <v>43113</v>
      </c>
      <c r="B2540" s="36" t="s">
        <v>4466</v>
      </c>
      <c r="C2540" s="36" t="s">
        <v>4467</v>
      </c>
      <c r="D2540" s="36" t="s">
        <v>191</v>
      </c>
      <c r="E2540" s="35">
        <v>100834</v>
      </c>
      <c r="F2540" s="37">
        <v>115</v>
      </c>
      <c r="G2540" s="35">
        <v>3</v>
      </c>
      <c r="H2540" s="36" t="s">
        <v>170</v>
      </c>
      <c r="I2540" s="35">
        <v>3337428140</v>
      </c>
    </row>
    <row r="2541" spans="1:9" ht="60" hidden="1">
      <c r="A2541" s="35">
        <v>43114</v>
      </c>
      <c r="B2541" s="36" t="s">
        <v>4468</v>
      </c>
      <c r="C2541" s="36" t="s">
        <v>4469</v>
      </c>
      <c r="D2541" s="36" t="s">
        <v>191</v>
      </c>
      <c r="E2541" s="35">
        <v>100834</v>
      </c>
      <c r="F2541" s="37">
        <v>115</v>
      </c>
      <c r="G2541" s="35">
        <v>3</v>
      </c>
      <c r="H2541" s="36" t="s">
        <v>179</v>
      </c>
      <c r="I2541" s="35">
        <v>3337428142</v>
      </c>
    </row>
    <row r="2542" spans="1:9" ht="60" hidden="1">
      <c r="A2542" s="35">
        <v>43115</v>
      </c>
      <c r="B2542" s="36" t="s">
        <v>4470</v>
      </c>
      <c r="C2542" s="36" t="s">
        <v>4471</v>
      </c>
      <c r="D2542" s="36" t="s">
        <v>191</v>
      </c>
      <c r="E2542" s="35">
        <v>100834</v>
      </c>
      <c r="F2542" s="37">
        <v>115</v>
      </c>
      <c r="G2542" s="35">
        <v>1</v>
      </c>
      <c r="H2542" s="36" t="s">
        <v>179</v>
      </c>
      <c r="I2542" s="35">
        <v>3337428143</v>
      </c>
    </row>
    <row r="2543" spans="1:9" ht="60" hidden="1">
      <c r="A2543" s="35">
        <v>43116</v>
      </c>
      <c r="B2543" s="36" t="s">
        <v>4472</v>
      </c>
      <c r="C2543" s="36" t="s">
        <v>4473</v>
      </c>
      <c r="D2543" s="36" t="s">
        <v>191</v>
      </c>
      <c r="E2543" s="35">
        <v>100834</v>
      </c>
      <c r="F2543" s="37">
        <v>115</v>
      </c>
      <c r="G2543" s="35">
        <v>3</v>
      </c>
      <c r="H2543" s="36" t="s">
        <v>170</v>
      </c>
      <c r="I2543" s="35">
        <v>3337428144</v>
      </c>
    </row>
    <row r="2544" spans="1:9" ht="60" hidden="1">
      <c r="A2544" s="35">
        <v>43117</v>
      </c>
      <c r="B2544" s="36" t="s">
        <v>4474</v>
      </c>
      <c r="C2544" s="36" t="s">
        <v>4475</v>
      </c>
      <c r="D2544" s="36" t="s">
        <v>191</v>
      </c>
      <c r="E2544" s="35">
        <v>100834</v>
      </c>
      <c r="F2544" s="37">
        <v>230</v>
      </c>
      <c r="G2544" s="35">
        <v>9</v>
      </c>
      <c r="H2544" s="36" t="s">
        <v>170</v>
      </c>
      <c r="I2544" s="35">
        <v>3337428145</v>
      </c>
    </row>
    <row r="2545" spans="1:9" ht="60" hidden="1">
      <c r="A2545" s="35">
        <v>43118</v>
      </c>
      <c r="B2545" s="36" t="s">
        <v>4476</v>
      </c>
      <c r="C2545" s="36" t="s">
        <v>4477</v>
      </c>
      <c r="D2545" s="36" t="s">
        <v>191</v>
      </c>
      <c r="E2545" s="35">
        <v>100834</v>
      </c>
      <c r="F2545" s="37">
        <v>115</v>
      </c>
      <c r="G2545" s="35">
        <v>3</v>
      </c>
      <c r="H2545" s="36" t="s">
        <v>186</v>
      </c>
      <c r="I2545" s="35">
        <v>3337428146</v>
      </c>
    </row>
    <row r="2546" spans="1:9" ht="60" hidden="1">
      <c r="A2546" s="35">
        <v>43119</v>
      </c>
      <c r="B2546" s="36" t="s">
        <v>4478</v>
      </c>
      <c r="C2546" s="36" t="s">
        <v>4479</v>
      </c>
      <c r="D2546" s="36" t="s">
        <v>191</v>
      </c>
      <c r="E2546" s="35">
        <v>100834</v>
      </c>
      <c r="F2546" s="37">
        <v>115</v>
      </c>
      <c r="G2546" s="35">
        <v>3</v>
      </c>
      <c r="H2546" s="36" t="s">
        <v>179</v>
      </c>
      <c r="I2546" s="35">
        <v>3337428147</v>
      </c>
    </row>
    <row r="2547" spans="1:9" ht="60" hidden="1">
      <c r="A2547" s="35">
        <v>43120</v>
      </c>
      <c r="B2547" s="36" t="s">
        <v>4480</v>
      </c>
      <c r="C2547" s="36" t="s">
        <v>4481</v>
      </c>
      <c r="D2547" s="36" t="s">
        <v>191</v>
      </c>
      <c r="E2547" s="35">
        <v>100834</v>
      </c>
      <c r="F2547" s="37">
        <v>115</v>
      </c>
      <c r="G2547" s="35">
        <v>4</v>
      </c>
      <c r="H2547" s="36" t="s">
        <v>179</v>
      </c>
      <c r="I2547" s="35">
        <v>3337428148</v>
      </c>
    </row>
    <row r="2548" spans="1:9" ht="60" hidden="1">
      <c r="A2548" s="35">
        <v>43122</v>
      </c>
      <c r="B2548" s="36" t="s">
        <v>4482</v>
      </c>
      <c r="C2548" s="36" t="s">
        <v>4483</v>
      </c>
      <c r="D2548" s="36" t="s">
        <v>191</v>
      </c>
      <c r="E2548" s="35">
        <v>100834</v>
      </c>
      <c r="F2548" s="37">
        <v>115</v>
      </c>
      <c r="G2548" s="35">
        <v>3</v>
      </c>
      <c r="H2548" s="36" t="s">
        <v>186</v>
      </c>
      <c r="I2548" s="35">
        <v>3337428150</v>
      </c>
    </row>
    <row r="2549" spans="1:9" ht="60" hidden="1">
      <c r="A2549" s="35">
        <v>43123</v>
      </c>
      <c r="B2549" s="36" t="s">
        <v>4484</v>
      </c>
      <c r="C2549" s="36" t="s">
        <v>4485</v>
      </c>
      <c r="D2549" s="36" t="s">
        <v>191</v>
      </c>
      <c r="E2549" s="35">
        <v>100834</v>
      </c>
      <c r="F2549" s="37">
        <v>345</v>
      </c>
      <c r="G2549" s="35">
        <v>2</v>
      </c>
      <c r="H2549" s="36" t="s">
        <v>170</v>
      </c>
      <c r="I2549" s="35">
        <v>3337428152</v>
      </c>
    </row>
    <row r="2550" spans="1:9" ht="60" hidden="1">
      <c r="A2550" s="35">
        <v>43124</v>
      </c>
      <c r="B2550" s="36" t="s">
        <v>4486</v>
      </c>
      <c r="C2550" s="36" t="s">
        <v>4487</v>
      </c>
      <c r="D2550" s="36" t="s">
        <v>191</v>
      </c>
      <c r="E2550" s="35">
        <v>100834</v>
      </c>
      <c r="F2550" s="37">
        <v>115</v>
      </c>
      <c r="G2550" s="35">
        <v>4</v>
      </c>
      <c r="H2550" s="36" t="s">
        <v>186</v>
      </c>
      <c r="I2550" s="35">
        <v>3337428154</v>
      </c>
    </row>
    <row r="2551" spans="1:9" ht="60" hidden="1">
      <c r="A2551" s="35">
        <v>43125</v>
      </c>
      <c r="B2551" s="36" t="s">
        <v>4488</v>
      </c>
      <c r="C2551" s="36" t="s">
        <v>4489</v>
      </c>
      <c r="D2551" s="36" t="s">
        <v>191</v>
      </c>
      <c r="E2551" s="35">
        <v>100834</v>
      </c>
      <c r="F2551" s="37">
        <v>230</v>
      </c>
      <c r="G2551" s="35">
        <v>4</v>
      </c>
      <c r="H2551" s="36" t="s">
        <v>170</v>
      </c>
      <c r="I2551" s="35">
        <v>3337428157</v>
      </c>
    </row>
    <row r="2552" spans="1:9" ht="60" hidden="1">
      <c r="A2552" s="35">
        <v>43126</v>
      </c>
      <c r="B2552" s="36" t="s">
        <v>4490</v>
      </c>
      <c r="C2552" s="36" t="s">
        <v>4491</v>
      </c>
      <c r="D2552" s="36" t="s">
        <v>191</v>
      </c>
      <c r="E2552" s="35">
        <v>100834</v>
      </c>
      <c r="F2552" s="37">
        <v>230</v>
      </c>
      <c r="G2552" s="35">
        <v>4</v>
      </c>
      <c r="H2552" s="36" t="s">
        <v>170</v>
      </c>
      <c r="I2552" s="35">
        <v>3337428158</v>
      </c>
    </row>
    <row r="2553" spans="1:9" ht="60" hidden="1">
      <c r="A2553" s="35">
        <v>43127</v>
      </c>
      <c r="B2553" s="36" t="s">
        <v>4492</v>
      </c>
      <c r="C2553" s="36" t="s">
        <v>4493</v>
      </c>
      <c r="D2553" s="36" t="s">
        <v>191</v>
      </c>
      <c r="E2553" s="35">
        <v>100834</v>
      </c>
      <c r="F2553" s="37">
        <v>230</v>
      </c>
      <c r="G2553" s="35">
        <v>6</v>
      </c>
      <c r="H2553" s="36" t="s">
        <v>194</v>
      </c>
      <c r="I2553" s="35">
        <v>3337428161</v>
      </c>
    </row>
    <row r="2554" spans="1:9" ht="60" hidden="1">
      <c r="A2554" s="35">
        <v>43128</v>
      </c>
      <c r="B2554" s="36" t="s">
        <v>4494</v>
      </c>
      <c r="C2554" s="36" t="s">
        <v>4495</v>
      </c>
      <c r="D2554" s="36" t="s">
        <v>191</v>
      </c>
      <c r="E2554" s="35">
        <v>100834</v>
      </c>
      <c r="F2554" s="37">
        <v>115</v>
      </c>
      <c r="G2554" s="35">
        <v>1</v>
      </c>
      <c r="H2554" s="36" t="s">
        <v>179</v>
      </c>
      <c r="I2554" s="35">
        <v>3337428162</v>
      </c>
    </row>
    <row r="2555" spans="1:9" ht="60" hidden="1">
      <c r="A2555" s="35">
        <v>43129</v>
      </c>
      <c r="B2555" s="36" t="s">
        <v>4496</v>
      </c>
      <c r="C2555" s="36" t="s">
        <v>4497</v>
      </c>
      <c r="D2555" s="36" t="s">
        <v>191</v>
      </c>
      <c r="E2555" s="35">
        <v>100834</v>
      </c>
      <c r="F2555" s="37">
        <v>115</v>
      </c>
      <c r="G2555" s="35">
        <v>3</v>
      </c>
      <c r="H2555" s="36" t="s">
        <v>170</v>
      </c>
      <c r="I2555" s="35">
        <v>3337428163</v>
      </c>
    </row>
    <row r="2556" spans="1:9" ht="60" hidden="1">
      <c r="A2556" s="35">
        <v>43130</v>
      </c>
      <c r="B2556" s="36" t="s">
        <v>4498</v>
      </c>
      <c r="C2556" s="36" t="s">
        <v>4499</v>
      </c>
      <c r="D2556" s="36" t="s">
        <v>191</v>
      </c>
      <c r="E2556" s="35">
        <v>100834</v>
      </c>
      <c r="F2556" s="37">
        <v>500</v>
      </c>
      <c r="G2556" s="35">
        <v>2</v>
      </c>
      <c r="H2556" s="36" t="s">
        <v>179</v>
      </c>
      <c r="I2556" s="35">
        <v>3337428164</v>
      </c>
    </row>
    <row r="2557" spans="1:9" ht="60" hidden="1">
      <c r="A2557" s="35">
        <v>43131</v>
      </c>
      <c r="B2557" s="36" t="s">
        <v>4500</v>
      </c>
      <c r="C2557" s="36" t="s">
        <v>4501</v>
      </c>
      <c r="D2557" s="36" t="s">
        <v>191</v>
      </c>
      <c r="E2557" s="35">
        <v>100834</v>
      </c>
      <c r="F2557" s="37">
        <v>115</v>
      </c>
      <c r="G2557" s="35">
        <v>3</v>
      </c>
      <c r="H2557" s="36" t="s">
        <v>170</v>
      </c>
      <c r="I2557" s="35">
        <v>3337428165</v>
      </c>
    </row>
    <row r="2558" spans="1:9" ht="60" hidden="1">
      <c r="A2558" s="35">
        <v>43132</v>
      </c>
      <c r="B2558" s="36" t="s">
        <v>4502</v>
      </c>
      <c r="C2558" s="36" t="s">
        <v>4503</v>
      </c>
      <c r="D2558" s="36" t="s">
        <v>191</v>
      </c>
      <c r="E2558" s="35">
        <v>100834</v>
      </c>
      <c r="F2558" s="37">
        <v>115</v>
      </c>
      <c r="G2558" s="35">
        <v>4</v>
      </c>
      <c r="H2558" s="36" t="s">
        <v>170</v>
      </c>
      <c r="I2558" s="35">
        <v>3337428180</v>
      </c>
    </row>
    <row r="2559" spans="1:9" ht="60" hidden="1">
      <c r="A2559" s="35">
        <v>43133</v>
      </c>
      <c r="B2559" s="36" t="s">
        <v>4504</v>
      </c>
      <c r="C2559" s="36" t="s">
        <v>4505</v>
      </c>
      <c r="D2559" s="36" t="s">
        <v>191</v>
      </c>
      <c r="E2559" s="35">
        <v>100834</v>
      </c>
      <c r="F2559" s="37">
        <v>115</v>
      </c>
      <c r="G2559" s="35">
        <v>3</v>
      </c>
      <c r="H2559" s="36" t="s">
        <v>170</v>
      </c>
      <c r="I2559" s="35">
        <v>3337428181</v>
      </c>
    </row>
    <row r="2560" spans="1:9" ht="60" hidden="1">
      <c r="A2560" s="35">
        <v>43134</v>
      </c>
      <c r="B2560" s="36" t="s">
        <v>4506</v>
      </c>
      <c r="C2560" s="36" t="s">
        <v>4507</v>
      </c>
      <c r="D2560" s="36" t="s">
        <v>191</v>
      </c>
      <c r="E2560" s="35">
        <v>100834</v>
      </c>
      <c r="F2560" s="37">
        <v>115</v>
      </c>
      <c r="G2560" s="35">
        <v>3</v>
      </c>
      <c r="H2560" s="36" t="s">
        <v>170</v>
      </c>
      <c r="I2560" s="35">
        <v>3337428182</v>
      </c>
    </row>
    <row r="2561" spans="1:9" ht="60" hidden="1">
      <c r="A2561" s="35">
        <v>43135</v>
      </c>
      <c r="B2561" s="36" t="s">
        <v>4508</v>
      </c>
      <c r="C2561" s="36" t="s">
        <v>4509</v>
      </c>
      <c r="D2561" s="36" t="s">
        <v>191</v>
      </c>
      <c r="E2561" s="35">
        <v>100834</v>
      </c>
      <c r="F2561" s="37">
        <v>115</v>
      </c>
      <c r="G2561" s="35">
        <v>3</v>
      </c>
      <c r="H2561" s="36" t="s">
        <v>179</v>
      </c>
      <c r="I2561" s="35">
        <v>3337428184</v>
      </c>
    </row>
    <row r="2562" spans="1:9" ht="60" hidden="1">
      <c r="A2562" s="35">
        <v>43136</v>
      </c>
      <c r="B2562" s="36" t="s">
        <v>4510</v>
      </c>
      <c r="C2562" s="36" t="s">
        <v>4511</v>
      </c>
      <c r="D2562" s="36" t="s">
        <v>191</v>
      </c>
      <c r="E2562" s="35">
        <v>100834</v>
      </c>
      <c r="F2562" s="37">
        <v>230</v>
      </c>
      <c r="G2562" s="35">
        <v>5</v>
      </c>
      <c r="H2562" s="36" t="s">
        <v>170</v>
      </c>
      <c r="I2562" s="35">
        <v>3337428185</v>
      </c>
    </row>
    <row r="2563" spans="1:9" ht="60" hidden="1">
      <c r="A2563" s="35">
        <v>43138</v>
      </c>
      <c r="B2563" s="36" t="s">
        <v>4512</v>
      </c>
      <c r="C2563" s="36" t="s">
        <v>4513</v>
      </c>
      <c r="D2563" s="36" t="s">
        <v>191</v>
      </c>
      <c r="E2563" s="35">
        <v>100834</v>
      </c>
      <c r="F2563" s="37">
        <v>115</v>
      </c>
      <c r="G2563" s="35">
        <v>3</v>
      </c>
      <c r="H2563" s="36" t="s">
        <v>179</v>
      </c>
      <c r="I2563" s="35">
        <v>3337428187</v>
      </c>
    </row>
    <row r="2564" spans="1:9" ht="60" hidden="1">
      <c r="A2564" s="35">
        <v>43139</v>
      </c>
      <c r="B2564" s="36" t="s">
        <v>4514</v>
      </c>
      <c r="C2564" s="36" t="s">
        <v>4515</v>
      </c>
      <c r="D2564" s="36" t="s">
        <v>191</v>
      </c>
      <c r="E2564" s="35">
        <v>100834</v>
      </c>
      <c r="F2564" s="37">
        <v>230</v>
      </c>
      <c r="G2564" s="35">
        <v>5</v>
      </c>
      <c r="H2564" s="36" t="s">
        <v>179</v>
      </c>
      <c r="I2564" s="35">
        <v>3337428188</v>
      </c>
    </row>
    <row r="2565" spans="1:9" ht="60" hidden="1">
      <c r="A2565" s="35">
        <v>43140</v>
      </c>
      <c r="B2565" s="36" t="s">
        <v>4516</v>
      </c>
      <c r="C2565" s="36" t="s">
        <v>4517</v>
      </c>
      <c r="D2565" s="36" t="s">
        <v>191</v>
      </c>
      <c r="E2565" s="35">
        <v>100834</v>
      </c>
      <c r="F2565" s="37">
        <v>115</v>
      </c>
      <c r="G2565" s="35">
        <v>2</v>
      </c>
      <c r="H2565" s="36" t="s">
        <v>179</v>
      </c>
      <c r="I2565" s="35">
        <v>3337428189</v>
      </c>
    </row>
    <row r="2566" spans="1:9" ht="60" hidden="1">
      <c r="A2566" s="35">
        <v>43141</v>
      </c>
      <c r="B2566" s="36" t="s">
        <v>4518</v>
      </c>
      <c r="C2566" s="36" t="s">
        <v>4519</v>
      </c>
      <c r="D2566" s="36" t="s">
        <v>191</v>
      </c>
      <c r="E2566" s="35">
        <v>100834</v>
      </c>
      <c r="F2566" s="37">
        <v>115</v>
      </c>
      <c r="G2566" s="35">
        <v>1</v>
      </c>
      <c r="H2566" s="36" t="s">
        <v>179</v>
      </c>
      <c r="I2566" s="35">
        <v>3337428190</v>
      </c>
    </row>
    <row r="2567" spans="1:9" ht="60" hidden="1">
      <c r="A2567" s="35">
        <v>43142</v>
      </c>
      <c r="B2567" s="36" t="s">
        <v>4520</v>
      </c>
      <c r="C2567" s="36" t="s">
        <v>4521</v>
      </c>
      <c r="D2567" s="36" t="s">
        <v>191</v>
      </c>
      <c r="E2567" s="35">
        <v>100834</v>
      </c>
      <c r="F2567" s="37">
        <v>115</v>
      </c>
      <c r="G2567" s="35">
        <v>1</v>
      </c>
      <c r="H2567" s="36" t="s">
        <v>179</v>
      </c>
      <c r="I2567" s="35">
        <v>3337428191</v>
      </c>
    </row>
    <row r="2568" spans="1:9" ht="60" hidden="1">
      <c r="A2568" s="35">
        <v>43143</v>
      </c>
      <c r="B2568" s="36" t="s">
        <v>4522</v>
      </c>
      <c r="C2568" s="36" t="s">
        <v>4523</v>
      </c>
      <c r="D2568" s="36" t="s">
        <v>191</v>
      </c>
      <c r="E2568" s="35">
        <v>100834</v>
      </c>
      <c r="F2568" s="37">
        <v>115</v>
      </c>
      <c r="G2568" s="35">
        <v>1</v>
      </c>
      <c r="H2568" s="36" t="s">
        <v>179</v>
      </c>
      <c r="I2568" s="35">
        <v>3337428192</v>
      </c>
    </row>
    <row r="2569" spans="1:9" ht="60" hidden="1">
      <c r="A2569" s="35">
        <v>43144</v>
      </c>
      <c r="B2569" s="36" t="s">
        <v>4524</v>
      </c>
      <c r="C2569" s="36" t="s">
        <v>4525</v>
      </c>
      <c r="D2569" s="36" t="s">
        <v>191</v>
      </c>
      <c r="E2569" s="35">
        <v>100834</v>
      </c>
      <c r="F2569" s="37">
        <v>115</v>
      </c>
      <c r="G2569" s="35">
        <v>3</v>
      </c>
      <c r="H2569" s="36" t="s">
        <v>170</v>
      </c>
      <c r="I2569" s="35">
        <v>3337428193</v>
      </c>
    </row>
    <row r="2570" spans="1:9" ht="60" hidden="1">
      <c r="A2570" s="35">
        <v>43145</v>
      </c>
      <c r="B2570" s="36" t="s">
        <v>4526</v>
      </c>
      <c r="C2570" s="36" t="s">
        <v>4527</v>
      </c>
      <c r="D2570" s="36" t="s">
        <v>191</v>
      </c>
      <c r="E2570" s="35">
        <v>100834</v>
      </c>
      <c r="F2570" s="37">
        <v>115</v>
      </c>
      <c r="G2570" s="35">
        <v>3</v>
      </c>
      <c r="H2570" s="36" t="s">
        <v>170</v>
      </c>
      <c r="I2570" s="35">
        <v>3337428195</v>
      </c>
    </row>
    <row r="2571" spans="1:9" ht="60" hidden="1">
      <c r="A2571" s="35">
        <v>43146</v>
      </c>
      <c r="B2571" s="36" t="s">
        <v>4528</v>
      </c>
      <c r="C2571" s="36" t="s">
        <v>4529</v>
      </c>
      <c r="D2571" s="36" t="s">
        <v>191</v>
      </c>
      <c r="E2571" s="35">
        <v>100834</v>
      </c>
      <c r="F2571" s="37">
        <v>500</v>
      </c>
      <c r="G2571" s="35">
        <v>4</v>
      </c>
      <c r="H2571" s="36" t="s">
        <v>170</v>
      </c>
      <c r="I2571" s="35">
        <v>3337428196</v>
      </c>
    </row>
    <row r="2572" spans="1:9" ht="60" hidden="1">
      <c r="A2572" s="35">
        <v>43147</v>
      </c>
      <c r="B2572" s="36" t="s">
        <v>4530</v>
      </c>
      <c r="C2572" s="36" t="s">
        <v>4531</v>
      </c>
      <c r="D2572" s="36" t="s">
        <v>191</v>
      </c>
      <c r="E2572" s="35">
        <v>100834</v>
      </c>
      <c r="F2572" s="37">
        <v>115</v>
      </c>
      <c r="G2572" s="35">
        <v>4</v>
      </c>
      <c r="H2572" s="36" t="s">
        <v>170</v>
      </c>
      <c r="I2572" s="35">
        <v>3337428197</v>
      </c>
    </row>
    <row r="2573" spans="1:9" ht="60" hidden="1">
      <c r="A2573" s="35">
        <v>43148</v>
      </c>
      <c r="B2573" s="36" t="s">
        <v>4532</v>
      </c>
      <c r="C2573" s="36" t="s">
        <v>4533</v>
      </c>
      <c r="D2573" s="36" t="s">
        <v>191</v>
      </c>
      <c r="E2573" s="35">
        <v>100834</v>
      </c>
      <c r="F2573" s="37">
        <v>500</v>
      </c>
      <c r="G2573" s="35">
        <v>4</v>
      </c>
      <c r="H2573" s="36" t="s">
        <v>186</v>
      </c>
      <c r="I2573" s="35">
        <v>3337428198</v>
      </c>
    </row>
    <row r="2574" spans="1:9" ht="60" hidden="1">
      <c r="A2574" s="35">
        <v>43149</v>
      </c>
      <c r="B2574" s="36" t="s">
        <v>4534</v>
      </c>
      <c r="C2574" s="36" t="s">
        <v>4535</v>
      </c>
      <c r="D2574" s="36" t="s">
        <v>191</v>
      </c>
      <c r="E2574" s="35">
        <v>100834</v>
      </c>
      <c r="F2574" s="37">
        <v>115</v>
      </c>
      <c r="G2574" s="35">
        <v>3</v>
      </c>
      <c r="H2574" s="36" t="s">
        <v>170</v>
      </c>
      <c r="I2574" s="35">
        <v>3337428199</v>
      </c>
    </row>
    <row r="2575" spans="1:9" ht="60" hidden="1">
      <c r="A2575" s="35">
        <v>43151</v>
      </c>
      <c r="B2575" s="36" t="s">
        <v>4536</v>
      </c>
      <c r="C2575" s="36" t="s">
        <v>4537</v>
      </c>
      <c r="D2575" s="36" t="s">
        <v>191</v>
      </c>
      <c r="E2575" s="35">
        <v>100834</v>
      </c>
      <c r="F2575" s="37">
        <v>115</v>
      </c>
      <c r="G2575" s="35">
        <v>2</v>
      </c>
      <c r="H2575" s="36" t="s">
        <v>170</v>
      </c>
      <c r="I2575" s="35">
        <v>3337428201</v>
      </c>
    </row>
    <row r="2576" spans="1:9" ht="60" hidden="1">
      <c r="A2576" s="35">
        <v>43152</v>
      </c>
      <c r="B2576" s="36" t="s">
        <v>4538</v>
      </c>
      <c r="C2576" s="36" t="s">
        <v>4539</v>
      </c>
      <c r="D2576" s="36" t="s">
        <v>191</v>
      </c>
      <c r="E2576" s="35">
        <v>100834</v>
      </c>
      <c r="F2576" s="37">
        <v>500</v>
      </c>
      <c r="G2576" s="35">
        <v>6</v>
      </c>
      <c r="H2576" s="36" t="s">
        <v>170</v>
      </c>
      <c r="I2576" s="35">
        <v>3337428202</v>
      </c>
    </row>
    <row r="2577" spans="1:9" ht="60" hidden="1">
      <c r="A2577" s="35">
        <v>43153</v>
      </c>
      <c r="B2577" s="36" t="s">
        <v>4540</v>
      </c>
      <c r="C2577" s="36" t="s">
        <v>4541</v>
      </c>
      <c r="D2577" s="36" t="s">
        <v>191</v>
      </c>
      <c r="E2577" s="35">
        <v>100834</v>
      </c>
      <c r="F2577" s="37">
        <v>115</v>
      </c>
      <c r="G2577" s="35">
        <v>3</v>
      </c>
      <c r="H2577" s="36" t="s">
        <v>179</v>
      </c>
      <c r="I2577" s="35">
        <v>3337428203</v>
      </c>
    </row>
    <row r="2578" spans="1:9" ht="60" hidden="1">
      <c r="A2578" s="35">
        <v>43154</v>
      </c>
      <c r="B2578" s="36" t="s">
        <v>4542</v>
      </c>
      <c r="C2578" s="36" t="s">
        <v>4543</v>
      </c>
      <c r="D2578" s="36" t="s">
        <v>191</v>
      </c>
      <c r="E2578" s="35">
        <v>100834</v>
      </c>
      <c r="F2578" s="37">
        <v>345</v>
      </c>
      <c r="G2578" s="35">
        <v>3</v>
      </c>
      <c r="H2578" s="36" t="s">
        <v>186</v>
      </c>
      <c r="I2578" s="35">
        <v>3337428204</v>
      </c>
    </row>
    <row r="2579" spans="1:9" ht="60" hidden="1">
      <c r="A2579" s="35">
        <v>43155</v>
      </c>
      <c r="B2579" s="36" t="s">
        <v>4544</v>
      </c>
      <c r="C2579" s="36" t="s">
        <v>4545</v>
      </c>
      <c r="D2579" s="36" t="s">
        <v>191</v>
      </c>
      <c r="E2579" s="35">
        <v>100834</v>
      </c>
      <c r="F2579" s="37">
        <v>230</v>
      </c>
      <c r="G2579" s="35">
        <v>5</v>
      </c>
      <c r="H2579" s="36" t="s">
        <v>170</v>
      </c>
      <c r="I2579" s="35">
        <v>3337428209</v>
      </c>
    </row>
    <row r="2580" spans="1:9" ht="45">
      <c r="A2580" s="35">
        <v>43156</v>
      </c>
      <c r="B2580" s="36" t="s">
        <v>4546</v>
      </c>
      <c r="C2580" s="36" t="s">
        <v>4547</v>
      </c>
      <c r="D2580" s="36" t="s">
        <v>169</v>
      </c>
      <c r="E2580" s="35">
        <v>100219</v>
      </c>
      <c r="F2580" s="37">
        <v>230</v>
      </c>
      <c r="G2580" s="35">
        <v>4</v>
      </c>
      <c r="H2580" s="36" t="s">
        <v>179</v>
      </c>
      <c r="I2580" s="35">
        <v>3337428210</v>
      </c>
    </row>
    <row r="2581" spans="1:9" ht="60" hidden="1">
      <c r="A2581" s="35">
        <v>43157</v>
      </c>
      <c r="B2581" s="36" t="s">
        <v>4548</v>
      </c>
      <c r="C2581" s="36" t="s">
        <v>4549</v>
      </c>
      <c r="D2581" s="36" t="s">
        <v>191</v>
      </c>
      <c r="E2581" s="35">
        <v>100834</v>
      </c>
      <c r="F2581" s="37">
        <v>115</v>
      </c>
      <c r="G2581" s="35">
        <v>3</v>
      </c>
      <c r="H2581" s="36" t="s">
        <v>170</v>
      </c>
      <c r="I2581" s="35">
        <v>3337428211</v>
      </c>
    </row>
    <row r="2582" spans="1:9" ht="30">
      <c r="A2582" s="35">
        <v>43158</v>
      </c>
      <c r="B2582" s="36" t="s">
        <v>4550</v>
      </c>
      <c r="C2582" s="36" t="s">
        <v>4551</v>
      </c>
      <c r="D2582" s="36" t="s">
        <v>169</v>
      </c>
      <c r="E2582" s="35">
        <v>100219</v>
      </c>
      <c r="F2582" s="37">
        <v>115</v>
      </c>
      <c r="G2582" s="35">
        <v>3</v>
      </c>
      <c r="H2582" s="36" t="s">
        <v>186</v>
      </c>
      <c r="I2582" s="35">
        <v>3337428213</v>
      </c>
    </row>
    <row r="2583" spans="1:9" ht="60" hidden="1">
      <c r="A2583" s="35">
        <v>43159</v>
      </c>
      <c r="B2583" s="36" t="s">
        <v>4552</v>
      </c>
      <c r="C2583" s="36" t="s">
        <v>4553</v>
      </c>
      <c r="D2583" s="36" t="s">
        <v>191</v>
      </c>
      <c r="E2583" s="35">
        <v>100834</v>
      </c>
      <c r="F2583" s="37">
        <v>115</v>
      </c>
      <c r="G2583" s="35">
        <v>3</v>
      </c>
      <c r="H2583" s="36" t="s">
        <v>170</v>
      </c>
      <c r="I2583" s="35">
        <v>3337428215</v>
      </c>
    </row>
    <row r="2584" spans="1:9" ht="60" hidden="1">
      <c r="A2584" s="35">
        <v>43161</v>
      </c>
      <c r="B2584" s="36" t="s">
        <v>4554</v>
      </c>
      <c r="C2584" s="36" t="s">
        <v>4555</v>
      </c>
      <c r="D2584" s="36" t="s">
        <v>191</v>
      </c>
      <c r="E2584" s="35">
        <v>100834</v>
      </c>
      <c r="F2584" s="37">
        <v>115</v>
      </c>
      <c r="G2584" s="35">
        <v>5</v>
      </c>
      <c r="H2584" s="36" t="s">
        <v>170</v>
      </c>
      <c r="I2584" s="35">
        <v>3337428217</v>
      </c>
    </row>
    <row r="2585" spans="1:9" ht="60" hidden="1">
      <c r="A2585" s="35">
        <v>43162</v>
      </c>
      <c r="B2585" s="36" t="s">
        <v>4556</v>
      </c>
      <c r="C2585" s="36" t="s">
        <v>4557</v>
      </c>
      <c r="D2585" s="36" t="s">
        <v>191</v>
      </c>
      <c r="E2585" s="35">
        <v>100834</v>
      </c>
      <c r="F2585" s="37">
        <v>115</v>
      </c>
      <c r="G2585" s="35">
        <v>8</v>
      </c>
      <c r="H2585" s="36" t="s">
        <v>170</v>
      </c>
      <c r="I2585" s="35">
        <v>3337428218</v>
      </c>
    </row>
    <row r="2586" spans="1:9" ht="60" hidden="1">
      <c r="A2586" s="35">
        <v>43163</v>
      </c>
      <c r="B2586" s="36" t="s">
        <v>4558</v>
      </c>
      <c r="C2586" s="36" t="s">
        <v>4559</v>
      </c>
      <c r="D2586" s="36" t="s">
        <v>191</v>
      </c>
      <c r="E2586" s="35">
        <v>100834</v>
      </c>
      <c r="F2586" s="37">
        <v>115</v>
      </c>
      <c r="G2586" s="35">
        <v>3</v>
      </c>
      <c r="H2586" s="36" t="s">
        <v>186</v>
      </c>
      <c r="I2586" s="35">
        <v>3337428219</v>
      </c>
    </row>
    <row r="2587" spans="1:9" ht="60" hidden="1">
      <c r="A2587" s="35">
        <v>43164</v>
      </c>
      <c r="B2587" s="36" t="s">
        <v>4560</v>
      </c>
      <c r="C2587" s="36" t="s">
        <v>4561</v>
      </c>
      <c r="D2587" s="36" t="s">
        <v>191</v>
      </c>
      <c r="E2587" s="35">
        <v>100834</v>
      </c>
      <c r="F2587" s="37">
        <v>115</v>
      </c>
      <c r="G2587" s="35">
        <v>3</v>
      </c>
      <c r="H2587" s="36" t="s">
        <v>186</v>
      </c>
      <c r="I2587" s="35">
        <v>3337428220</v>
      </c>
    </row>
    <row r="2588" spans="1:9" ht="60" hidden="1">
      <c r="A2588" s="35">
        <v>43165</v>
      </c>
      <c r="B2588" s="36" t="s">
        <v>4562</v>
      </c>
      <c r="C2588" s="36" t="s">
        <v>4563</v>
      </c>
      <c r="D2588" s="36" t="s">
        <v>191</v>
      </c>
      <c r="E2588" s="35">
        <v>100834</v>
      </c>
      <c r="F2588" s="37">
        <v>115</v>
      </c>
      <c r="G2588" s="35">
        <v>3</v>
      </c>
      <c r="H2588" s="36" t="s">
        <v>170</v>
      </c>
      <c r="I2588" s="35">
        <v>3337428221</v>
      </c>
    </row>
    <row r="2589" spans="1:9" ht="60" hidden="1">
      <c r="A2589" s="35">
        <v>43166</v>
      </c>
      <c r="B2589" s="36" t="s">
        <v>4564</v>
      </c>
      <c r="C2589" s="36" t="s">
        <v>4565</v>
      </c>
      <c r="D2589" s="36" t="s">
        <v>191</v>
      </c>
      <c r="E2589" s="35">
        <v>100834</v>
      </c>
      <c r="F2589" s="37">
        <v>115</v>
      </c>
      <c r="G2589" s="35">
        <v>3</v>
      </c>
      <c r="H2589" s="36" t="s">
        <v>170</v>
      </c>
      <c r="I2589" s="35">
        <v>3337428222</v>
      </c>
    </row>
    <row r="2590" spans="1:9" ht="60" hidden="1">
      <c r="A2590" s="35">
        <v>43167</v>
      </c>
      <c r="B2590" s="36" t="s">
        <v>4566</v>
      </c>
      <c r="C2590" s="36" t="s">
        <v>4567</v>
      </c>
      <c r="D2590" s="36" t="s">
        <v>191</v>
      </c>
      <c r="E2590" s="35">
        <v>100834</v>
      </c>
      <c r="F2590" s="37">
        <v>138</v>
      </c>
      <c r="G2590" s="35">
        <v>1</v>
      </c>
      <c r="H2590" s="36" t="s">
        <v>179</v>
      </c>
      <c r="I2590" s="35">
        <v>3337428224</v>
      </c>
    </row>
    <row r="2591" spans="1:9" ht="60" hidden="1">
      <c r="A2591" s="35">
        <v>43168</v>
      </c>
      <c r="B2591" s="36" t="s">
        <v>4568</v>
      </c>
      <c r="C2591" s="36" t="s">
        <v>4569</v>
      </c>
      <c r="D2591" s="36" t="s">
        <v>191</v>
      </c>
      <c r="E2591" s="35">
        <v>100834</v>
      </c>
      <c r="F2591" s="37">
        <v>138</v>
      </c>
      <c r="G2591" s="35">
        <v>1</v>
      </c>
      <c r="H2591" s="36" t="s">
        <v>179</v>
      </c>
      <c r="I2591" s="35">
        <v>3337428226</v>
      </c>
    </row>
    <row r="2592" spans="1:9" ht="60" hidden="1">
      <c r="A2592" s="35">
        <v>43169</v>
      </c>
      <c r="B2592" s="36" t="s">
        <v>4570</v>
      </c>
      <c r="C2592" s="36" t="s">
        <v>4571</v>
      </c>
      <c r="D2592" s="36" t="s">
        <v>191</v>
      </c>
      <c r="E2592" s="35">
        <v>100834</v>
      </c>
      <c r="F2592" s="37">
        <v>115</v>
      </c>
      <c r="G2592" s="35">
        <v>1</v>
      </c>
      <c r="H2592" s="36" t="s">
        <v>179</v>
      </c>
      <c r="I2592" s="35">
        <v>3337428227</v>
      </c>
    </row>
    <row r="2593" spans="1:9" ht="60" hidden="1">
      <c r="A2593" s="35">
        <v>43170</v>
      </c>
      <c r="B2593" s="36" t="s">
        <v>4572</v>
      </c>
      <c r="C2593" s="36" t="s">
        <v>4573</v>
      </c>
      <c r="D2593" s="36" t="s">
        <v>191</v>
      </c>
      <c r="E2593" s="35">
        <v>100834</v>
      </c>
      <c r="F2593" s="37">
        <v>115</v>
      </c>
      <c r="G2593" s="35">
        <v>1</v>
      </c>
      <c r="H2593" s="36" t="s">
        <v>179</v>
      </c>
      <c r="I2593" s="35">
        <v>3337428228</v>
      </c>
    </row>
    <row r="2594" spans="1:9" ht="60" hidden="1">
      <c r="A2594" s="35">
        <v>43171</v>
      </c>
      <c r="B2594" s="36" t="s">
        <v>4574</v>
      </c>
      <c r="C2594" s="36" t="s">
        <v>4575</v>
      </c>
      <c r="D2594" s="36" t="s">
        <v>191</v>
      </c>
      <c r="E2594" s="35">
        <v>100834</v>
      </c>
      <c r="F2594" s="37">
        <v>115</v>
      </c>
      <c r="G2594" s="35">
        <v>3</v>
      </c>
      <c r="H2594" s="36" t="s">
        <v>170</v>
      </c>
      <c r="I2594" s="35">
        <v>3337428230</v>
      </c>
    </row>
    <row r="2595" spans="1:9" ht="60" hidden="1">
      <c r="A2595" s="35">
        <v>43172</v>
      </c>
      <c r="B2595" s="36" t="s">
        <v>4576</v>
      </c>
      <c r="C2595" s="36" t="s">
        <v>4577</v>
      </c>
      <c r="D2595" s="36" t="s">
        <v>191</v>
      </c>
      <c r="E2595" s="35">
        <v>100834</v>
      </c>
      <c r="F2595" s="37">
        <v>230</v>
      </c>
      <c r="G2595" s="35">
        <v>13</v>
      </c>
      <c r="H2595" s="36" t="s">
        <v>170</v>
      </c>
      <c r="I2595" s="35">
        <v>3337428235</v>
      </c>
    </row>
    <row r="2596" spans="1:9" ht="60" hidden="1">
      <c r="A2596" s="35">
        <v>43173</v>
      </c>
      <c r="B2596" s="36" t="s">
        <v>4578</v>
      </c>
      <c r="C2596" s="36" t="s">
        <v>4579</v>
      </c>
      <c r="D2596" s="36" t="s">
        <v>191</v>
      </c>
      <c r="E2596" s="35">
        <v>100834</v>
      </c>
      <c r="F2596" s="37">
        <v>230</v>
      </c>
      <c r="G2596" s="35">
        <v>5</v>
      </c>
      <c r="H2596" s="36" t="s">
        <v>170</v>
      </c>
      <c r="I2596" s="35">
        <v>3337428238</v>
      </c>
    </row>
    <row r="2597" spans="1:9" ht="60" hidden="1">
      <c r="A2597" s="35">
        <v>43174</v>
      </c>
      <c r="B2597" s="36" t="s">
        <v>4580</v>
      </c>
      <c r="C2597" s="36" t="s">
        <v>4581</v>
      </c>
      <c r="D2597" s="36" t="s">
        <v>191</v>
      </c>
      <c r="E2597" s="35">
        <v>100834</v>
      </c>
      <c r="F2597" s="37">
        <v>115</v>
      </c>
      <c r="G2597" s="35">
        <v>3</v>
      </c>
      <c r="H2597" s="36" t="s">
        <v>170</v>
      </c>
      <c r="I2597" s="35">
        <v>3337428239</v>
      </c>
    </row>
    <row r="2598" spans="1:9" ht="60" hidden="1">
      <c r="A2598" s="35">
        <v>43175</v>
      </c>
      <c r="B2598" s="36" t="s">
        <v>4582</v>
      </c>
      <c r="C2598" s="36" t="s">
        <v>4583</v>
      </c>
      <c r="D2598" s="36" t="s">
        <v>191</v>
      </c>
      <c r="E2598" s="35">
        <v>100834</v>
      </c>
      <c r="F2598" s="37">
        <v>115</v>
      </c>
      <c r="G2598" s="35">
        <v>3</v>
      </c>
      <c r="H2598" s="36" t="s">
        <v>179</v>
      </c>
      <c r="I2598" s="35">
        <v>3337428240</v>
      </c>
    </row>
    <row r="2599" spans="1:9" ht="45" hidden="1">
      <c r="A2599" s="35">
        <v>43176</v>
      </c>
      <c r="B2599" s="36" t="s">
        <v>4584</v>
      </c>
      <c r="C2599" s="36" t="s">
        <v>4585</v>
      </c>
      <c r="D2599" s="36" t="s">
        <v>178</v>
      </c>
      <c r="E2599" s="35">
        <v>116704</v>
      </c>
      <c r="F2599" s="37">
        <v>115</v>
      </c>
      <c r="G2599" s="35">
        <v>2</v>
      </c>
      <c r="H2599" s="36" t="s">
        <v>179</v>
      </c>
      <c r="I2599" s="35">
        <v>3337428250</v>
      </c>
    </row>
    <row r="2600" spans="1:9" ht="15" hidden="1">
      <c r="A2600" s="35">
        <v>43177</v>
      </c>
      <c r="B2600" s="36" t="s">
        <v>4586</v>
      </c>
      <c r="C2600" s="36" t="s">
        <v>4587</v>
      </c>
      <c r="D2600" s="36" t="s">
        <v>178</v>
      </c>
      <c r="E2600" s="35">
        <v>116704</v>
      </c>
      <c r="F2600" s="37">
        <v>115</v>
      </c>
      <c r="G2600" s="35">
        <v>3</v>
      </c>
      <c r="H2600" s="36" t="s">
        <v>170</v>
      </c>
      <c r="I2600" s="35">
        <v>3337428253</v>
      </c>
    </row>
    <row r="2601" spans="1:9" ht="15" hidden="1">
      <c r="A2601" s="35">
        <v>43178</v>
      </c>
      <c r="B2601" s="36" t="s">
        <v>4588</v>
      </c>
      <c r="C2601" s="36" t="s">
        <v>4589</v>
      </c>
      <c r="D2601" s="36" t="s">
        <v>178</v>
      </c>
      <c r="E2601" s="35">
        <v>116704</v>
      </c>
      <c r="F2601" s="37">
        <v>230</v>
      </c>
      <c r="G2601" s="35">
        <v>3</v>
      </c>
      <c r="H2601" s="36" t="s">
        <v>170</v>
      </c>
      <c r="I2601" s="35">
        <v>3337428289</v>
      </c>
    </row>
    <row r="2602" spans="1:9" ht="15" hidden="1">
      <c r="A2602" s="35">
        <v>43179</v>
      </c>
      <c r="B2602" s="36" t="s">
        <v>4590</v>
      </c>
      <c r="C2602" s="36" t="s">
        <v>4591</v>
      </c>
      <c r="D2602" s="36" t="s">
        <v>178</v>
      </c>
      <c r="E2602" s="35">
        <v>116704</v>
      </c>
      <c r="F2602" s="37">
        <v>115</v>
      </c>
      <c r="G2602" s="35">
        <v>3</v>
      </c>
      <c r="H2602" s="36" t="s">
        <v>170</v>
      </c>
      <c r="I2602" s="35">
        <v>3337428290</v>
      </c>
    </row>
    <row r="2603" spans="1:9" ht="15" hidden="1">
      <c r="A2603" s="35">
        <v>43180</v>
      </c>
      <c r="B2603" s="36" t="s">
        <v>4592</v>
      </c>
      <c r="C2603" s="36" t="s">
        <v>4593</v>
      </c>
      <c r="D2603" s="36" t="s">
        <v>178</v>
      </c>
      <c r="E2603" s="35">
        <v>116704</v>
      </c>
      <c r="F2603" s="37">
        <v>115</v>
      </c>
      <c r="G2603" s="35">
        <v>3</v>
      </c>
      <c r="H2603" s="36" t="s">
        <v>194</v>
      </c>
      <c r="I2603" s="35">
        <v>3337428301</v>
      </c>
    </row>
    <row r="2604" spans="1:9" ht="30" hidden="1">
      <c r="A2604" s="35">
        <v>43181</v>
      </c>
      <c r="B2604" s="36" t="s">
        <v>4594</v>
      </c>
      <c r="C2604" s="36" t="s">
        <v>4595</v>
      </c>
      <c r="D2604" s="36" t="s">
        <v>316</v>
      </c>
      <c r="E2604" s="35">
        <v>126080</v>
      </c>
      <c r="F2604" s="37">
        <v>115</v>
      </c>
      <c r="G2604" s="35">
        <v>3</v>
      </c>
      <c r="H2604" s="36" t="s">
        <v>194</v>
      </c>
      <c r="I2604" s="35">
        <v>3337428307</v>
      </c>
    </row>
    <row r="2605" spans="1:9" ht="30" hidden="1">
      <c r="A2605" s="35">
        <v>43182</v>
      </c>
      <c r="B2605" s="36" t="s">
        <v>4596</v>
      </c>
      <c r="C2605" s="36" t="s">
        <v>4597</v>
      </c>
      <c r="D2605" s="36" t="s">
        <v>316</v>
      </c>
      <c r="E2605" s="35">
        <v>126080</v>
      </c>
      <c r="F2605" s="37">
        <v>115</v>
      </c>
      <c r="G2605" s="35">
        <v>4</v>
      </c>
      <c r="H2605" s="36" t="s">
        <v>170</v>
      </c>
      <c r="I2605" s="35">
        <v>3337428308</v>
      </c>
    </row>
    <row r="2606" spans="1:9" ht="30" hidden="1">
      <c r="A2606" s="35">
        <v>43183</v>
      </c>
      <c r="B2606" s="36" t="s">
        <v>4598</v>
      </c>
      <c r="C2606" s="36" t="s">
        <v>4599</v>
      </c>
      <c r="D2606" s="36" t="s">
        <v>316</v>
      </c>
      <c r="E2606" s="35">
        <v>126080</v>
      </c>
      <c r="F2606" s="37">
        <v>115</v>
      </c>
      <c r="G2606" s="35">
        <v>3</v>
      </c>
      <c r="H2606" s="36" t="s">
        <v>194</v>
      </c>
      <c r="I2606" s="35">
        <v>3337428309</v>
      </c>
    </row>
    <row r="2607" spans="1:9" ht="30" hidden="1">
      <c r="A2607" s="35">
        <v>43184</v>
      </c>
      <c r="B2607" s="36" t="s">
        <v>4600</v>
      </c>
      <c r="C2607" s="36" t="s">
        <v>4601</v>
      </c>
      <c r="D2607" s="36" t="s">
        <v>316</v>
      </c>
      <c r="E2607" s="35">
        <v>126080</v>
      </c>
      <c r="F2607" s="37">
        <v>115</v>
      </c>
      <c r="G2607" s="35">
        <v>2</v>
      </c>
      <c r="H2607" s="36" t="s">
        <v>194</v>
      </c>
      <c r="I2607" s="35">
        <v>3337428312</v>
      </c>
    </row>
    <row r="2608" spans="1:9" ht="30" hidden="1">
      <c r="A2608" s="35">
        <v>43185</v>
      </c>
      <c r="B2608" s="36" t="s">
        <v>4602</v>
      </c>
      <c r="C2608" s="36" t="s">
        <v>4603</v>
      </c>
      <c r="D2608" s="36" t="s">
        <v>316</v>
      </c>
      <c r="E2608" s="35">
        <v>126080</v>
      </c>
      <c r="F2608" s="37">
        <v>115</v>
      </c>
      <c r="G2608" s="35">
        <v>3</v>
      </c>
      <c r="H2608" s="36" t="s">
        <v>170</v>
      </c>
      <c r="I2608" s="35">
        <v>3337428313</v>
      </c>
    </row>
    <row r="2609" spans="1:9" ht="30" hidden="1">
      <c r="A2609" s="35">
        <v>43186</v>
      </c>
      <c r="B2609" s="36" t="s">
        <v>4604</v>
      </c>
      <c r="C2609" s="36" t="s">
        <v>4605</v>
      </c>
      <c r="D2609" s="36" t="s">
        <v>316</v>
      </c>
      <c r="E2609" s="35">
        <v>126080</v>
      </c>
      <c r="F2609" s="37">
        <v>115</v>
      </c>
      <c r="G2609" s="35">
        <v>4</v>
      </c>
      <c r="H2609" s="36" t="s">
        <v>170</v>
      </c>
      <c r="I2609" s="35">
        <v>3337428314</v>
      </c>
    </row>
    <row r="2610" spans="1:9" ht="30" hidden="1">
      <c r="A2610" s="35">
        <v>43187</v>
      </c>
      <c r="B2610" s="36" t="s">
        <v>4606</v>
      </c>
      <c r="C2610" s="36" t="s">
        <v>4607</v>
      </c>
      <c r="D2610" s="36" t="s">
        <v>316</v>
      </c>
      <c r="E2610" s="35">
        <v>126080</v>
      </c>
      <c r="F2610" s="37">
        <v>115</v>
      </c>
      <c r="G2610" s="35">
        <v>4</v>
      </c>
      <c r="H2610" s="36" t="s">
        <v>170</v>
      </c>
      <c r="I2610" s="35">
        <v>3337428315</v>
      </c>
    </row>
    <row r="2611" spans="1:9" ht="45" hidden="1">
      <c r="A2611" s="35">
        <v>43188</v>
      </c>
      <c r="B2611" s="36" t="s">
        <v>4608</v>
      </c>
      <c r="C2611" s="36" t="s">
        <v>4609</v>
      </c>
      <c r="D2611" s="36" t="s">
        <v>316</v>
      </c>
      <c r="E2611" s="35">
        <v>126080</v>
      </c>
      <c r="F2611" s="37">
        <v>115</v>
      </c>
      <c r="G2611" s="35">
        <v>4</v>
      </c>
      <c r="H2611" s="36" t="s">
        <v>179</v>
      </c>
      <c r="I2611" s="35">
        <v>3337428317</v>
      </c>
    </row>
    <row r="2612" spans="1:9" ht="45" hidden="1">
      <c r="A2612" s="35">
        <v>43190</v>
      </c>
      <c r="B2612" s="36" t="s">
        <v>4610</v>
      </c>
      <c r="C2612" s="36" t="s">
        <v>4611</v>
      </c>
      <c r="D2612" s="36" t="s">
        <v>410</v>
      </c>
      <c r="E2612" s="35">
        <v>100994</v>
      </c>
      <c r="F2612" s="37">
        <v>115</v>
      </c>
      <c r="G2612" s="35">
        <v>4</v>
      </c>
      <c r="H2612" s="36" t="s">
        <v>194</v>
      </c>
      <c r="I2612" s="35">
        <v>3337428321</v>
      </c>
    </row>
    <row r="2613" spans="1:9" ht="15">
      <c r="A2613" s="35">
        <v>43191</v>
      </c>
      <c r="B2613" s="36" t="s">
        <v>4612</v>
      </c>
      <c r="C2613" s="36" t="s">
        <v>4613</v>
      </c>
      <c r="D2613" s="36" t="s">
        <v>169</v>
      </c>
      <c r="E2613" s="35">
        <v>100219</v>
      </c>
      <c r="F2613" s="37">
        <v>115</v>
      </c>
      <c r="G2613" s="35">
        <v>3</v>
      </c>
      <c r="H2613" s="36" t="s">
        <v>170</v>
      </c>
      <c r="I2613" s="35">
        <v>3337428323</v>
      </c>
    </row>
    <row r="2614" spans="1:9" ht="30">
      <c r="A2614" s="35">
        <v>43192</v>
      </c>
      <c r="B2614" s="36" t="s">
        <v>4614</v>
      </c>
      <c r="C2614" s="36" t="s">
        <v>4615</v>
      </c>
      <c r="D2614" s="36" t="s">
        <v>169</v>
      </c>
      <c r="E2614" s="35">
        <v>100219</v>
      </c>
      <c r="F2614" s="37">
        <v>115</v>
      </c>
      <c r="G2614" s="35">
        <v>3</v>
      </c>
      <c r="H2614" s="36" t="s">
        <v>186</v>
      </c>
      <c r="I2614" s="35">
        <v>3337428324</v>
      </c>
    </row>
    <row r="2615" spans="1:9" ht="15">
      <c r="A2615" s="35">
        <v>43193</v>
      </c>
      <c r="B2615" s="36" t="s">
        <v>4616</v>
      </c>
      <c r="C2615" s="36" t="s">
        <v>4617</v>
      </c>
      <c r="D2615" s="36" t="s">
        <v>169</v>
      </c>
      <c r="E2615" s="35">
        <v>100219</v>
      </c>
      <c r="F2615" s="37">
        <v>115</v>
      </c>
      <c r="G2615" s="35">
        <v>4</v>
      </c>
      <c r="H2615" s="36" t="s">
        <v>194</v>
      </c>
      <c r="I2615" s="35">
        <v>3337428327</v>
      </c>
    </row>
    <row r="2616" spans="1:9" ht="15">
      <c r="A2616" s="35">
        <v>43194</v>
      </c>
      <c r="B2616" s="36" t="s">
        <v>4618</v>
      </c>
      <c r="C2616" s="36" t="s">
        <v>4619</v>
      </c>
      <c r="D2616" s="36" t="s">
        <v>169</v>
      </c>
      <c r="E2616" s="35">
        <v>100219</v>
      </c>
      <c r="F2616" s="37">
        <v>115</v>
      </c>
      <c r="G2616" s="35">
        <v>3</v>
      </c>
      <c r="H2616" s="36" t="s">
        <v>170</v>
      </c>
      <c r="I2616" s="35">
        <v>3337428328</v>
      </c>
    </row>
    <row r="2617" spans="1:9" ht="30" hidden="1">
      <c r="A2617" s="35">
        <v>43196</v>
      </c>
      <c r="B2617" s="36" t="s">
        <v>4620</v>
      </c>
      <c r="C2617" s="36" t="s">
        <v>4621</v>
      </c>
      <c r="D2617" s="36" t="s">
        <v>1534</v>
      </c>
      <c r="E2617" s="35">
        <v>103570</v>
      </c>
      <c r="F2617" s="37">
        <v>115</v>
      </c>
      <c r="G2617" s="35">
        <v>3</v>
      </c>
      <c r="H2617" s="36" t="s">
        <v>170</v>
      </c>
      <c r="I2617" s="35">
        <v>3337428331</v>
      </c>
    </row>
    <row r="2618" spans="1:9" ht="30" hidden="1">
      <c r="A2618" s="35">
        <v>43197</v>
      </c>
      <c r="B2618" s="36" t="s">
        <v>4622</v>
      </c>
      <c r="C2618" s="36" t="s">
        <v>4623</v>
      </c>
      <c r="D2618" s="36" t="s">
        <v>1534</v>
      </c>
      <c r="E2618" s="35">
        <v>103570</v>
      </c>
      <c r="F2618" s="37">
        <v>115</v>
      </c>
      <c r="G2618" s="35">
        <v>4</v>
      </c>
      <c r="H2618" s="36" t="s">
        <v>170</v>
      </c>
      <c r="I2618" s="35">
        <v>3337428332</v>
      </c>
    </row>
    <row r="2619" spans="1:9" ht="30">
      <c r="A2619" s="35">
        <v>43224</v>
      </c>
      <c r="B2619" s="36" t="s">
        <v>4624</v>
      </c>
      <c r="C2619" s="36" t="s">
        <v>4625</v>
      </c>
      <c r="D2619" s="36" t="s">
        <v>169</v>
      </c>
      <c r="E2619" s="35">
        <v>100219</v>
      </c>
      <c r="F2619" s="37">
        <v>115</v>
      </c>
      <c r="G2619" s="35">
        <v>4</v>
      </c>
      <c r="H2619" s="36" t="s">
        <v>186</v>
      </c>
      <c r="I2619" s="35">
        <v>3337428368</v>
      </c>
    </row>
    <row r="2620" spans="1:9" ht="15" hidden="1">
      <c r="A2620" s="35">
        <v>43425</v>
      </c>
      <c r="B2620" s="36" t="s">
        <v>4626</v>
      </c>
      <c r="C2620" s="36" t="s">
        <v>4627</v>
      </c>
      <c r="D2620" s="36" t="s">
        <v>178</v>
      </c>
      <c r="E2620" s="35">
        <v>116704</v>
      </c>
      <c r="F2620" s="37">
        <v>69</v>
      </c>
      <c r="G2620" s="35">
        <v>3</v>
      </c>
      <c r="H2620" s="36" t="s">
        <v>194</v>
      </c>
      <c r="I2620" s="35">
        <v>3337428597</v>
      </c>
    </row>
    <row r="2621" spans="1:9" ht="15" hidden="1">
      <c r="A2621" s="35">
        <v>43455</v>
      </c>
      <c r="B2621" s="36" t="s">
        <v>4628</v>
      </c>
      <c r="C2621" s="36" t="s">
        <v>4629</v>
      </c>
      <c r="D2621" s="36" t="s">
        <v>178</v>
      </c>
      <c r="E2621" s="35">
        <v>116704</v>
      </c>
      <c r="F2621" s="37">
        <v>69</v>
      </c>
      <c r="G2621" s="35">
        <v>3</v>
      </c>
      <c r="H2621" s="36" t="s">
        <v>194</v>
      </c>
      <c r="I2621" s="35">
        <v>3337428638</v>
      </c>
    </row>
    <row r="2622" spans="1:9" ht="15" hidden="1">
      <c r="A2622" s="35">
        <v>43471</v>
      </c>
      <c r="B2622" s="36" t="s">
        <v>4630</v>
      </c>
      <c r="C2622" s="36" t="s">
        <v>4631</v>
      </c>
      <c r="D2622" s="36" t="s">
        <v>178</v>
      </c>
      <c r="E2622" s="35">
        <v>116704</v>
      </c>
      <c r="F2622" s="37">
        <v>69</v>
      </c>
      <c r="G2622" s="35">
        <v>3</v>
      </c>
      <c r="H2622" s="36" t="s">
        <v>194</v>
      </c>
      <c r="I2622" s="35">
        <v>3337428658</v>
      </c>
    </row>
    <row r="2623" spans="1:9" ht="45" hidden="1">
      <c r="A2623" s="35">
        <v>43477</v>
      </c>
      <c r="B2623" s="36" t="s">
        <v>4632</v>
      </c>
      <c r="C2623" s="36" t="s">
        <v>4633</v>
      </c>
      <c r="D2623" s="36" t="s">
        <v>178</v>
      </c>
      <c r="E2623" s="35">
        <v>116704</v>
      </c>
      <c r="F2623" s="37">
        <v>115</v>
      </c>
      <c r="G2623" s="35">
        <v>1</v>
      </c>
      <c r="H2623" s="36" t="s">
        <v>179</v>
      </c>
      <c r="I2623" s="35">
        <v>3337428665</v>
      </c>
    </row>
    <row r="2624" spans="1:9" ht="15">
      <c r="A2624" s="35">
        <v>43485</v>
      </c>
      <c r="B2624" s="36" t="s">
        <v>4634</v>
      </c>
      <c r="C2624" s="36" t="s">
        <v>4635</v>
      </c>
      <c r="D2624" s="36" t="s">
        <v>169</v>
      </c>
      <c r="E2624" s="35">
        <v>100219</v>
      </c>
      <c r="F2624" s="37">
        <v>115</v>
      </c>
      <c r="G2624" s="35">
        <v>3</v>
      </c>
      <c r="H2624" s="36" t="s">
        <v>170</v>
      </c>
      <c r="I2624" s="35">
        <v>3337428674</v>
      </c>
    </row>
    <row r="2625" spans="1:9" ht="60" hidden="1">
      <c r="A2625" s="35">
        <v>43498</v>
      </c>
      <c r="B2625" s="36" t="s">
        <v>4636</v>
      </c>
      <c r="C2625" s="36" t="s">
        <v>4637</v>
      </c>
      <c r="D2625" s="36" t="s">
        <v>191</v>
      </c>
      <c r="E2625" s="35">
        <v>100834</v>
      </c>
      <c r="F2625" s="37">
        <v>230</v>
      </c>
      <c r="G2625" s="35">
        <v>3</v>
      </c>
      <c r="H2625" s="36" t="s">
        <v>170</v>
      </c>
      <c r="I2625" s="35">
        <v>3337428689</v>
      </c>
    </row>
    <row r="2626" spans="1:9" ht="15">
      <c r="A2626" s="35">
        <v>43502</v>
      </c>
      <c r="B2626" s="36" t="s">
        <v>4638</v>
      </c>
      <c r="C2626" s="36" t="s">
        <v>4639</v>
      </c>
      <c r="D2626" s="36" t="s">
        <v>169</v>
      </c>
      <c r="E2626" s="35">
        <v>100219</v>
      </c>
      <c r="F2626" s="37">
        <v>115</v>
      </c>
      <c r="G2626" s="35">
        <v>3</v>
      </c>
      <c r="H2626" s="36" t="s">
        <v>170</v>
      </c>
      <c r="I2626" s="35">
        <v>3337428693</v>
      </c>
    </row>
    <row r="2627" spans="1:9" ht="60" hidden="1">
      <c r="A2627" s="35">
        <v>43535</v>
      </c>
      <c r="B2627" s="36" t="s">
        <v>4640</v>
      </c>
      <c r="C2627" s="36" t="s">
        <v>4641</v>
      </c>
      <c r="D2627" s="36" t="s">
        <v>191</v>
      </c>
      <c r="E2627" s="35">
        <v>100834</v>
      </c>
      <c r="F2627" s="37">
        <v>115</v>
      </c>
      <c r="G2627" s="35">
        <v>3</v>
      </c>
      <c r="H2627" s="36" t="s">
        <v>170</v>
      </c>
      <c r="I2627" s="35">
        <v>3337428734</v>
      </c>
    </row>
    <row r="2628" spans="1:9" ht="30">
      <c r="A2628" s="35">
        <v>43564</v>
      </c>
      <c r="B2628" s="36" t="s">
        <v>4642</v>
      </c>
      <c r="C2628" s="36" t="s">
        <v>4643</v>
      </c>
      <c r="D2628" s="36" t="s">
        <v>169</v>
      </c>
      <c r="E2628" s="35">
        <v>100219</v>
      </c>
      <c r="F2628" s="37">
        <v>115</v>
      </c>
      <c r="G2628" s="35">
        <v>3</v>
      </c>
      <c r="H2628" s="36" t="s">
        <v>186</v>
      </c>
      <c r="I2628" s="35">
        <v>3353098148</v>
      </c>
    </row>
    <row r="2629" spans="1:9" ht="45" hidden="1">
      <c r="A2629" s="35">
        <v>43579</v>
      </c>
      <c r="B2629" s="36" t="s">
        <v>4644</v>
      </c>
      <c r="C2629" s="36" t="s">
        <v>4645</v>
      </c>
      <c r="D2629" s="36" t="s">
        <v>178</v>
      </c>
      <c r="E2629" s="35">
        <v>116704</v>
      </c>
      <c r="F2629" s="37">
        <v>46</v>
      </c>
      <c r="G2629" s="35">
        <v>2</v>
      </c>
      <c r="H2629" s="36" t="s">
        <v>179</v>
      </c>
      <c r="I2629" s="35">
        <v>3349560263</v>
      </c>
    </row>
    <row r="2630" spans="1:9" ht="60" hidden="1">
      <c r="A2630" s="35">
        <v>43591</v>
      </c>
      <c r="B2630" s="36" t="s">
        <v>4646</v>
      </c>
      <c r="C2630" s="36" t="s">
        <v>4647</v>
      </c>
      <c r="D2630" s="36" t="s">
        <v>191</v>
      </c>
      <c r="E2630" s="35">
        <v>100834</v>
      </c>
      <c r="F2630" s="37">
        <v>115</v>
      </c>
      <c r="G2630" s="35">
        <v>2</v>
      </c>
      <c r="H2630" s="36" t="s">
        <v>170</v>
      </c>
      <c r="I2630" s="35">
        <v>3337428764</v>
      </c>
    </row>
    <row r="2631" spans="1:9" ht="15" hidden="1">
      <c r="A2631" s="35">
        <v>43601</v>
      </c>
      <c r="B2631" s="36" t="s">
        <v>4648</v>
      </c>
      <c r="C2631" s="36" t="s">
        <v>4649</v>
      </c>
      <c r="D2631" s="36" t="s">
        <v>178</v>
      </c>
      <c r="E2631" s="35">
        <v>116704</v>
      </c>
      <c r="F2631" s="37">
        <v>138</v>
      </c>
      <c r="G2631" s="35">
        <v>5</v>
      </c>
      <c r="H2631" s="36" t="s">
        <v>194</v>
      </c>
      <c r="I2631" s="35">
        <v>3349559603</v>
      </c>
    </row>
    <row r="2632" spans="1:9" ht="15" hidden="1">
      <c r="A2632" s="35">
        <v>43602</v>
      </c>
      <c r="B2632" s="36" t="s">
        <v>4650</v>
      </c>
      <c r="C2632" s="36" t="s">
        <v>4651</v>
      </c>
      <c r="D2632" s="36" t="s">
        <v>178</v>
      </c>
      <c r="E2632" s="35">
        <v>116704</v>
      </c>
      <c r="F2632" s="37">
        <v>138</v>
      </c>
      <c r="G2632" s="35">
        <v>4</v>
      </c>
      <c r="H2632" s="36" t="s">
        <v>194</v>
      </c>
      <c r="I2632" s="35">
        <v>3349560298</v>
      </c>
    </row>
    <row r="2633" spans="1:9" ht="15" hidden="1">
      <c r="A2633" s="35">
        <v>43623</v>
      </c>
      <c r="B2633" s="36" t="s">
        <v>4652</v>
      </c>
      <c r="C2633" s="36" t="s">
        <v>4653</v>
      </c>
      <c r="D2633" s="36" t="s">
        <v>178</v>
      </c>
      <c r="E2633" s="35">
        <v>116704</v>
      </c>
      <c r="F2633" s="37">
        <v>69</v>
      </c>
      <c r="G2633" s="35">
        <v>1</v>
      </c>
      <c r="H2633" s="36" t="s">
        <v>170</v>
      </c>
      <c r="I2633" s="35">
        <v>3337428783</v>
      </c>
    </row>
    <row r="2634" spans="1:9" ht="45" hidden="1">
      <c r="A2634" s="35">
        <v>43636</v>
      </c>
      <c r="B2634" s="36" t="s">
        <v>4654</v>
      </c>
      <c r="C2634" s="36" t="s">
        <v>4655</v>
      </c>
      <c r="D2634" s="36" t="s">
        <v>1002</v>
      </c>
      <c r="E2634" s="35">
        <v>103089</v>
      </c>
      <c r="F2634" s="37">
        <v>138</v>
      </c>
      <c r="G2634" s="35">
        <v>3</v>
      </c>
      <c r="H2634" s="36" t="s">
        <v>170</v>
      </c>
      <c r="I2634" s="35">
        <v>3342618056</v>
      </c>
    </row>
    <row r="2635" spans="1:9" ht="15">
      <c r="A2635" s="35">
        <v>43656</v>
      </c>
      <c r="B2635" s="36" t="s">
        <v>4656</v>
      </c>
      <c r="C2635" s="36" t="s">
        <v>4657</v>
      </c>
      <c r="D2635" s="36" t="s">
        <v>169</v>
      </c>
      <c r="E2635" s="35">
        <v>100219</v>
      </c>
      <c r="F2635" s="37">
        <v>115</v>
      </c>
      <c r="G2635" s="35">
        <v>2</v>
      </c>
      <c r="H2635" s="36" t="s">
        <v>170</v>
      </c>
      <c r="I2635" s="35">
        <v>3337428803</v>
      </c>
    </row>
    <row r="2636" spans="1:9" ht="45" hidden="1">
      <c r="A2636" s="35">
        <v>43697</v>
      </c>
      <c r="B2636" s="36" t="s">
        <v>4658</v>
      </c>
      <c r="C2636" s="36" t="s">
        <v>4659</v>
      </c>
      <c r="D2636" s="36" t="s">
        <v>178</v>
      </c>
      <c r="E2636" s="35">
        <v>116704</v>
      </c>
      <c r="F2636" s="37">
        <v>69</v>
      </c>
      <c r="G2636" s="35">
        <v>1</v>
      </c>
      <c r="H2636" s="36" t="s">
        <v>215</v>
      </c>
      <c r="I2636" s="35">
        <v>3342617924</v>
      </c>
    </row>
    <row r="2637" spans="1:9" ht="30" hidden="1">
      <c r="A2637" s="35">
        <v>43712</v>
      </c>
      <c r="B2637" s="36" t="s">
        <v>4660</v>
      </c>
      <c r="C2637" s="36" t="s">
        <v>4661</v>
      </c>
      <c r="D2637" s="36" t="s">
        <v>202</v>
      </c>
      <c r="E2637" s="35">
        <v>101222</v>
      </c>
      <c r="F2637" s="37">
        <v>69</v>
      </c>
      <c r="G2637" s="35">
        <v>4</v>
      </c>
      <c r="H2637" s="36" t="s">
        <v>186</v>
      </c>
      <c r="I2637" s="35">
        <v>3342617464</v>
      </c>
    </row>
    <row r="2638" spans="1:9" ht="15">
      <c r="A2638" s="35">
        <v>43725</v>
      </c>
      <c r="B2638" s="36" t="s">
        <v>4662</v>
      </c>
      <c r="C2638" s="36" t="s">
        <v>4663</v>
      </c>
      <c r="D2638" s="36" t="s">
        <v>169</v>
      </c>
      <c r="E2638" s="35">
        <v>100219</v>
      </c>
      <c r="F2638" s="37">
        <v>69</v>
      </c>
      <c r="G2638" s="35">
        <v>1</v>
      </c>
      <c r="H2638" s="36" t="s">
        <v>170</v>
      </c>
      <c r="I2638" s="35">
        <v>3337428838</v>
      </c>
    </row>
    <row r="2639" spans="1:9" ht="45" hidden="1">
      <c r="A2639" s="35">
        <v>43729</v>
      </c>
      <c r="B2639" s="36" t="s">
        <v>4664</v>
      </c>
      <c r="C2639" s="36" t="s">
        <v>4665</v>
      </c>
      <c r="D2639" s="36" t="s">
        <v>2094</v>
      </c>
      <c r="E2639" s="35">
        <v>100074</v>
      </c>
      <c r="F2639" s="37">
        <v>115</v>
      </c>
      <c r="G2639" s="35">
        <v>3</v>
      </c>
      <c r="H2639" s="36" t="s">
        <v>170</v>
      </c>
      <c r="I2639" s="35">
        <v>3352749901</v>
      </c>
    </row>
    <row r="2640" spans="1:9" ht="45" hidden="1">
      <c r="A2640" s="35">
        <v>43730</v>
      </c>
      <c r="B2640" s="36" t="s">
        <v>4666</v>
      </c>
      <c r="C2640" s="36" t="s">
        <v>4665</v>
      </c>
      <c r="D2640" s="36" t="s">
        <v>242</v>
      </c>
      <c r="E2640" s="35">
        <v>102912</v>
      </c>
      <c r="F2640" s="37">
        <v>55</v>
      </c>
      <c r="G2640" s="35">
        <v>3</v>
      </c>
      <c r="H2640" s="36" t="s">
        <v>194</v>
      </c>
      <c r="I2640" s="35">
        <v>3353097653</v>
      </c>
    </row>
    <row r="2641" spans="1:9" ht="45" hidden="1">
      <c r="A2641" s="35">
        <v>43763</v>
      </c>
      <c r="B2641" s="36" t="s">
        <v>4667</v>
      </c>
      <c r="C2641" s="36" t="s">
        <v>4668</v>
      </c>
      <c r="D2641" s="36" t="s">
        <v>202</v>
      </c>
      <c r="E2641" s="35">
        <v>101222</v>
      </c>
      <c r="F2641" s="37">
        <v>138</v>
      </c>
      <c r="G2641" s="35">
        <v>2</v>
      </c>
      <c r="H2641" s="36" t="s">
        <v>215</v>
      </c>
      <c r="I2641" s="35">
        <v>3342618199</v>
      </c>
    </row>
    <row r="2642" spans="1:9" ht="45" hidden="1">
      <c r="A2642" s="35">
        <v>43770</v>
      </c>
      <c r="B2642" s="36" t="s">
        <v>4669</v>
      </c>
      <c r="C2642" s="36" t="s">
        <v>4668</v>
      </c>
      <c r="D2642" s="36" t="s">
        <v>294</v>
      </c>
      <c r="E2642" s="35">
        <v>100716</v>
      </c>
      <c r="F2642" s="37">
        <v>57</v>
      </c>
      <c r="G2642" s="35">
        <v>3</v>
      </c>
      <c r="H2642" s="36" t="s">
        <v>170</v>
      </c>
      <c r="I2642" s="35">
        <v>3342617777</v>
      </c>
    </row>
    <row r="2643" spans="1:9" ht="60" hidden="1">
      <c r="A2643" s="35">
        <v>43785</v>
      </c>
      <c r="B2643" s="36" t="s">
        <v>4670</v>
      </c>
      <c r="C2643" s="36" t="s">
        <v>4671</v>
      </c>
      <c r="D2643" s="36" t="s">
        <v>191</v>
      </c>
      <c r="E2643" s="35">
        <v>100834</v>
      </c>
      <c r="F2643" s="37">
        <v>115</v>
      </c>
      <c r="G2643" s="35">
        <v>4</v>
      </c>
      <c r="H2643" s="36" t="s">
        <v>186</v>
      </c>
      <c r="I2643" s="35">
        <v>3337428873</v>
      </c>
    </row>
    <row r="2644" spans="1:9" ht="30" hidden="1">
      <c r="A2644" s="35">
        <v>43790</v>
      </c>
      <c r="B2644" s="36" t="s">
        <v>4672</v>
      </c>
      <c r="C2644" s="36" t="s">
        <v>4673</v>
      </c>
      <c r="D2644" s="36" t="s">
        <v>202</v>
      </c>
      <c r="E2644" s="35">
        <v>101222</v>
      </c>
      <c r="F2644" s="37">
        <v>69</v>
      </c>
      <c r="G2644" s="35">
        <v>2</v>
      </c>
      <c r="H2644" s="36" t="s">
        <v>186</v>
      </c>
      <c r="I2644" s="35">
        <v>3342618270</v>
      </c>
    </row>
    <row r="2645" spans="1:9" ht="30" hidden="1">
      <c r="A2645" s="35">
        <v>43794</v>
      </c>
      <c r="B2645" s="36" t="s">
        <v>4674</v>
      </c>
      <c r="C2645" s="36" t="s">
        <v>4675</v>
      </c>
      <c r="D2645" s="36" t="s">
        <v>316</v>
      </c>
      <c r="E2645" s="35">
        <v>126080</v>
      </c>
      <c r="F2645" s="37">
        <v>115</v>
      </c>
      <c r="G2645" s="35">
        <v>3</v>
      </c>
      <c r="H2645" s="36" t="s">
        <v>170</v>
      </c>
      <c r="I2645" s="35">
        <v>3353097595</v>
      </c>
    </row>
    <row r="2646" spans="1:9" ht="30" hidden="1">
      <c r="A2646" s="35">
        <v>43828</v>
      </c>
      <c r="B2646" s="36" t="s">
        <v>4676</v>
      </c>
      <c r="C2646" s="36" t="s">
        <v>4677</v>
      </c>
      <c r="D2646" s="36" t="s">
        <v>178</v>
      </c>
      <c r="E2646" s="35">
        <v>116704</v>
      </c>
      <c r="F2646" s="37">
        <v>69</v>
      </c>
      <c r="G2646" s="35">
        <v>1</v>
      </c>
      <c r="H2646" s="36" t="s">
        <v>186</v>
      </c>
      <c r="I2646" s="35">
        <v>3349559697</v>
      </c>
    </row>
    <row r="2647" spans="1:9" ht="60" hidden="1">
      <c r="A2647" s="35">
        <v>43857</v>
      </c>
      <c r="B2647" s="36" t="s">
        <v>4678</v>
      </c>
      <c r="C2647" s="36" t="s">
        <v>4679</v>
      </c>
      <c r="D2647" s="36" t="s">
        <v>191</v>
      </c>
      <c r="E2647" s="35">
        <v>100834</v>
      </c>
      <c r="F2647" s="37">
        <v>115</v>
      </c>
      <c r="G2647" s="35">
        <v>2</v>
      </c>
      <c r="H2647" s="36" t="s">
        <v>186</v>
      </c>
      <c r="I2647" s="35">
        <v>3337428910</v>
      </c>
    </row>
    <row r="2648" spans="1:9" ht="60" hidden="1">
      <c r="A2648" s="35">
        <v>43865</v>
      </c>
      <c r="B2648" s="36" t="s">
        <v>4680</v>
      </c>
      <c r="C2648" s="36" t="s">
        <v>4681</v>
      </c>
      <c r="D2648" s="36" t="s">
        <v>191</v>
      </c>
      <c r="E2648" s="35">
        <v>100834</v>
      </c>
      <c r="F2648" s="37">
        <v>115</v>
      </c>
      <c r="G2648" s="35">
        <v>3</v>
      </c>
      <c r="H2648" s="36" t="s">
        <v>170</v>
      </c>
      <c r="I2648" s="35">
        <v>3337428916</v>
      </c>
    </row>
    <row r="2649" spans="1:9" ht="60" hidden="1">
      <c r="A2649" s="35">
        <v>43867</v>
      </c>
      <c r="B2649" s="36" t="s">
        <v>4682</v>
      </c>
      <c r="C2649" s="36" t="s">
        <v>4683</v>
      </c>
      <c r="D2649" s="36" t="s">
        <v>191</v>
      </c>
      <c r="E2649" s="35">
        <v>100834</v>
      </c>
      <c r="F2649" s="37">
        <v>115</v>
      </c>
      <c r="G2649" s="35">
        <v>2</v>
      </c>
      <c r="H2649" s="36" t="s">
        <v>186</v>
      </c>
      <c r="I2649" s="35">
        <v>3337428918</v>
      </c>
    </row>
    <row r="2650" spans="1:9" ht="45" hidden="1">
      <c r="A2650" s="35">
        <v>43895</v>
      </c>
      <c r="B2650" s="36" t="s">
        <v>4684</v>
      </c>
      <c r="C2650" s="36" t="s">
        <v>4685</v>
      </c>
      <c r="D2650" s="36" t="s">
        <v>178</v>
      </c>
      <c r="E2650" s="35">
        <v>116704</v>
      </c>
      <c r="F2650" s="37">
        <v>46</v>
      </c>
      <c r="G2650" s="35">
        <v>3</v>
      </c>
      <c r="H2650" s="36" t="s">
        <v>179</v>
      </c>
      <c r="I2650" s="35">
        <v>3349560365</v>
      </c>
    </row>
    <row r="2651" spans="1:9" ht="30" hidden="1">
      <c r="A2651" s="35">
        <v>43896</v>
      </c>
      <c r="B2651" s="36" t="s">
        <v>4686</v>
      </c>
      <c r="C2651" s="36" t="s">
        <v>4687</v>
      </c>
      <c r="D2651" s="36" t="s">
        <v>178</v>
      </c>
      <c r="E2651" s="35">
        <v>116704</v>
      </c>
      <c r="F2651" s="37">
        <v>230</v>
      </c>
      <c r="G2651" s="35">
        <v>3</v>
      </c>
      <c r="H2651" s="36" t="s">
        <v>186</v>
      </c>
      <c r="I2651" s="35">
        <v>3337431226</v>
      </c>
    </row>
    <row r="2652" spans="1:9" ht="45" hidden="1">
      <c r="A2652" s="35">
        <v>43910</v>
      </c>
      <c r="B2652" s="36" t="s">
        <v>4688</v>
      </c>
      <c r="C2652" s="36" t="s">
        <v>4689</v>
      </c>
      <c r="D2652" s="36" t="s">
        <v>178</v>
      </c>
      <c r="E2652" s="35">
        <v>116704</v>
      </c>
      <c r="F2652" s="37">
        <v>46</v>
      </c>
      <c r="G2652" s="35">
        <v>1</v>
      </c>
      <c r="H2652" s="36" t="s">
        <v>179</v>
      </c>
      <c r="I2652" s="35">
        <v>3349559952</v>
      </c>
    </row>
    <row r="2653" spans="1:9" ht="45" hidden="1">
      <c r="A2653" s="35">
        <v>43911</v>
      </c>
      <c r="B2653" s="36" t="s">
        <v>4690</v>
      </c>
      <c r="C2653" s="36" t="s">
        <v>4691</v>
      </c>
      <c r="D2653" s="36" t="s">
        <v>178</v>
      </c>
      <c r="E2653" s="35">
        <v>116704</v>
      </c>
      <c r="F2653" s="37">
        <v>46</v>
      </c>
      <c r="G2653" s="35">
        <v>1</v>
      </c>
      <c r="H2653" s="36" t="s">
        <v>179</v>
      </c>
      <c r="I2653" s="35">
        <v>3349559953</v>
      </c>
    </row>
    <row r="2654" spans="1:9" ht="60" hidden="1">
      <c r="A2654" s="35">
        <v>43914</v>
      </c>
      <c r="B2654" s="36" t="s">
        <v>4692</v>
      </c>
      <c r="C2654" s="36" t="s">
        <v>4693</v>
      </c>
      <c r="D2654" s="36" t="s">
        <v>191</v>
      </c>
      <c r="E2654" s="35">
        <v>100834</v>
      </c>
      <c r="F2654" s="37">
        <v>138</v>
      </c>
      <c r="G2654" s="35">
        <v>1</v>
      </c>
      <c r="H2654" s="36" t="s">
        <v>215</v>
      </c>
      <c r="I2654" s="35">
        <v>3342618325</v>
      </c>
    </row>
    <row r="2655" spans="1:9" ht="15" hidden="1">
      <c r="A2655" s="35">
        <v>43917</v>
      </c>
      <c r="B2655" s="36" t="s">
        <v>4694</v>
      </c>
      <c r="C2655" s="36" t="s">
        <v>4695</v>
      </c>
      <c r="D2655" s="36" t="s">
        <v>178</v>
      </c>
      <c r="E2655" s="35">
        <v>116704</v>
      </c>
      <c r="F2655" s="37">
        <v>46</v>
      </c>
      <c r="G2655" s="35">
        <v>4</v>
      </c>
      <c r="H2655" s="36" t="s">
        <v>194</v>
      </c>
      <c r="I2655" s="35">
        <v>3349559640</v>
      </c>
    </row>
    <row r="2656" spans="1:9" ht="15" hidden="1">
      <c r="A2656" s="35">
        <v>43918</v>
      </c>
      <c r="B2656" s="36" t="s">
        <v>4696</v>
      </c>
      <c r="C2656" s="36" t="s">
        <v>4697</v>
      </c>
      <c r="D2656" s="36" t="s">
        <v>178</v>
      </c>
      <c r="E2656" s="35">
        <v>116704</v>
      </c>
      <c r="F2656" s="37">
        <v>46</v>
      </c>
      <c r="G2656" s="35">
        <v>2</v>
      </c>
      <c r="H2656" s="36" t="s">
        <v>194</v>
      </c>
      <c r="I2656" s="35">
        <v>3349559547</v>
      </c>
    </row>
    <row r="2657" spans="1:9" ht="15" hidden="1">
      <c r="A2657" s="35">
        <v>43919</v>
      </c>
      <c r="B2657" s="36" t="s">
        <v>4698</v>
      </c>
      <c r="C2657" s="36" t="s">
        <v>4699</v>
      </c>
      <c r="D2657" s="36" t="s">
        <v>178</v>
      </c>
      <c r="E2657" s="35">
        <v>116704</v>
      </c>
      <c r="F2657" s="37">
        <v>345</v>
      </c>
      <c r="G2657" s="35">
        <v>8</v>
      </c>
      <c r="H2657" s="36" t="s">
        <v>194</v>
      </c>
      <c r="I2657" s="35">
        <v>3349559635</v>
      </c>
    </row>
    <row r="2658" spans="1:9" ht="30" hidden="1">
      <c r="A2658" s="35">
        <v>43921</v>
      </c>
      <c r="B2658" s="36" t="s">
        <v>4700</v>
      </c>
      <c r="C2658" s="36" t="s">
        <v>4701</v>
      </c>
      <c r="D2658" s="36" t="s">
        <v>178</v>
      </c>
      <c r="E2658" s="35">
        <v>116704</v>
      </c>
      <c r="F2658" s="37">
        <v>46</v>
      </c>
      <c r="G2658" s="35">
        <v>2</v>
      </c>
      <c r="H2658" s="36" t="s">
        <v>186</v>
      </c>
      <c r="I2658" s="35">
        <v>3349559923</v>
      </c>
    </row>
    <row r="2659" spans="1:9" ht="30" hidden="1">
      <c r="A2659" s="35">
        <v>43932</v>
      </c>
      <c r="B2659" s="36" t="s">
        <v>4702</v>
      </c>
      <c r="C2659" s="36" t="s">
        <v>4703</v>
      </c>
      <c r="D2659" s="36" t="s">
        <v>202</v>
      </c>
      <c r="E2659" s="35">
        <v>101222</v>
      </c>
      <c r="F2659" s="37">
        <v>46</v>
      </c>
      <c r="G2659" s="35">
        <v>2</v>
      </c>
      <c r="H2659" s="36" t="s">
        <v>170</v>
      </c>
      <c r="I2659" s="35">
        <v>3342618236</v>
      </c>
    </row>
    <row r="2660" spans="1:9" ht="45" hidden="1">
      <c r="A2660" s="35">
        <v>43949</v>
      </c>
      <c r="B2660" s="36" t="s">
        <v>4704</v>
      </c>
      <c r="C2660" s="36" t="s">
        <v>4705</v>
      </c>
      <c r="D2660" s="36" t="s">
        <v>178</v>
      </c>
      <c r="E2660" s="35">
        <v>116704</v>
      </c>
      <c r="F2660" s="37">
        <v>46</v>
      </c>
      <c r="G2660" s="35">
        <v>1</v>
      </c>
      <c r="H2660" s="36" t="s">
        <v>179</v>
      </c>
      <c r="I2660" s="35">
        <v>3349559720</v>
      </c>
    </row>
    <row r="2661" spans="1:9" ht="15" hidden="1">
      <c r="A2661" s="35">
        <v>43976</v>
      </c>
      <c r="B2661" s="36" t="s">
        <v>4706</v>
      </c>
      <c r="C2661" s="36" t="s">
        <v>4707</v>
      </c>
      <c r="D2661" s="36" t="s">
        <v>178</v>
      </c>
      <c r="E2661" s="35">
        <v>116704</v>
      </c>
      <c r="F2661" s="37">
        <v>69</v>
      </c>
      <c r="G2661" s="35">
        <v>2</v>
      </c>
      <c r="H2661" s="36" t="s">
        <v>170</v>
      </c>
      <c r="I2661" s="35">
        <v>3342618171</v>
      </c>
    </row>
    <row r="2662" spans="1:9" ht="30" hidden="1">
      <c r="A2662" s="35">
        <v>43987</v>
      </c>
      <c r="B2662" s="36" t="s">
        <v>4708</v>
      </c>
      <c r="C2662" s="36" t="s">
        <v>4709</v>
      </c>
      <c r="D2662" s="36" t="s">
        <v>316</v>
      </c>
      <c r="E2662" s="35">
        <v>126080</v>
      </c>
      <c r="F2662" s="37">
        <v>345</v>
      </c>
      <c r="G2662" s="35">
        <v>1</v>
      </c>
      <c r="H2662" s="36" t="s">
        <v>170</v>
      </c>
      <c r="I2662" s="35">
        <v>3353098143</v>
      </c>
    </row>
    <row r="2663" spans="1:9" ht="45" hidden="1">
      <c r="A2663" s="35">
        <v>43990</v>
      </c>
      <c r="B2663" s="36" t="s">
        <v>4710</v>
      </c>
      <c r="C2663" s="36" t="s">
        <v>4711</v>
      </c>
      <c r="D2663" s="36" t="s">
        <v>202</v>
      </c>
      <c r="E2663" s="35">
        <v>101222</v>
      </c>
      <c r="F2663" s="37">
        <v>69</v>
      </c>
      <c r="G2663" s="35">
        <v>4</v>
      </c>
      <c r="H2663" s="36" t="s">
        <v>215</v>
      </c>
      <c r="I2663" s="35">
        <v>3337428993</v>
      </c>
    </row>
    <row r="2664" spans="1:9" ht="45" hidden="1">
      <c r="A2664" s="35">
        <v>43995</v>
      </c>
      <c r="B2664" s="36" t="s">
        <v>4712</v>
      </c>
      <c r="C2664" s="36" t="s">
        <v>4713</v>
      </c>
      <c r="D2664" s="36" t="s">
        <v>242</v>
      </c>
      <c r="E2664" s="35">
        <v>102912</v>
      </c>
      <c r="F2664" s="37">
        <v>115</v>
      </c>
      <c r="G2664" s="35">
        <v>1</v>
      </c>
      <c r="H2664" s="36" t="s">
        <v>170</v>
      </c>
      <c r="I2664" s="35">
        <v>3353097881</v>
      </c>
    </row>
    <row r="2665" spans="1:9" ht="30" hidden="1">
      <c r="A2665" s="35">
        <v>43996</v>
      </c>
      <c r="B2665" s="36" t="s">
        <v>4714</v>
      </c>
      <c r="C2665" s="36" t="s">
        <v>4715</v>
      </c>
      <c r="D2665" s="36" t="s">
        <v>202</v>
      </c>
      <c r="E2665" s="35">
        <v>101222</v>
      </c>
      <c r="F2665" s="37">
        <v>69</v>
      </c>
      <c r="G2665" s="35">
        <v>2</v>
      </c>
      <c r="H2665" s="36" t="s">
        <v>186</v>
      </c>
      <c r="I2665" s="35">
        <v>3342618271</v>
      </c>
    </row>
    <row r="2666" spans="1:9" ht="30" hidden="1">
      <c r="A2666" s="35">
        <v>44044</v>
      </c>
      <c r="B2666" s="36" t="s">
        <v>4716</v>
      </c>
      <c r="C2666" s="36" t="s">
        <v>4717</v>
      </c>
      <c r="D2666" s="36" t="s">
        <v>316</v>
      </c>
      <c r="E2666" s="35">
        <v>126080</v>
      </c>
      <c r="F2666" s="37">
        <v>115</v>
      </c>
      <c r="G2666" s="35">
        <v>5</v>
      </c>
      <c r="H2666" s="36" t="s">
        <v>170</v>
      </c>
      <c r="I2666" s="35">
        <v>3337429021</v>
      </c>
    </row>
    <row r="2667" spans="1:9" ht="15" hidden="1">
      <c r="A2667" s="35">
        <v>44079</v>
      </c>
      <c r="B2667" s="36" t="s">
        <v>4718</v>
      </c>
      <c r="C2667" s="36" t="s">
        <v>4719</v>
      </c>
      <c r="D2667" s="36" t="s">
        <v>178</v>
      </c>
      <c r="E2667" s="35">
        <v>116704</v>
      </c>
      <c r="F2667" s="37">
        <v>115</v>
      </c>
      <c r="G2667" s="35">
        <v>2</v>
      </c>
      <c r="H2667" s="36" t="s">
        <v>170</v>
      </c>
      <c r="I2667" s="35">
        <v>3352749843</v>
      </c>
    </row>
    <row r="2668" spans="1:9" ht="60" hidden="1">
      <c r="A2668" s="35">
        <v>44089</v>
      </c>
      <c r="B2668" s="36" t="s">
        <v>4720</v>
      </c>
      <c r="C2668" s="36" t="s">
        <v>4721</v>
      </c>
      <c r="D2668" s="36" t="s">
        <v>191</v>
      </c>
      <c r="E2668" s="35">
        <v>100834</v>
      </c>
      <c r="F2668" s="37">
        <v>115</v>
      </c>
      <c r="G2668" s="35">
        <v>2</v>
      </c>
      <c r="H2668" s="36" t="s">
        <v>170</v>
      </c>
      <c r="I2668" s="35">
        <v>3337429053</v>
      </c>
    </row>
    <row r="2669" spans="1:9" ht="45" hidden="1">
      <c r="A2669" s="35">
        <v>44115</v>
      </c>
      <c r="B2669" s="36" t="s">
        <v>4722</v>
      </c>
      <c r="C2669" s="36" t="s">
        <v>4723</v>
      </c>
      <c r="D2669" s="36" t="s">
        <v>178</v>
      </c>
      <c r="E2669" s="35">
        <v>116704</v>
      </c>
      <c r="F2669" s="37">
        <v>138</v>
      </c>
      <c r="G2669" s="35">
        <v>6</v>
      </c>
      <c r="H2669" s="36" t="s">
        <v>179</v>
      </c>
      <c r="I2669" s="35">
        <v>3349560152</v>
      </c>
    </row>
    <row r="2670" spans="1:9" ht="45" hidden="1">
      <c r="A2670" s="35">
        <v>44116</v>
      </c>
      <c r="B2670" s="36" t="s">
        <v>4724</v>
      </c>
      <c r="C2670" s="36" t="s">
        <v>4725</v>
      </c>
      <c r="D2670" s="36" t="s">
        <v>178</v>
      </c>
      <c r="E2670" s="35">
        <v>116704</v>
      </c>
      <c r="F2670" s="37">
        <v>46</v>
      </c>
      <c r="G2670" s="35">
        <v>1</v>
      </c>
      <c r="H2670" s="36" t="s">
        <v>179</v>
      </c>
      <c r="I2670" s="35">
        <v>3349560327</v>
      </c>
    </row>
    <row r="2671" spans="1:9" ht="15" hidden="1">
      <c r="A2671" s="35">
        <v>44168</v>
      </c>
      <c r="B2671" s="36" t="s">
        <v>4726</v>
      </c>
      <c r="C2671" s="36" t="s">
        <v>4727</v>
      </c>
      <c r="D2671" s="36" t="s">
        <v>178</v>
      </c>
      <c r="E2671" s="35">
        <v>116704</v>
      </c>
      <c r="F2671" s="37">
        <v>69</v>
      </c>
      <c r="G2671" s="35">
        <v>2</v>
      </c>
      <c r="H2671" s="36" t="s">
        <v>170</v>
      </c>
      <c r="I2671" s="35">
        <v>3352750024</v>
      </c>
    </row>
    <row r="2672" spans="1:9" ht="45" hidden="1">
      <c r="A2672" s="35">
        <v>44183</v>
      </c>
      <c r="B2672" s="36" t="s">
        <v>4728</v>
      </c>
      <c r="C2672" s="36" t="s">
        <v>4729</v>
      </c>
      <c r="D2672" s="36" t="s">
        <v>178</v>
      </c>
      <c r="E2672" s="35">
        <v>116704</v>
      </c>
      <c r="F2672" s="37">
        <v>34.5</v>
      </c>
      <c r="G2672" s="35">
        <v>2</v>
      </c>
      <c r="H2672" s="36" t="s">
        <v>179</v>
      </c>
      <c r="I2672" s="35">
        <v>3342617956</v>
      </c>
    </row>
    <row r="2673" spans="1:9" ht="60" hidden="1">
      <c r="A2673" s="35">
        <v>44185</v>
      </c>
      <c r="B2673" s="36" t="s">
        <v>4730</v>
      </c>
      <c r="C2673" s="36" t="s">
        <v>4731</v>
      </c>
      <c r="D2673" s="36" t="s">
        <v>191</v>
      </c>
      <c r="E2673" s="35">
        <v>100834</v>
      </c>
      <c r="F2673" s="37">
        <v>230</v>
      </c>
      <c r="G2673" s="35">
        <v>5</v>
      </c>
      <c r="H2673" s="36" t="s">
        <v>186</v>
      </c>
      <c r="I2673" s="35">
        <v>3337429118</v>
      </c>
    </row>
    <row r="2674" spans="1:9" ht="15" hidden="1">
      <c r="A2674" s="35">
        <v>44198</v>
      </c>
      <c r="B2674" s="36" t="s">
        <v>4732</v>
      </c>
      <c r="C2674" s="36" t="s">
        <v>4733</v>
      </c>
      <c r="D2674" s="36" t="s">
        <v>178</v>
      </c>
      <c r="E2674" s="35">
        <v>116704</v>
      </c>
      <c r="F2674" s="37">
        <v>69</v>
      </c>
      <c r="G2674" s="35">
        <v>2</v>
      </c>
      <c r="H2674" s="36" t="s">
        <v>170</v>
      </c>
      <c r="I2674" s="35">
        <v>3352749890</v>
      </c>
    </row>
    <row r="2675" spans="1:9" ht="45" hidden="1">
      <c r="A2675" s="35">
        <v>44200</v>
      </c>
      <c r="B2675" s="36" t="s">
        <v>4734</v>
      </c>
      <c r="C2675" s="36" t="s">
        <v>4735</v>
      </c>
      <c r="D2675" s="36" t="s">
        <v>294</v>
      </c>
      <c r="E2675" s="35">
        <v>100716</v>
      </c>
      <c r="F2675" s="37">
        <v>42</v>
      </c>
      <c r="G2675" s="35">
        <v>2</v>
      </c>
      <c r="H2675" s="36" t="s">
        <v>186</v>
      </c>
      <c r="I2675" s="35">
        <v>3338290461</v>
      </c>
    </row>
    <row r="2676" spans="1:9" ht="15" hidden="1">
      <c r="A2676" s="35">
        <v>44203</v>
      </c>
      <c r="B2676" s="36" t="s">
        <v>4736</v>
      </c>
      <c r="C2676" s="36" t="s">
        <v>4737</v>
      </c>
      <c r="D2676" s="36" t="s">
        <v>178</v>
      </c>
      <c r="E2676" s="35">
        <v>116704</v>
      </c>
      <c r="F2676" s="37">
        <v>69</v>
      </c>
      <c r="G2676" s="35">
        <v>3</v>
      </c>
      <c r="H2676" s="36" t="s">
        <v>170</v>
      </c>
      <c r="I2676" s="35">
        <v>3341136825</v>
      </c>
    </row>
    <row r="2677" spans="1:9" ht="60" hidden="1">
      <c r="A2677" s="35">
        <v>44217</v>
      </c>
      <c r="B2677" s="36" t="s">
        <v>4738</v>
      </c>
      <c r="C2677" s="36" t="s">
        <v>4739</v>
      </c>
      <c r="D2677" s="36" t="s">
        <v>191</v>
      </c>
      <c r="E2677" s="35">
        <v>100834</v>
      </c>
      <c r="F2677" s="37">
        <v>115</v>
      </c>
      <c r="G2677" s="35">
        <v>3</v>
      </c>
      <c r="H2677" s="36" t="s">
        <v>170</v>
      </c>
      <c r="I2677" s="35">
        <v>3337429139</v>
      </c>
    </row>
    <row r="2678" spans="1:9" ht="45" hidden="1">
      <c r="A2678" s="35">
        <v>44227</v>
      </c>
      <c r="B2678" s="36" t="s">
        <v>4740</v>
      </c>
      <c r="C2678" s="36" t="s">
        <v>4741</v>
      </c>
      <c r="D2678" s="36" t="s">
        <v>178</v>
      </c>
      <c r="E2678" s="35">
        <v>116704</v>
      </c>
      <c r="F2678" s="37">
        <v>138</v>
      </c>
      <c r="G2678" s="35">
        <v>8</v>
      </c>
      <c r="H2678" s="36" t="s">
        <v>179</v>
      </c>
      <c r="I2678" s="35">
        <v>3337429146</v>
      </c>
    </row>
    <row r="2679" spans="1:9" ht="45" hidden="1">
      <c r="A2679" s="35">
        <v>44243</v>
      </c>
      <c r="B2679" s="36" t="s">
        <v>4742</v>
      </c>
      <c r="C2679" s="36" t="s">
        <v>4743</v>
      </c>
      <c r="D2679" s="36" t="s">
        <v>202</v>
      </c>
      <c r="E2679" s="35">
        <v>101222</v>
      </c>
      <c r="F2679" s="37">
        <v>138</v>
      </c>
      <c r="G2679" s="35">
        <v>1</v>
      </c>
      <c r="H2679" s="36" t="s">
        <v>215</v>
      </c>
      <c r="I2679" s="35">
        <v>3342618402</v>
      </c>
    </row>
    <row r="2680" spans="1:9" ht="45" hidden="1">
      <c r="A2680" s="35">
        <v>44297</v>
      </c>
      <c r="B2680" s="36" t="s">
        <v>4744</v>
      </c>
      <c r="C2680" s="36" t="s">
        <v>4745</v>
      </c>
      <c r="D2680" s="36" t="s">
        <v>178</v>
      </c>
      <c r="E2680" s="35">
        <v>116704</v>
      </c>
      <c r="F2680" s="37">
        <v>46</v>
      </c>
      <c r="G2680" s="35">
        <v>1</v>
      </c>
      <c r="H2680" s="36" t="s">
        <v>179</v>
      </c>
      <c r="I2680" s="35">
        <v>3349560289</v>
      </c>
    </row>
    <row r="2681" spans="1:9" ht="15" hidden="1">
      <c r="A2681" s="35">
        <v>44347</v>
      </c>
      <c r="B2681" s="36" t="s">
        <v>4746</v>
      </c>
      <c r="C2681" s="36" t="s">
        <v>4747</v>
      </c>
      <c r="D2681" s="36" t="s">
        <v>178</v>
      </c>
      <c r="E2681" s="35">
        <v>116704</v>
      </c>
      <c r="F2681" s="37">
        <v>69</v>
      </c>
      <c r="G2681" s="35">
        <v>2</v>
      </c>
      <c r="H2681" s="36" t="s">
        <v>170</v>
      </c>
      <c r="I2681" s="35">
        <v>3352749884</v>
      </c>
    </row>
    <row r="2682" spans="1:9" ht="45" hidden="1">
      <c r="A2682" s="35">
        <v>44349</v>
      </c>
      <c r="B2682" s="36" t="s">
        <v>4748</v>
      </c>
      <c r="C2682" s="36" t="s">
        <v>4749</v>
      </c>
      <c r="D2682" s="36" t="s">
        <v>178</v>
      </c>
      <c r="E2682" s="35">
        <v>116704</v>
      </c>
      <c r="F2682" s="37">
        <v>69</v>
      </c>
      <c r="G2682" s="35">
        <v>1</v>
      </c>
      <c r="H2682" s="36" t="s">
        <v>179</v>
      </c>
      <c r="I2682" s="35">
        <v>3349560067</v>
      </c>
    </row>
    <row r="2683" spans="1:9" ht="60" hidden="1">
      <c r="A2683" s="35">
        <v>44370</v>
      </c>
      <c r="B2683" s="36" t="s">
        <v>4750</v>
      </c>
      <c r="C2683" s="36" t="s">
        <v>4751</v>
      </c>
      <c r="D2683" s="36" t="s">
        <v>191</v>
      </c>
      <c r="E2683" s="35">
        <v>100834</v>
      </c>
      <c r="F2683" s="37">
        <v>230</v>
      </c>
      <c r="G2683" s="35">
        <v>3</v>
      </c>
      <c r="H2683" s="36" t="s">
        <v>170</v>
      </c>
      <c r="I2683" s="35">
        <v>3337429238</v>
      </c>
    </row>
    <row r="2684" spans="1:9" ht="30" hidden="1">
      <c r="A2684" s="35">
        <v>44385</v>
      </c>
      <c r="B2684" s="36" t="s">
        <v>4752</v>
      </c>
      <c r="C2684" s="36" t="s">
        <v>4753</v>
      </c>
      <c r="D2684" s="36" t="s">
        <v>178</v>
      </c>
      <c r="E2684" s="35">
        <v>116704</v>
      </c>
      <c r="F2684" s="37">
        <v>230</v>
      </c>
      <c r="G2684" s="35">
        <v>11</v>
      </c>
      <c r="H2684" s="36" t="s">
        <v>186</v>
      </c>
      <c r="I2684" s="35">
        <v>3337429244</v>
      </c>
    </row>
    <row r="2685" spans="1:9" ht="60" hidden="1">
      <c r="A2685" s="35">
        <v>44391</v>
      </c>
      <c r="B2685" s="36" t="s">
        <v>4754</v>
      </c>
      <c r="C2685" s="36" t="s">
        <v>4755</v>
      </c>
      <c r="D2685" s="36" t="s">
        <v>191</v>
      </c>
      <c r="E2685" s="35">
        <v>100834</v>
      </c>
      <c r="F2685" s="37">
        <v>115</v>
      </c>
      <c r="G2685" s="35">
        <v>1</v>
      </c>
      <c r="H2685" s="36" t="s">
        <v>186</v>
      </c>
      <c r="I2685" s="35">
        <v>3337429247</v>
      </c>
    </row>
    <row r="2686" spans="1:9" ht="45" hidden="1">
      <c r="A2686" s="35">
        <v>44491</v>
      </c>
      <c r="B2686" s="36" t="s">
        <v>4756</v>
      </c>
      <c r="C2686" s="36" t="s">
        <v>4757</v>
      </c>
      <c r="D2686" s="36" t="s">
        <v>178</v>
      </c>
      <c r="E2686" s="35">
        <v>116704</v>
      </c>
      <c r="F2686" s="37">
        <v>46</v>
      </c>
      <c r="G2686" s="35">
        <v>1</v>
      </c>
      <c r="H2686" s="36" t="s">
        <v>179</v>
      </c>
      <c r="I2686" s="35">
        <v>3349560141</v>
      </c>
    </row>
    <row r="2687" spans="1:9" ht="60" hidden="1">
      <c r="A2687" s="35">
        <v>44509</v>
      </c>
      <c r="B2687" s="36" t="s">
        <v>4758</v>
      </c>
      <c r="C2687" s="36" t="s">
        <v>4759</v>
      </c>
      <c r="D2687" s="36" t="s">
        <v>191</v>
      </c>
      <c r="E2687" s="35">
        <v>100834</v>
      </c>
      <c r="F2687" s="37">
        <v>230</v>
      </c>
      <c r="G2687" s="35">
        <v>1</v>
      </c>
      <c r="H2687" s="36" t="s">
        <v>170</v>
      </c>
      <c r="I2687" s="35">
        <v>3342617588</v>
      </c>
    </row>
    <row r="2688" spans="1:9" ht="60" hidden="1">
      <c r="A2688" s="35">
        <v>44524</v>
      </c>
      <c r="B2688" s="36" t="s">
        <v>4760</v>
      </c>
      <c r="C2688" s="36" t="s">
        <v>4761</v>
      </c>
      <c r="D2688" s="36" t="s">
        <v>191</v>
      </c>
      <c r="E2688" s="35">
        <v>100834</v>
      </c>
      <c r="F2688" s="37">
        <v>115</v>
      </c>
      <c r="G2688" s="35">
        <v>2</v>
      </c>
      <c r="H2688" s="36" t="s">
        <v>186</v>
      </c>
      <c r="I2688" s="35">
        <v>3337429329</v>
      </c>
    </row>
    <row r="2689" spans="1:9" ht="15" hidden="1">
      <c r="A2689" s="35">
        <v>44577</v>
      </c>
      <c r="B2689" s="36" t="s">
        <v>4762</v>
      </c>
      <c r="C2689" s="36" t="s">
        <v>4763</v>
      </c>
      <c r="D2689" s="36" t="s">
        <v>178</v>
      </c>
      <c r="E2689" s="35">
        <v>116704</v>
      </c>
      <c r="F2689" s="37">
        <v>69</v>
      </c>
      <c r="G2689" s="35">
        <v>3</v>
      </c>
      <c r="H2689" s="36" t="s">
        <v>170</v>
      </c>
      <c r="I2689" s="35">
        <v>3341136824</v>
      </c>
    </row>
    <row r="2690" spans="1:9" ht="60" hidden="1">
      <c r="A2690" s="35">
        <v>44594</v>
      </c>
      <c r="B2690" s="36" t="s">
        <v>4764</v>
      </c>
      <c r="C2690" s="36" t="s">
        <v>4765</v>
      </c>
      <c r="D2690" s="36" t="s">
        <v>191</v>
      </c>
      <c r="E2690" s="35">
        <v>100834</v>
      </c>
      <c r="F2690" s="37">
        <v>230</v>
      </c>
      <c r="G2690" s="35">
        <v>2</v>
      </c>
      <c r="H2690" s="36" t="s">
        <v>170</v>
      </c>
      <c r="I2690" s="35">
        <v>3337429371</v>
      </c>
    </row>
    <row r="2691" spans="1:9" ht="15" hidden="1">
      <c r="A2691" s="35">
        <v>44605</v>
      </c>
      <c r="B2691" s="36" t="s">
        <v>4766</v>
      </c>
      <c r="C2691" s="36" t="s">
        <v>4767</v>
      </c>
      <c r="D2691" s="36" t="s">
        <v>178</v>
      </c>
      <c r="E2691" s="35">
        <v>116704</v>
      </c>
      <c r="F2691" s="37">
        <v>69</v>
      </c>
      <c r="G2691" s="35">
        <v>2</v>
      </c>
      <c r="H2691" s="36" t="s">
        <v>194</v>
      </c>
      <c r="I2691" s="35">
        <v>3341136823</v>
      </c>
    </row>
    <row r="2692" spans="1:9" ht="45" hidden="1">
      <c r="A2692" s="35">
        <v>44623</v>
      </c>
      <c r="B2692" s="36" t="s">
        <v>4768</v>
      </c>
      <c r="C2692" s="36" t="s">
        <v>4769</v>
      </c>
      <c r="D2692" s="36" t="s">
        <v>178</v>
      </c>
      <c r="E2692" s="35">
        <v>116704</v>
      </c>
      <c r="F2692" s="37">
        <v>46</v>
      </c>
      <c r="G2692" s="35">
        <v>1</v>
      </c>
      <c r="H2692" s="36" t="s">
        <v>179</v>
      </c>
      <c r="I2692" s="35">
        <v>3349559869</v>
      </c>
    </row>
    <row r="2693" spans="1:9" ht="15" hidden="1">
      <c r="A2693" s="35">
        <v>44624</v>
      </c>
      <c r="B2693" s="36" t="s">
        <v>4770</v>
      </c>
      <c r="C2693" s="36" t="s">
        <v>4771</v>
      </c>
      <c r="D2693" s="36" t="s">
        <v>178</v>
      </c>
      <c r="E2693" s="35">
        <v>116704</v>
      </c>
      <c r="F2693" s="37">
        <v>69</v>
      </c>
      <c r="G2693" s="35">
        <v>3</v>
      </c>
      <c r="H2693" s="36" t="s">
        <v>170</v>
      </c>
      <c r="I2693" s="35">
        <v>3337428558</v>
      </c>
    </row>
    <row r="2694" spans="1:9" ht="45" hidden="1">
      <c r="A2694" s="35">
        <v>44706</v>
      </c>
      <c r="B2694" s="36" t="s">
        <v>4772</v>
      </c>
      <c r="C2694" s="36" t="s">
        <v>4773</v>
      </c>
      <c r="D2694" s="36" t="s">
        <v>202</v>
      </c>
      <c r="E2694" s="35">
        <v>101222</v>
      </c>
      <c r="F2694" s="37">
        <v>138</v>
      </c>
      <c r="G2694" s="35">
        <v>1</v>
      </c>
      <c r="H2694" s="36" t="s">
        <v>179</v>
      </c>
      <c r="I2694" s="35">
        <v>3337429434</v>
      </c>
    </row>
    <row r="2695" spans="1:9" ht="45" hidden="1">
      <c r="A2695" s="35">
        <v>44707</v>
      </c>
      <c r="B2695" s="36" t="s">
        <v>4774</v>
      </c>
      <c r="C2695" s="36" t="s">
        <v>4775</v>
      </c>
      <c r="D2695" s="36" t="s">
        <v>202</v>
      </c>
      <c r="E2695" s="35">
        <v>101222</v>
      </c>
      <c r="F2695" s="37">
        <v>138</v>
      </c>
      <c r="G2695" s="35">
        <v>7</v>
      </c>
      <c r="H2695" s="36" t="s">
        <v>215</v>
      </c>
      <c r="I2695" s="35">
        <v>3337429435</v>
      </c>
    </row>
    <row r="2696" spans="1:9" ht="45" hidden="1">
      <c r="A2696" s="35">
        <v>44716</v>
      </c>
      <c r="B2696" s="36" t="s">
        <v>4776</v>
      </c>
      <c r="C2696" s="36" t="s">
        <v>4777</v>
      </c>
      <c r="D2696" s="36" t="s">
        <v>178</v>
      </c>
      <c r="E2696" s="35">
        <v>116704</v>
      </c>
      <c r="F2696" s="37">
        <v>46</v>
      </c>
      <c r="G2696" s="35">
        <v>1</v>
      </c>
      <c r="H2696" s="36" t="s">
        <v>215</v>
      </c>
      <c r="I2696" s="35">
        <v>3342618077</v>
      </c>
    </row>
    <row r="2697" spans="1:9" ht="60" hidden="1">
      <c r="A2697" s="35">
        <v>44741</v>
      </c>
      <c r="B2697" s="36" t="s">
        <v>4778</v>
      </c>
      <c r="C2697" s="36" t="s">
        <v>4779</v>
      </c>
      <c r="D2697" s="36" t="s">
        <v>191</v>
      </c>
      <c r="E2697" s="35">
        <v>100834</v>
      </c>
      <c r="F2697" s="37">
        <v>230</v>
      </c>
      <c r="G2697" s="35">
        <v>4</v>
      </c>
      <c r="H2697" s="36" t="s">
        <v>170</v>
      </c>
      <c r="I2697" s="35">
        <v>3337429454</v>
      </c>
    </row>
    <row r="2698" spans="1:9" ht="45" hidden="1">
      <c r="A2698" s="35">
        <v>44796</v>
      </c>
      <c r="B2698" s="36" t="s">
        <v>4780</v>
      </c>
      <c r="C2698" s="36" t="s">
        <v>4781</v>
      </c>
      <c r="D2698" s="36" t="s">
        <v>178</v>
      </c>
      <c r="E2698" s="35">
        <v>116704</v>
      </c>
      <c r="F2698" s="37">
        <v>69</v>
      </c>
      <c r="G2698" s="35">
        <v>1</v>
      </c>
      <c r="H2698" s="36" t="s">
        <v>179</v>
      </c>
      <c r="I2698" s="35">
        <v>3349559931</v>
      </c>
    </row>
    <row r="2699" spans="1:9" ht="45" hidden="1">
      <c r="A2699" s="35">
        <v>44797</v>
      </c>
      <c r="B2699" s="36" t="s">
        <v>4782</v>
      </c>
      <c r="C2699" s="36" t="s">
        <v>4783</v>
      </c>
      <c r="D2699" s="36" t="s">
        <v>178</v>
      </c>
      <c r="E2699" s="35">
        <v>116704</v>
      </c>
      <c r="F2699" s="37">
        <v>46</v>
      </c>
      <c r="G2699" s="35">
        <v>1</v>
      </c>
      <c r="H2699" s="36" t="s">
        <v>179</v>
      </c>
      <c r="I2699" s="35">
        <v>3349559809</v>
      </c>
    </row>
    <row r="2700" spans="1:9" ht="45" hidden="1">
      <c r="A2700" s="35">
        <v>44809</v>
      </c>
      <c r="B2700" s="36" t="s">
        <v>4784</v>
      </c>
      <c r="C2700" s="36" t="s">
        <v>4785</v>
      </c>
      <c r="D2700" s="36" t="s">
        <v>178</v>
      </c>
      <c r="E2700" s="35">
        <v>116704</v>
      </c>
      <c r="F2700" s="37">
        <v>46</v>
      </c>
      <c r="G2700" s="35">
        <v>1</v>
      </c>
      <c r="H2700" s="36" t="s">
        <v>179</v>
      </c>
      <c r="I2700" s="35">
        <v>3349560075</v>
      </c>
    </row>
    <row r="2701" spans="1:9" ht="15" hidden="1">
      <c r="A2701" s="35">
        <v>44818</v>
      </c>
      <c r="B2701" s="36" t="s">
        <v>4786</v>
      </c>
      <c r="C2701" s="36" t="s">
        <v>4787</v>
      </c>
      <c r="D2701" s="36" t="s">
        <v>178</v>
      </c>
      <c r="E2701" s="35">
        <v>116704</v>
      </c>
      <c r="F2701" s="37">
        <v>69</v>
      </c>
      <c r="G2701" s="35">
        <v>2</v>
      </c>
      <c r="H2701" s="36" t="s">
        <v>170</v>
      </c>
      <c r="I2701" s="35">
        <v>3342618184</v>
      </c>
    </row>
    <row r="2702" spans="1:9" ht="45" hidden="1">
      <c r="A2702" s="35">
        <v>44821</v>
      </c>
      <c r="B2702" s="36" t="s">
        <v>4788</v>
      </c>
      <c r="C2702" s="36" t="s">
        <v>4789</v>
      </c>
      <c r="D2702" s="36" t="s">
        <v>178</v>
      </c>
      <c r="E2702" s="35">
        <v>116704</v>
      </c>
      <c r="F2702" s="37">
        <v>69</v>
      </c>
      <c r="G2702" s="35">
        <v>2</v>
      </c>
      <c r="H2702" s="36" t="s">
        <v>215</v>
      </c>
      <c r="I2702" s="35">
        <v>3337431215</v>
      </c>
    </row>
    <row r="2703" spans="1:9" ht="60" hidden="1">
      <c r="A2703" s="35">
        <v>44823</v>
      </c>
      <c r="B2703" s="36" t="s">
        <v>4790</v>
      </c>
      <c r="C2703" s="36" t="s">
        <v>4791</v>
      </c>
      <c r="D2703" s="36" t="s">
        <v>191</v>
      </c>
      <c r="E2703" s="35">
        <v>100834</v>
      </c>
      <c r="F2703" s="37">
        <v>69</v>
      </c>
      <c r="G2703" s="35">
        <v>1</v>
      </c>
      <c r="H2703" s="36" t="s">
        <v>186</v>
      </c>
      <c r="I2703" s="35">
        <v>3349559728</v>
      </c>
    </row>
    <row r="2704" spans="1:9" ht="45" hidden="1">
      <c r="A2704" s="35">
        <v>44825</v>
      </c>
      <c r="B2704" s="36" t="s">
        <v>4792</v>
      </c>
      <c r="C2704" s="36" t="s">
        <v>4793</v>
      </c>
      <c r="D2704" s="36" t="s">
        <v>178</v>
      </c>
      <c r="E2704" s="35">
        <v>116704</v>
      </c>
      <c r="F2704" s="37">
        <v>46</v>
      </c>
      <c r="G2704" s="35">
        <v>1</v>
      </c>
      <c r="H2704" s="36" t="s">
        <v>179</v>
      </c>
      <c r="I2704" s="35">
        <v>3349560186</v>
      </c>
    </row>
    <row r="2705" spans="1:9" ht="45" hidden="1">
      <c r="A2705" s="35">
        <v>44826</v>
      </c>
      <c r="B2705" s="36" t="s">
        <v>4794</v>
      </c>
      <c r="C2705" s="36" t="s">
        <v>4795</v>
      </c>
      <c r="D2705" s="36" t="s">
        <v>1386</v>
      </c>
      <c r="E2705" s="35">
        <v>101674</v>
      </c>
      <c r="F2705" s="37">
        <v>69</v>
      </c>
      <c r="G2705" s="35">
        <v>1</v>
      </c>
      <c r="H2705" s="36" t="s">
        <v>170</v>
      </c>
      <c r="I2705" s="35">
        <v>3352749984</v>
      </c>
    </row>
    <row r="2706" spans="1:9" ht="45" hidden="1">
      <c r="A2706" s="35">
        <v>44833</v>
      </c>
      <c r="B2706" s="36" t="s">
        <v>4796</v>
      </c>
      <c r="C2706" s="36" t="s">
        <v>4797</v>
      </c>
      <c r="D2706" s="36" t="s">
        <v>294</v>
      </c>
      <c r="E2706" s="35">
        <v>100716</v>
      </c>
      <c r="F2706" s="37">
        <v>34.5</v>
      </c>
      <c r="G2706" s="35">
        <v>2</v>
      </c>
      <c r="H2706" s="36" t="s">
        <v>186</v>
      </c>
      <c r="I2706" s="35">
        <v>3342617773</v>
      </c>
    </row>
    <row r="2707" spans="1:9" ht="30" hidden="1">
      <c r="A2707" s="35">
        <v>44848</v>
      </c>
      <c r="B2707" s="36" t="s">
        <v>4798</v>
      </c>
      <c r="C2707" s="36" t="s">
        <v>4799</v>
      </c>
      <c r="D2707" s="36" t="s">
        <v>178</v>
      </c>
      <c r="E2707" s="35">
        <v>116704</v>
      </c>
      <c r="F2707" s="37">
        <v>69</v>
      </c>
      <c r="G2707" s="35">
        <v>1</v>
      </c>
      <c r="H2707" s="36" t="s">
        <v>2245</v>
      </c>
      <c r="I2707" s="35">
        <v>3337427757</v>
      </c>
    </row>
    <row r="2708" spans="1:9" ht="30" hidden="1">
      <c r="A2708" s="35">
        <v>44849</v>
      </c>
      <c r="B2708" s="36" t="s">
        <v>4800</v>
      </c>
      <c r="C2708" s="36" t="s">
        <v>4801</v>
      </c>
      <c r="D2708" s="36" t="s">
        <v>178</v>
      </c>
      <c r="E2708" s="35">
        <v>116704</v>
      </c>
      <c r="F2708" s="37">
        <v>230</v>
      </c>
      <c r="G2708" s="35">
        <v>2</v>
      </c>
      <c r="H2708" s="36" t="s">
        <v>186</v>
      </c>
      <c r="I2708" s="35">
        <v>3352749986</v>
      </c>
    </row>
    <row r="2709" spans="1:9" ht="60" hidden="1">
      <c r="A2709" s="35">
        <v>44865</v>
      </c>
      <c r="B2709" s="36" t="s">
        <v>4802</v>
      </c>
      <c r="C2709" s="36" t="s">
        <v>4803</v>
      </c>
      <c r="D2709" s="36" t="s">
        <v>191</v>
      </c>
      <c r="E2709" s="35">
        <v>100834</v>
      </c>
      <c r="F2709" s="37">
        <v>115</v>
      </c>
      <c r="G2709" s="35">
        <v>2</v>
      </c>
      <c r="H2709" s="36" t="s">
        <v>170</v>
      </c>
      <c r="I2709" s="35">
        <v>3337429509</v>
      </c>
    </row>
    <row r="2710" spans="1:9" ht="15" hidden="1">
      <c r="A2710" s="35">
        <v>44878</v>
      </c>
      <c r="B2710" s="36" t="s">
        <v>4804</v>
      </c>
      <c r="C2710" s="36" t="s">
        <v>4805</v>
      </c>
      <c r="D2710" s="36" t="s">
        <v>178</v>
      </c>
      <c r="E2710" s="35">
        <v>116704</v>
      </c>
      <c r="F2710" s="37">
        <v>46</v>
      </c>
      <c r="G2710" s="35">
        <v>2</v>
      </c>
      <c r="H2710" s="36" t="s">
        <v>194</v>
      </c>
      <c r="I2710" s="35">
        <v>3349559518</v>
      </c>
    </row>
    <row r="2711" spans="1:9" ht="30" hidden="1">
      <c r="A2711" s="35">
        <v>44879</v>
      </c>
      <c r="B2711" s="36" t="s">
        <v>4806</v>
      </c>
      <c r="C2711" s="36" t="s">
        <v>4805</v>
      </c>
      <c r="D2711" s="36" t="s">
        <v>548</v>
      </c>
      <c r="E2711" s="35">
        <v>100713</v>
      </c>
      <c r="F2711" s="37">
        <v>115</v>
      </c>
      <c r="G2711" s="35">
        <v>4</v>
      </c>
      <c r="H2711" s="36" t="s">
        <v>194</v>
      </c>
      <c r="I2711" s="35">
        <v>3337429516</v>
      </c>
    </row>
    <row r="2712" spans="1:9" ht="45" hidden="1">
      <c r="A2712" s="35">
        <v>44889</v>
      </c>
      <c r="B2712" s="36" t="s">
        <v>4807</v>
      </c>
      <c r="C2712" s="36" t="s">
        <v>4808</v>
      </c>
      <c r="D2712" s="36" t="s">
        <v>178</v>
      </c>
      <c r="E2712" s="35">
        <v>116704</v>
      </c>
      <c r="F2712" s="37">
        <v>138</v>
      </c>
      <c r="G2712" s="35">
        <v>1</v>
      </c>
      <c r="H2712" s="36" t="s">
        <v>179</v>
      </c>
      <c r="I2712" s="35">
        <v>3349560094</v>
      </c>
    </row>
    <row r="2713" spans="1:9" ht="45" hidden="1">
      <c r="A2713" s="35">
        <v>44929</v>
      </c>
      <c r="B2713" s="36" t="s">
        <v>4809</v>
      </c>
      <c r="C2713" s="36" t="s">
        <v>4810</v>
      </c>
      <c r="D2713" s="36" t="s">
        <v>178</v>
      </c>
      <c r="E2713" s="35">
        <v>116704</v>
      </c>
      <c r="F2713" s="37">
        <v>46</v>
      </c>
      <c r="G2713" s="35">
        <v>3</v>
      </c>
      <c r="H2713" s="36" t="s">
        <v>179</v>
      </c>
      <c r="I2713" s="35">
        <v>3349560185</v>
      </c>
    </row>
    <row r="2714" spans="1:9" ht="30" hidden="1">
      <c r="A2714" s="35">
        <v>44943</v>
      </c>
      <c r="B2714" s="36" t="s">
        <v>4811</v>
      </c>
      <c r="C2714" s="36" t="s">
        <v>4812</v>
      </c>
      <c r="D2714" s="36" t="s">
        <v>202</v>
      </c>
      <c r="E2714" s="35">
        <v>101222</v>
      </c>
      <c r="F2714" s="37">
        <v>69</v>
      </c>
      <c r="G2714" s="35">
        <v>2</v>
      </c>
      <c r="H2714" s="36" t="s">
        <v>170</v>
      </c>
      <c r="I2714" s="35">
        <v>3352750255</v>
      </c>
    </row>
    <row r="2715" spans="1:9" ht="60" hidden="1">
      <c r="A2715" s="35">
        <v>44944</v>
      </c>
      <c r="B2715" s="36" t="s">
        <v>4813</v>
      </c>
      <c r="C2715" s="36" t="s">
        <v>4812</v>
      </c>
      <c r="D2715" s="36" t="s">
        <v>191</v>
      </c>
      <c r="E2715" s="35">
        <v>100834</v>
      </c>
      <c r="F2715" s="37">
        <v>138</v>
      </c>
      <c r="G2715" s="35">
        <v>3</v>
      </c>
      <c r="H2715" s="36" t="s">
        <v>170</v>
      </c>
      <c r="I2715" s="35">
        <v>3337429552</v>
      </c>
    </row>
    <row r="2716" spans="1:9" ht="30" hidden="1">
      <c r="A2716" s="35">
        <v>44951</v>
      </c>
      <c r="B2716" s="36" t="s">
        <v>4814</v>
      </c>
      <c r="C2716" s="36" t="s">
        <v>52</v>
      </c>
      <c r="D2716" s="36" t="s">
        <v>548</v>
      </c>
      <c r="E2716" s="35">
        <v>100713</v>
      </c>
      <c r="F2716" s="37">
        <v>115</v>
      </c>
      <c r="G2716" s="35">
        <v>5</v>
      </c>
      <c r="H2716" s="36" t="s">
        <v>194</v>
      </c>
      <c r="I2716" s="35">
        <v>3337429558</v>
      </c>
    </row>
    <row r="2717" spans="1:9" ht="15" hidden="1">
      <c r="A2717" s="35">
        <v>44953</v>
      </c>
      <c r="B2717" s="36" t="s">
        <v>4815</v>
      </c>
      <c r="C2717" s="36" t="s">
        <v>52</v>
      </c>
      <c r="D2717" s="36" t="s">
        <v>178</v>
      </c>
      <c r="E2717" s="35">
        <v>116704</v>
      </c>
      <c r="F2717" s="37">
        <v>46</v>
      </c>
      <c r="G2717" s="35">
        <v>2</v>
      </c>
      <c r="H2717" s="36" t="s">
        <v>194</v>
      </c>
      <c r="I2717" s="35">
        <v>3349559539</v>
      </c>
    </row>
    <row r="2718" spans="1:9" ht="75" hidden="1">
      <c r="A2718" s="35">
        <v>45016</v>
      </c>
      <c r="B2718" s="36" t="s">
        <v>4816</v>
      </c>
      <c r="C2718" s="36" t="s">
        <v>4817</v>
      </c>
      <c r="D2718" s="36" t="s">
        <v>1904</v>
      </c>
      <c r="E2718" s="35">
        <v>101011</v>
      </c>
      <c r="F2718" s="37">
        <v>34.5</v>
      </c>
      <c r="G2718" s="35">
        <v>1</v>
      </c>
      <c r="H2718" s="36" t="s">
        <v>170</v>
      </c>
      <c r="I2718" s="35">
        <v>3342618354</v>
      </c>
    </row>
    <row r="2719" spans="1:9" ht="30" hidden="1">
      <c r="A2719" s="35">
        <v>45050</v>
      </c>
      <c r="B2719" s="36" t="s">
        <v>4818</v>
      </c>
      <c r="C2719" s="36" t="s">
        <v>4817</v>
      </c>
      <c r="D2719" s="36" t="s">
        <v>178</v>
      </c>
      <c r="E2719" s="35">
        <v>116704</v>
      </c>
      <c r="F2719" s="37">
        <v>138</v>
      </c>
      <c r="G2719" s="35">
        <v>4</v>
      </c>
      <c r="H2719" s="36" t="s">
        <v>186</v>
      </c>
      <c r="I2719" s="35">
        <v>3337410480</v>
      </c>
    </row>
    <row r="2720" spans="1:9" ht="45" hidden="1">
      <c r="A2720" s="35">
        <v>45056</v>
      </c>
      <c r="B2720" s="36" t="s">
        <v>4819</v>
      </c>
      <c r="C2720" s="36" t="s">
        <v>4817</v>
      </c>
      <c r="D2720" s="36" t="s">
        <v>178</v>
      </c>
      <c r="E2720" s="35">
        <v>116704</v>
      </c>
      <c r="F2720" s="37">
        <v>46</v>
      </c>
      <c r="G2720" s="35">
        <v>1</v>
      </c>
      <c r="H2720" s="36" t="s">
        <v>179</v>
      </c>
      <c r="I2720" s="35">
        <v>3349559993</v>
      </c>
    </row>
    <row r="2721" spans="1:9" ht="45" hidden="1">
      <c r="A2721" s="35">
        <v>45064</v>
      </c>
      <c r="B2721" s="36" t="s">
        <v>4820</v>
      </c>
      <c r="C2721" s="36" t="s">
        <v>4817</v>
      </c>
      <c r="D2721" s="36" t="s">
        <v>397</v>
      </c>
      <c r="E2721" s="35">
        <v>101374</v>
      </c>
      <c r="F2721" s="37">
        <v>57</v>
      </c>
      <c r="G2721" s="35">
        <v>1</v>
      </c>
      <c r="H2721" s="36" t="s">
        <v>170</v>
      </c>
      <c r="I2721" s="35">
        <v>3352750304</v>
      </c>
    </row>
    <row r="2722" spans="1:9" ht="45" hidden="1">
      <c r="A2722" s="35">
        <v>45072</v>
      </c>
      <c r="B2722" s="36" t="s">
        <v>4821</v>
      </c>
      <c r="C2722" s="36" t="s">
        <v>4817</v>
      </c>
      <c r="D2722" s="36" t="s">
        <v>178</v>
      </c>
      <c r="E2722" s="35">
        <v>116704</v>
      </c>
      <c r="F2722" s="37">
        <v>69</v>
      </c>
      <c r="G2722" s="35">
        <v>1</v>
      </c>
      <c r="H2722" s="36" t="s">
        <v>179</v>
      </c>
      <c r="I2722" s="35">
        <v>3349559804</v>
      </c>
    </row>
    <row r="2723" spans="1:9" ht="30" hidden="1">
      <c r="A2723" s="35">
        <v>45084</v>
      </c>
      <c r="B2723" s="36" t="s">
        <v>4822</v>
      </c>
      <c r="C2723" s="36" t="s">
        <v>4817</v>
      </c>
      <c r="D2723" s="36" t="s">
        <v>316</v>
      </c>
      <c r="E2723" s="35">
        <v>126080</v>
      </c>
      <c r="F2723" s="37">
        <v>115</v>
      </c>
      <c r="G2723" s="35">
        <v>2</v>
      </c>
      <c r="H2723" s="36" t="s">
        <v>170</v>
      </c>
      <c r="I2723" s="35">
        <v>3353097600</v>
      </c>
    </row>
    <row r="2724" spans="1:9" ht="45" hidden="1">
      <c r="A2724" s="35">
        <v>45105</v>
      </c>
      <c r="B2724" s="36" t="s">
        <v>4823</v>
      </c>
      <c r="C2724" s="36" t="s">
        <v>4817</v>
      </c>
      <c r="D2724" s="36" t="s">
        <v>242</v>
      </c>
      <c r="E2724" s="35">
        <v>102912</v>
      </c>
      <c r="F2724" s="37">
        <v>115</v>
      </c>
      <c r="G2724" s="35">
        <v>1</v>
      </c>
      <c r="H2724" s="36" t="s">
        <v>170</v>
      </c>
      <c r="I2724" s="35">
        <v>3353097641</v>
      </c>
    </row>
    <row r="2725" spans="1:9" ht="60" hidden="1">
      <c r="A2725" s="35">
        <v>45110</v>
      </c>
      <c r="B2725" s="36" t="s">
        <v>4824</v>
      </c>
      <c r="C2725" s="36" t="s">
        <v>4817</v>
      </c>
      <c r="D2725" s="36" t="s">
        <v>191</v>
      </c>
      <c r="E2725" s="35">
        <v>100834</v>
      </c>
      <c r="F2725" s="37">
        <v>115</v>
      </c>
      <c r="G2725" s="35">
        <v>1</v>
      </c>
      <c r="H2725" s="36" t="s">
        <v>170</v>
      </c>
      <c r="I2725" s="35">
        <v>3337414913</v>
      </c>
    </row>
    <row r="2726" spans="1:9" ht="45" hidden="1">
      <c r="A2726" s="35">
        <v>45118</v>
      </c>
      <c r="B2726" s="36" t="s">
        <v>4825</v>
      </c>
      <c r="C2726" s="36" t="s">
        <v>4817</v>
      </c>
      <c r="D2726" s="36" t="s">
        <v>178</v>
      </c>
      <c r="E2726" s="35">
        <v>116704</v>
      </c>
      <c r="F2726" s="37">
        <v>69</v>
      </c>
      <c r="G2726" s="35">
        <v>4</v>
      </c>
      <c r="H2726" s="36" t="s">
        <v>179</v>
      </c>
      <c r="I2726" s="35">
        <v>3342618181</v>
      </c>
    </row>
    <row r="2727" spans="1:9" ht="15" hidden="1">
      <c r="A2727" s="35">
        <v>45121</v>
      </c>
      <c r="B2727" s="36" t="s">
        <v>4826</v>
      </c>
      <c r="C2727" s="36" t="s">
        <v>4817</v>
      </c>
      <c r="D2727" s="36" t="s">
        <v>178</v>
      </c>
      <c r="E2727" s="35">
        <v>116704</v>
      </c>
      <c r="F2727" s="37">
        <v>34.5</v>
      </c>
      <c r="G2727" s="35">
        <v>1</v>
      </c>
      <c r="H2727" s="36" t="s">
        <v>170</v>
      </c>
      <c r="I2727" s="35">
        <v>3337428719</v>
      </c>
    </row>
    <row r="2728" spans="1:9" ht="60" hidden="1">
      <c r="A2728" s="35">
        <v>45130</v>
      </c>
      <c r="B2728" s="36" t="s">
        <v>4827</v>
      </c>
      <c r="C2728" s="36" t="s">
        <v>4817</v>
      </c>
      <c r="D2728" s="36" t="s">
        <v>353</v>
      </c>
      <c r="E2728" s="35">
        <v>101617</v>
      </c>
      <c r="F2728" s="37">
        <v>20</v>
      </c>
      <c r="G2728" s="35">
        <v>1</v>
      </c>
      <c r="H2728" s="36" t="s">
        <v>170</v>
      </c>
      <c r="I2728" s="35">
        <v>3352750328</v>
      </c>
    </row>
    <row r="2729" spans="1:9" ht="45" hidden="1">
      <c r="A2729" s="35">
        <v>45229</v>
      </c>
      <c r="B2729" s="36" t="s">
        <v>4828</v>
      </c>
      <c r="C2729" s="36" t="s">
        <v>4817</v>
      </c>
      <c r="D2729" s="36" t="s">
        <v>178</v>
      </c>
      <c r="E2729" s="35">
        <v>116704</v>
      </c>
      <c r="F2729" s="37">
        <v>69</v>
      </c>
      <c r="G2729" s="35">
        <v>3</v>
      </c>
      <c r="H2729" s="36" t="s">
        <v>179</v>
      </c>
      <c r="I2729" s="35">
        <v>3352750021</v>
      </c>
    </row>
    <row r="2730" spans="1:9" ht="60" hidden="1">
      <c r="A2730" s="35">
        <v>45246</v>
      </c>
      <c r="B2730" s="36" t="s">
        <v>4829</v>
      </c>
      <c r="C2730" s="36" t="s">
        <v>4817</v>
      </c>
      <c r="D2730" s="36" t="s">
        <v>191</v>
      </c>
      <c r="E2730" s="35">
        <v>100834</v>
      </c>
      <c r="F2730" s="37">
        <v>69</v>
      </c>
      <c r="G2730" s="35">
        <v>1</v>
      </c>
      <c r="H2730" s="36" t="s">
        <v>179</v>
      </c>
      <c r="I2730" s="35">
        <v>3349559735</v>
      </c>
    </row>
    <row r="2731" spans="1:9" ht="30" hidden="1">
      <c r="A2731" s="35">
        <v>45253</v>
      </c>
      <c r="B2731" s="36" t="s">
        <v>4830</v>
      </c>
      <c r="C2731" s="36" t="s">
        <v>4817</v>
      </c>
      <c r="D2731" s="36" t="s">
        <v>178</v>
      </c>
      <c r="E2731" s="35">
        <v>116704</v>
      </c>
      <c r="F2731" s="37">
        <v>500</v>
      </c>
      <c r="G2731" s="35">
        <v>33</v>
      </c>
      <c r="H2731" s="36" t="s">
        <v>186</v>
      </c>
      <c r="I2731" s="35">
        <v>3337428845</v>
      </c>
    </row>
    <row r="2732" spans="1:9" ht="30" hidden="1">
      <c r="A2732" s="35">
        <v>45278</v>
      </c>
      <c r="B2732" s="36" t="s">
        <v>4831</v>
      </c>
      <c r="C2732" s="36" t="s">
        <v>4817</v>
      </c>
      <c r="D2732" s="36" t="s">
        <v>202</v>
      </c>
      <c r="E2732" s="35">
        <v>101222</v>
      </c>
      <c r="F2732" s="37">
        <v>138</v>
      </c>
      <c r="G2732" s="35">
        <v>1</v>
      </c>
      <c r="H2732" s="36" t="s">
        <v>170</v>
      </c>
      <c r="I2732" s="35">
        <v>3342618347</v>
      </c>
    </row>
    <row r="2733" spans="1:9" ht="45" hidden="1">
      <c r="A2733" s="35">
        <v>45622</v>
      </c>
      <c r="B2733" s="36" t="s">
        <v>4832</v>
      </c>
      <c r="C2733" s="36" t="s">
        <v>4817</v>
      </c>
      <c r="D2733" s="36" t="s">
        <v>294</v>
      </c>
      <c r="E2733" s="35">
        <v>100716</v>
      </c>
      <c r="F2733" s="37">
        <v>57</v>
      </c>
      <c r="G2733" s="35">
        <v>2</v>
      </c>
      <c r="H2733" s="36" t="s">
        <v>186</v>
      </c>
      <c r="I2733" s="35">
        <v>3337431167</v>
      </c>
    </row>
    <row r="2734" spans="1:9" ht="45" hidden="1">
      <c r="A2734" s="35">
        <v>45623</v>
      </c>
      <c r="B2734" s="36" t="s">
        <v>4833</v>
      </c>
      <c r="C2734" s="36" t="s">
        <v>4817</v>
      </c>
      <c r="D2734" s="36" t="s">
        <v>294</v>
      </c>
      <c r="E2734" s="35">
        <v>100716</v>
      </c>
      <c r="F2734" s="37">
        <v>57</v>
      </c>
      <c r="G2734" s="35">
        <v>2</v>
      </c>
      <c r="H2734" s="36" t="s">
        <v>186</v>
      </c>
      <c r="I2734" s="35">
        <v>3337431168</v>
      </c>
    </row>
    <row r="2735" spans="1:9" ht="75" hidden="1">
      <c r="A2735" s="35">
        <v>45625</v>
      </c>
      <c r="B2735" s="36" t="s">
        <v>4834</v>
      </c>
      <c r="C2735" s="36" t="s">
        <v>4817</v>
      </c>
      <c r="D2735" s="36" t="s">
        <v>193</v>
      </c>
      <c r="E2735" s="35">
        <v>101071</v>
      </c>
      <c r="F2735" s="37">
        <v>69</v>
      </c>
      <c r="G2735" s="35">
        <v>3</v>
      </c>
      <c r="H2735" s="36" t="s">
        <v>186</v>
      </c>
      <c r="I2735" s="35">
        <v>3337431170</v>
      </c>
    </row>
    <row r="2736" spans="1:9" ht="75" hidden="1">
      <c r="A2736" s="35">
        <v>45646</v>
      </c>
      <c r="B2736" s="36" t="s">
        <v>4835</v>
      </c>
      <c r="C2736" s="36" t="s">
        <v>4817</v>
      </c>
      <c r="D2736" s="36" t="s">
        <v>193</v>
      </c>
      <c r="E2736" s="35">
        <v>101071</v>
      </c>
      <c r="F2736" s="37">
        <v>69</v>
      </c>
      <c r="G2736" s="35">
        <v>1</v>
      </c>
      <c r="H2736" s="36" t="s">
        <v>186</v>
      </c>
      <c r="I2736" s="35">
        <v>3337431191</v>
      </c>
    </row>
    <row r="2737" spans="1:9" ht="75" hidden="1">
      <c r="A2737" s="35">
        <v>45707</v>
      </c>
      <c r="B2737" s="36" t="s">
        <v>4836</v>
      </c>
      <c r="C2737" s="36" t="s">
        <v>4817</v>
      </c>
      <c r="D2737" s="36" t="s">
        <v>193</v>
      </c>
      <c r="E2737" s="35">
        <v>101071</v>
      </c>
      <c r="F2737" s="37">
        <v>69</v>
      </c>
      <c r="G2737" s="35">
        <v>2</v>
      </c>
      <c r="H2737" s="36" t="s">
        <v>186</v>
      </c>
      <c r="I2737" s="35">
        <v>3338155033</v>
      </c>
    </row>
    <row r="2738" spans="1:9" ht="75" hidden="1">
      <c r="A2738" s="35">
        <v>45709</v>
      </c>
      <c r="B2738" s="36" t="s">
        <v>4837</v>
      </c>
      <c r="C2738" s="36" t="s">
        <v>4817</v>
      </c>
      <c r="D2738" s="36" t="s">
        <v>193</v>
      </c>
      <c r="E2738" s="35">
        <v>101071</v>
      </c>
      <c r="F2738" s="37">
        <v>35</v>
      </c>
      <c r="G2738" s="35">
        <v>2</v>
      </c>
      <c r="H2738" s="36" t="s">
        <v>186</v>
      </c>
      <c r="I2738" s="35">
        <v>3338155036</v>
      </c>
    </row>
    <row r="2739" spans="1:9" ht="75" hidden="1">
      <c r="A2739" s="35">
        <v>45710</v>
      </c>
      <c r="B2739" s="36" t="s">
        <v>4838</v>
      </c>
      <c r="C2739" s="36" t="s">
        <v>4817</v>
      </c>
      <c r="D2739" s="36" t="s">
        <v>193</v>
      </c>
      <c r="E2739" s="35">
        <v>101071</v>
      </c>
      <c r="F2739" s="37">
        <v>35</v>
      </c>
      <c r="G2739" s="35">
        <v>1</v>
      </c>
      <c r="H2739" s="36" t="s">
        <v>186</v>
      </c>
      <c r="I2739" s="35">
        <v>3338155037</v>
      </c>
    </row>
    <row r="2740" spans="1:9" ht="75" hidden="1">
      <c r="A2740" s="35">
        <v>45711</v>
      </c>
      <c r="B2740" s="36" t="s">
        <v>4839</v>
      </c>
      <c r="C2740" s="36" t="s">
        <v>4817</v>
      </c>
      <c r="D2740" s="36" t="s">
        <v>193</v>
      </c>
      <c r="E2740" s="35">
        <v>101071</v>
      </c>
      <c r="F2740" s="37">
        <v>69</v>
      </c>
      <c r="G2740" s="35">
        <v>2</v>
      </c>
      <c r="H2740" s="36" t="s">
        <v>186</v>
      </c>
      <c r="I2740" s="35">
        <v>3338155038</v>
      </c>
    </row>
    <row r="2741" spans="1:9" ht="45" hidden="1">
      <c r="A2741" s="35">
        <v>45929</v>
      </c>
      <c r="B2741" s="36" t="s">
        <v>4840</v>
      </c>
      <c r="C2741" s="36" t="s">
        <v>4817</v>
      </c>
      <c r="D2741" s="36" t="s">
        <v>294</v>
      </c>
      <c r="E2741" s="35">
        <v>100716</v>
      </c>
      <c r="F2741" s="37">
        <v>42</v>
      </c>
      <c r="G2741" s="35">
        <v>2</v>
      </c>
      <c r="H2741" s="36" t="s">
        <v>186</v>
      </c>
      <c r="I2741" s="35">
        <v>3338290371</v>
      </c>
    </row>
    <row r="2742" spans="1:9" ht="45" hidden="1">
      <c r="A2742" s="35">
        <v>45930</v>
      </c>
      <c r="B2742" s="36" t="s">
        <v>4841</v>
      </c>
      <c r="C2742" s="36" t="s">
        <v>4817</v>
      </c>
      <c r="D2742" s="36" t="s">
        <v>294</v>
      </c>
      <c r="E2742" s="35">
        <v>100716</v>
      </c>
      <c r="F2742" s="37">
        <v>42</v>
      </c>
      <c r="G2742" s="35">
        <v>2</v>
      </c>
      <c r="H2742" s="36" t="s">
        <v>186</v>
      </c>
      <c r="I2742" s="35">
        <v>3338290374</v>
      </c>
    </row>
    <row r="2743" spans="1:9" ht="75" hidden="1">
      <c r="A2743" s="35">
        <v>45931</v>
      </c>
      <c r="B2743" s="36" t="s">
        <v>4842</v>
      </c>
      <c r="C2743" s="36" t="s">
        <v>4817</v>
      </c>
      <c r="D2743" s="36" t="s">
        <v>193</v>
      </c>
      <c r="E2743" s="35">
        <v>101071</v>
      </c>
      <c r="F2743" s="37">
        <v>35</v>
      </c>
      <c r="G2743" s="35">
        <v>1</v>
      </c>
      <c r="H2743" s="36" t="s">
        <v>186</v>
      </c>
      <c r="I2743" s="35">
        <v>3338290382</v>
      </c>
    </row>
    <row r="2744" spans="1:9" ht="75" hidden="1">
      <c r="A2744" s="35">
        <v>45932</v>
      </c>
      <c r="B2744" s="36" t="s">
        <v>4843</v>
      </c>
      <c r="C2744" s="36" t="s">
        <v>4817</v>
      </c>
      <c r="D2744" s="36" t="s">
        <v>193</v>
      </c>
      <c r="E2744" s="35">
        <v>101071</v>
      </c>
      <c r="F2744" s="37">
        <v>35</v>
      </c>
      <c r="G2744" s="35">
        <v>2</v>
      </c>
      <c r="H2744" s="36" t="s">
        <v>186</v>
      </c>
      <c r="I2744" s="35">
        <v>3338290384</v>
      </c>
    </row>
    <row r="2745" spans="1:9" ht="75" hidden="1">
      <c r="A2745" s="35">
        <v>45933</v>
      </c>
      <c r="B2745" s="36" t="s">
        <v>4844</v>
      </c>
      <c r="C2745" s="36" t="s">
        <v>4817</v>
      </c>
      <c r="D2745" s="36" t="s">
        <v>193</v>
      </c>
      <c r="E2745" s="35">
        <v>101071</v>
      </c>
      <c r="F2745" s="37">
        <v>35</v>
      </c>
      <c r="G2745" s="35">
        <v>2</v>
      </c>
      <c r="H2745" s="36" t="s">
        <v>186</v>
      </c>
      <c r="I2745" s="35">
        <v>3338290385</v>
      </c>
    </row>
    <row r="2746" spans="1:9" ht="75" hidden="1">
      <c r="A2746" s="35">
        <v>45938</v>
      </c>
      <c r="B2746" s="36" t="s">
        <v>4845</v>
      </c>
      <c r="C2746" s="36" t="s">
        <v>4817</v>
      </c>
      <c r="D2746" s="36" t="s">
        <v>193</v>
      </c>
      <c r="E2746" s="35">
        <v>101071</v>
      </c>
      <c r="F2746" s="37">
        <v>35</v>
      </c>
      <c r="G2746" s="35">
        <v>1</v>
      </c>
      <c r="H2746" s="36" t="s">
        <v>186</v>
      </c>
      <c r="I2746" s="35">
        <v>3338290450</v>
      </c>
    </row>
    <row r="2747" spans="1:9" ht="75" hidden="1">
      <c r="A2747" s="35">
        <v>45939</v>
      </c>
      <c r="B2747" s="36" t="s">
        <v>4846</v>
      </c>
      <c r="C2747" s="36" t="s">
        <v>4817</v>
      </c>
      <c r="D2747" s="36" t="s">
        <v>193</v>
      </c>
      <c r="E2747" s="35">
        <v>101071</v>
      </c>
      <c r="F2747" s="37">
        <v>35</v>
      </c>
      <c r="G2747" s="35">
        <v>2</v>
      </c>
      <c r="H2747" s="36" t="s">
        <v>186</v>
      </c>
      <c r="I2747" s="35">
        <v>3338290451</v>
      </c>
    </row>
    <row r="2748" spans="1:9" ht="75" hidden="1">
      <c r="A2748" s="35">
        <v>45940</v>
      </c>
      <c r="B2748" s="36" t="s">
        <v>4847</v>
      </c>
      <c r="C2748" s="36" t="s">
        <v>4817</v>
      </c>
      <c r="D2748" s="36" t="s">
        <v>193</v>
      </c>
      <c r="E2748" s="35">
        <v>101071</v>
      </c>
      <c r="F2748" s="37">
        <v>35</v>
      </c>
      <c r="G2748" s="35">
        <v>2</v>
      </c>
      <c r="H2748" s="36" t="s">
        <v>186</v>
      </c>
      <c r="I2748" s="35">
        <v>3338290453</v>
      </c>
    </row>
    <row r="2749" spans="1:9" ht="75" hidden="1">
      <c r="A2749" s="35">
        <v>45941</v>
      </c>
      <c r="B2749" s="36" t="s">
        <v>4848</v>
      </c>
      <c r="C2749" s="36" t="s">
        <v>4817</v>
      </c>
      <c r="D2749" s="36" t="s">
        <v>193</v>
      </c>
      <c r="E2749" s="35">
        <v>101071</v>
      </c>
      <c r="F2749" s="37">
        <v>35</v>
      </c>
      <c r="G2749" s="35">
        <v>2</v>
      </c>
      <c r="H2749" s="36" t="s">
        <v>186</v>
      </c>
      <c r="I2749" s="35">
        <v>3338290454</v>
      </c>
    </row>
    <row r="2750" spans="1:9" ht="75" hidden="1">
      <c r="A2750" s="35">
        <v>45942</v>
      </c>
      <c r="B2750" s="36" t="s">
        <v>4849</v>
      </c>
      <c r="C2750" s="36" t="s">
        <v>4817</v>
      </c>
      <c r="D2750" s="36" t="s">
        <v>193</v>
      </c>
      <c r="E2750" s="35">
        <v>101071</v>
      </c>
      <c r="F2750" s="37">
        <v>35</v>
      </c>
      <c r="G2750" s="35">
        <v>2</v>
      </c>
      <c r="H2750" s="36" t="s">
        <v>186</v>
      </c>
      <c r="I2750" s="35">
        <v>3338290455</v>
      </c>
    </row>
    <row r="2751" spans="1:9" ht="75" hidden="1">
      <c r="A2751" s="35">
        <v>45943</v>
      </c>
      <c r="B2751" s="36" t="s">
        <v>4850</v>
      </c>
      <c r="C2751" s="36" t="s">
        <v>4817</v>
      </c>
      <c r="D2751" s="36" t="s">
        <v>193</v>
      </c>
      <c r="E2751" s="35">
        <v>101071</v>
      </c>
      <c r="F2751" s="37">
        <v>35</v>
      </c>
      <c r="G2751" s="35">
        <v>1</v>
      </c>
      <c r="H2751" s="36" t="s">
        <v>186</v>
      </c>
      <c r="I2751" s="35">
        <v>3338290456</v>
      </c>
    </row>
    <row r="2752" spans="1:9" ht="75" hidden="1">
      <c r="A2752" s="35">
        <v>45944</v>
      </c>
      <c r="B2752" s="36" t="s">
        <v>4851</v>
      </c>
      <c r="C2752" s="36" t="s">
        <v>4817</v>
      </c>
      <c r="D2752" s="36" t="s">
        <v>193</v>
      </c>
      <c r="E2752" s="35">
        <v>101071</v>
      </c>
      <c r="F2752" s="37">
        <v>35</v>
      </c>
      <c r="G2752" s="35">
        <v>2</v>
      </c>
      <c r="H2752" s="36" t="s">
        <v>186</v>
      </c>
      <c r="I2752" s="35">
        <v>3338290457</v>
      </c>
    </row>
    <row r="2753" spans="1:9" ht="45" hidden="1">
      <c r="A2753" s="35">
        <v>45945</v>
      </c>
      <c r="B2753" s="36" t="s">
        <v>4852</v>
      </c>
      <c r="C2753" s="36" t="s">
        <v>4817</v>
      </c>
      <c r="D2753" s="36" t="s">
        <v>294</v>
      </c>
      <c r="E2753" s="35">
        <v>100716</v>
      </c>
      <c r="F2753" s="37">
        <v>42</v>
      </c>
      <c r="G2753" s="35">
        <v>1</v>
      </c>
      <c r="H2753" s="36" t="s">
        <v>186</v>
      </c>
      <c r="I2753" s="35">
        <v>3338290460</v>
      </c>
    </row>
    <row r="2754" spans="1:9" ht="45" hidden="1">
      <c r="A2754" s="35">
        <v>45946</v>
      </c>
      <c r="B2754" s="36" t="s">
        <v>4853</v>
      </c>
      <c r="C2754" s="36" t="s">
        <v>4817</v>
      </c>
      <c r="D2754" s="36" t="s">
        <v>294</v>
      </c>
      <c r="E2754" s="35">
        <v>100716</v>
      </c>
      <c r="F2754" s="37">
        <v>42</v>
      </c>
      <c r="G2754" s="35">
        <v>3</v>
      </c>
      <c r="H2754" s="36" t="s">
        <v>186</v>
      </c>
      <c r="I2754" s="35">
        <v>3338290462</v>
      </c>
    </row>
    <row r="2755" spans="1:9" ht="45" hidden="1">
      <c r="A2755" s="35">
        <v>45947</v>
      </c>
      <c r="B2755" s="36" t="s">
        <v>4854</v>
      </c>
      <c r="C2755" s="36" t="s">
        <v>4817</v>
      </c>
      <c r="D2755" s="36" t="s">
        <v>294</v>
      </c>
      <c r="E2755" s="35">
        <v>100716</v>
      </c>
      <c r="F2755" s="37">
        <v>42</v>
      </c>
      <c r="G2755" s="35">
        <v>3</v>
      </c>
      <c r="H2755" s="36" t="s">
        <v>186</v>
      </c>
      <c r="I2755" s="35">
        <v>3338290463</v>
      </c>
    </row>
    <row r="2756" spans="1:9" ht="45" hidden="1">
      <c r="A2756" s="35">
        <v>45948</v>
      </c>
      <c r="B2756" s="36" t="s">
        <v>4855</v>
      </c>
      <c r="C2756" s="36" t="s">
        <v>4817</v>
      </c>
      <c r="D2756" s="36" t="s">
        <v>294</v>
      </c>
      <c r="E2756" s="35">
        <v>100716</v>
      </c>
      <c r="F2756" s="37">
        <v>42</v>
      </c>
      <c r="G2756" s="35">
        <v>1</v>
      </c>
      <c r="H2756" s="36" t="s">
        <v>186</v>
      </c>
      <c r="I2756" s="35">
        <v>3338290464</v>
      </c>
    </row>
    <row r="2757" spans="1:9" ht="45" hidden="1">
      <c r="A2757" s="35">
        <v>45949</v>
      </c>
      <c r="B2757" s="36" t="s">
        <v>4856</v>
      </c>
      <c r="C2757" s="36" t="s">
        <v>4817</v>
      </c>
      <c r="D2757" s="36" t="s">
        <v>294</v>
      </c>
      <c r="E2757" s="35">
        <v>100716</v>
      </c>
      <c r="F2757" s="37">
        <v>42</v>
      </c>
      <c r="G2757" s="35">
        <v>2</v>
      </c>
      <c r="H2757" s="36" t="s">
        <v>186</v>
      </c>
      <c r="I2757" s="35">
        <v>3338290466</v>
      </c>
    </row>
    <row r="2758" spans="1:9" ht="45" hidden="1">
      <c r="A2758" s="35">
        <v>45950</v>
      </c>
      <c r="B2758" s="36" t="s">
        <v>4857</v>
      </c>
      <c r="C2758" s="36" t="s">
        <v>4817</v>
      </c>
      <c r="D2758" s="36" t="s">
        <v>294</v>
      </c>
      <c r="E2758" s="35">
        <v>100716</v>
      </c>
      <c r="F2758" s="37">
        <v>42</v>
      </c>
      <c r="G2758" s="35">
        <v>2</v>
      </c>
      <c r="H2758" s="36" t="s">
        <v>186</v>
      </c>
      <c r="I2758" s="35">
        <v>3338290470</v>
      </c>
    </row>
    <row r="2759" spans="1:9" ht="45" hidden="1">
      <c r="A2759" s="35">
        <v>45951</v>
      </c>
      <c r="B2759" s="36" t="s">
        <v>4858</v>
      </c>
      <c r="C2759" s="36" t="s">
        <v>4817</v>
      </c>
      <c r="D2759" s="36" t="s">
        <v>294</v>
      </c>
      <c r="E2759" s="35">
        <v>100716</v>
      </c>
      <c r="F2759" s="37">
        <v>42</v>
      </c>
      <c r="G2759" s="35">
        <v>2</v>
      </c>
      <c r="H2759" s="36" t="s">
        <v>186</v>
      </c>
      <c r="I2759" s="35">
        <v>3338290471</v>
      </c>
    </row>
    <row r="2760" spans="1:9" ht="45" hidden="1">
      <c r="A2760" s="35">
        <v>45952</v>
      </c>
      <c r="B2760" s="36" t="s">
        <v>4859</v>
      </c>
      <c r="C2760" s="36" t="s">
        <v>4817</v>
      </c>
      <c r="D2760" s="36" t="s">
        <v>294</v>
      </c>
      <c r="E2760" s="35">
        <v>100716</v>
      </c>
      <c r="F2760" s="37">
        <v>42</v>
      </c>
      <c r="G2760" s="35">
        <v>1</v>
      </c>
      <c r="H2760" s="36" t="s">
        <v>186</v>
      </c>
      <c r="I2760" s="35">
        <v>3338290476</v>
      </c>
    </row>
    <row r="2761" spans="1:9" ht="45" hidden="1">
      <c r="A2761" s="35">
        <v>45953</v>
      </c>
      <c r="B2761" s="36" t="s">
        <v>4860</v>
      </c>
      <c r="C2761" s="36" t="s">
        <v>4817</v>
      </c>
      <c r="D2761" s="36" t="s">
        <v>294</v>
      </c>
      <c r="E2761" s="35">
        <v>100716</v>
      </c>
      <c r="F2761" s="37">
        <v>42</v>
      </c>
      <c r="G2761" s="35">
        <v>3</v>
      </c>
      <c r="H2761" s="36" t="s">
        <v>186</v>
      </c>
      <c r="I2761" s="35">
        <v>3338290477</v>
      </c>
    </row>
    <row r="2762" spans="1:9" ht="45" hidden="1">
      <c r="A2762" s="35">
        <v>45954</v>
      </c>
      <c r="B2762" s="36" t="s">
        <v>4861</v>
      </c>
      <c r="C2762" s="36" t="s">
        <v>4817</v>
      </c>
      <c r="D2762" s="36" t="s">
        <v>294</v>
      </c>
      <c r="E2762" s="35">
        <v>100716</v>
      </c>
      <c r="F2762" s="37">
        <v>42</v>
      </c>
      <c r="G2762" s="35">
        <v>1</v>
      </c>
      <c r="H2762" s="36" t="s">
        <v>186</v>
      </c>
      <c r="I2762" s="35">
        <v>3338290481</v>
      </c>
    </row>
    <row r="2763" spans="1:9" ht="45" hidden="1">
      <c r="A2763" s="35">
        <v>45955</v>
      </c>
      <c r="B2763" s="36" t="s">
        <v>4862</v>
      </c>
      <c r="C2763" s="36" t="s">
        <v>4817</v>
      </c>
      <c r="D2763" s="36" t="s">
        <v>294</v>
      </c>
      <c r="E2763" s="35">
        <v>100716</v>
      </c>
      <c r="F2763" s="37">
        <v>42</v>
      </c>
      <c r="G2763" s="35">
        <v>2</v>
      </c>
      <c r="H2763" s="36" t="s">
        <v>186</v>
      </c>
      <c r="I2763" s="35">
        <v>3338290482</v>
      </c>
    </row>
    <row r="2764" spans="1:9" ht="45" hidden="1">
      <c r="A2764" s="35">
        <v>45956</v>
      </c>
      <c r="B2764" s="36" t="s">
        <v>4863</v>
      </c>
      <c r="C2764" s="36" t="s">
        <v>4817</v>
      </c>
      <c r="D2764" s="36" t="s">
        <v>294</v>
      </c>
      <c r="E2764" s="35">
        <v>100716</v>
      </c>
      <c r="F2764" s="37">
        <v>42</v>
      </c>
      <c r="G2764" s="35">
        <v>2</v>
      </c>
      <c r="H2764" s="36" t="s">
        <v>186</v>
      </c>
      <c r="I2764" s="35">
        <v>3338290486</v>
      </c>
    </row>
    <row r="2765" spans="1:9" ht="45" hidden="1">
      <c r="A2765" s="35">
        <v>45957</v>
      </c>
      <c r="B2765" s="36" t="s">
        <v>4864</v>
      </c>
      <c r="C2765" s="36" t="s">
        <v>4817</v>
      </c>
      <c r="D2765" s="36" t="s">
        <v>294</v>
      </c>
      <c r="E2765" s="35">
        <v>100716</v>
      </c>
      <c r="F2765" s="37">
        <v>42</v>
      </c>
      <c r="G2765" s="35">
        <v>2</v>
      </c>
      <c r="H2765" s="36" t="s">
        <v>186</v>
      </c>
      <c r="I2765" s="35">
        <v>3338290490</v>
      </c>
    </row>
    <row r="2766" spans="1:9" ht="45" hidden="1">
      <c r="A2766" s="35">
        <v>45958</v>
      </c>
      <c r="B2766" s="36" t="s">
        <v>4865</v>
      </c>
      <c r="C2766" s="36" t="s">
        <v>4817</v>
      </c>
      <c r="D2766" s="36" t="s">
        <v>294</v>
      </c>
      <c r="E2766" s="35">
        <v>100716</v>
      </c>
      <c r="F2766" s="37">
        <v>42</v>
      </c>
      <c r="G2766" s="35">
        <v>1</v>
      </c>
      <c r="H2766" s="36" t="s">
        <v>186</v>
      </c>
      <c r="I2766" s="35">
        <v>3338290493</v>
      </c>
    </row>
    <row r="2767" spans="1:9" ht="15" hidden="1">
      <c r="A2767" s="35">
        <v>49665</v>
      </c>
      <c r="B2767" s="36" t="s">
        <v>4866</v>
      </c>
      <c r="C2767" s="36" t="s">
        <v>4817</v>
      </c>
      <c r="D2767" s="36" t="s">
        <v>178</v>
      </c>
      <c r="E2767" s="35">
        <v>116704</v>
      </c>
      <c r="F2767" s="37">
        <v>46</v>
      </c>
      <c r="G2767" s="35">
        <v>4</v>
      </c>
      <c r="H2767" s="36" t="s">
        <v>194</v>
      </c>
      <c r="I2767" s="35">
        <v>3349559521</v>
      </c>
    </row>
    <row r="2768" spans="1:9" ht="15" hidden="1">
      <c r="A2768" s="35">
        <v>49669</v>
      </c>
      <c r="B2768" s="36" t="s">
        <v>4867</v>
      </c>
      <c r="C2768" s="36" t="s">
        <v>4817</v>
      </c>
      <c r="D2768" s="36" t="s">
        <v>178</v>
      </c>
      <c r="E2768" s="35">
        <v>116704</v>
      </c>
      <c r="F2768" s="37">
        <v>46</v>
      </c>
      <c r="G2768" s="35">
        <v>5</v>
      </c>
      <c r="H2768" s="36" t="s">
        <v>194</v>
      </c>
      <c r="I2768" s="35">
        <v>3349559532</v>
      </c>
    </row>
    <row r="2769" spans="1:9" ht="15" hidden="1">
      <c r="A2769" s="35">
        <v>49671</v>
      </c>
      <c r="B2769" s="36" t="s">
        <v>4868</v>
      </c>
      <c r="C2769" s="36" t="s">
        <v>4817</v>
      </c>
      <c r="D2769" s="36" t="s">
        <v>178</v>
      </c>
      <c r="E2769" s="35">
        <v>116704</v>
      </c>
      <c r="F2769" s="37">
        <v>-99</v>
      </c>
      <c r="G2769" s="35">
        <v>1</v>
      </c>
      <c r="H2769" s="36" t="s">
        <v>194</v>
      </c>
      <c r="I2769" s="35">
        <v>3349559572</v>
      </c>
    </row>
    <row r="2770" spans="1:9" ht="15" hidden="1">
      <c r="A2770" s="35">
        <v>49674</v>
      </c>
      <c r="B2770" s="36" t="s">
        <v>4869</v>
      </c>
      <c r="C2770" s="36" t="s">
        <v>4817</v>
      </c>
      <c r="D2770" s="36" t="s">
        <v>178</v>
      </c>
      <c r="E2770" s="35">
        <v>116704</v>
      </c>
      <c r="F2770" s="37">
        <v>10</v>
      </c>
      <c r="G2770" s="35">
        <v>2</v>
      </c>
      <c r="H2770" s="36" t="s">
        <v>194</v>
      </c>
      <c r="I2770" s="35">
        <v>3349559616</v>
      </c>
    </row>
    <row r="2771" spans="1:9" ht="45" hidden="1">
      <c r="A2771" s="35">
        <v>49680</v>
      </c>
      <c r="B2771" s="36" t="s">
        <v>4870</v>
      </c>
      <c r="C2771" s="36" t="s">
        <v>4817</v>
      </c>
      <c r="D2771" s="36" t="s">
        <v>178</v>
      </c>
      <c r="E2771" s="35">
        <v>116704</v>
      </c>
      <c r="F2771" s="37">
        <v>46</v>
      </c>
      <c r="G2771" s="35">
        <v>1</v>
      </c>
      <c r="H2771" s="36" t="s">
        <v>179</v>
      </c>
      <c r="I2771" s="35">
        <v>3349559667</v>
      </c>
    </row>
    <row r="2772" spans="1:9" ht="45" hidden="1">
      <c r="A2772" s="35">
        <v>49681</v>
      </c>
      <c r="B2772" s="36" t="s">
        <v>4871</v>
      </c>
      <c r="C2772" s="36" t="s">
        <v>4817</v>
      </c>
      <c r="D2772" s="36" t="s">
        <v>178</v>
      </c>
      <c r="E2772" s="35">
        <v>116704</v>
      </c>
      <c r="F2772" s="37">
        <v>46</v>
      </c>
      <c r="G2772" s="35">
        <v>1</v>
      </c>
      <c r="H2772" s="36" t="s">
        <v>179</v>
      </c>
      <c r="I2772" s="35">
        <v>3349559668</v>
      </c>
    </row>
    <row r="2773" spans="1:9" ht="45" hidden="1">
      <c r="A2773" s="35">
        <v>49682</v>
      </c>
      <c r="B2773" s="36" t="s">
        <v>4872</v>
      </c>
      <c r="C2773" s="36" t="s">
        <v>4817</v>
      </c>
      <c r="D2773" s="36" t="s">
        <v>178</v>
      </c>
      <c r="E2773" s="35">
        <v>116704</v>
      </c>
      <c r="F2773" s="37">
        <v>46</v>
      </c>
      <c r="G2773" s="35">
        <v>2</v>
      </c>
      <c r="H2773" s="36" t="s">
        <v>179</v>
      </c>
      <c r="I2773" s="35">
        <v>3349560001</v>
      </c>
    </row>
    <row r="2774" spans="1:9" ht="60" hidden="1">
      <c r="A2774" s="35">
        <v>49683</v>
      </c>
      <c r="B2774" s="36" t="s">
        <v>4873</v>
      </c>
      <c r="C2774" s="36" t="s">
        <v>4817</v>
      </c>
      <c r="D2774" s="36" t="s">
        <v>191</v>
      </c>
      <c r="E2774" s="35">
        <v>100834</v>
      </c>
      <c r="F2774" s="37">
        <v>46</v>
      </c>
      <c r="G2774" s="35">
        <v>1</v>
      </c>
      <c r="H2774" s="36" t="s">
        <v>179</v>
      </c>
      <c r="I2774" s="35">
        <v>3349560033</v>
      </c>
    </row>
    <row r="2775" spans="1:9" ht="45" hidden="1">
      <c r="A2775" s="35">
        <v>49684</v>
      </c>
      <c r="B2775" s="36" t="s">
        <v>4874</v>
      </c>
      <c r="C2775" s="36" t="s">
        <v>4817</v>
      </c>
      <c r="D2775" s="36" t="s">
        <v>178</v>
      </c>
      <c r="E2775" s="35">
        <v>116704</v>
      </c>
      <c r="F2775" s="37">
        <v>46</v>
      </c>
      <c r="G2775" s="35">
        <v>4</v>
      </c>
      <c r="H2775" s="36" t="s">
        <v>179</v>
      </c>
      <c r="I2775" s="35">
        <v>3349560149</v>
      </c>
    </row>
    <row r="2776" spans="1:9" ht="45" hidden="1">
      <c r="A2776" s="35">
        <v>49685</v>
      </c>
      <c r="B2776" s="36" t="s">
        <v>4875</v>
      </c>
      <c r="C2776" s="36" t="s">
        <v>4817</v>
      </c>
      <c r="D2776" s="36" t="s">
        <v>178</v>
      </c>
      <c r="E2776" s="35">
        <v>116704</v>
      </c>
      <c r="F2776" s="37">
        <v>46</v>
      </c>
      <c r="G2776" s="35">
        <v>1</v>
      </c>
      <c r="H2776" s="36" t="s">
        <v>179</v>
      </c>
      <c r="I2776" s="35">
        <v>3349560222</v>
      </c>
    </row>
    <row r="2777" spans="1:9" ht="45" hidden="1">
      <c r="A2777" s="35">
        <v>49686</v>
      </c>
      <c r="B2777" s="36" t="s">
        <v>4876</v>
      </c>
      <c r="C2777" s="36" t="s">
        <v>4817</v>
      </c>
      <c r="D2777" s="36" t="s">
        <v>178</v>
      </c>
      <c r="E2777" s="35">
        <v>116704</v>
      </c>
      <c r="F2777" s="37">
        <v>46</v>
      </c>
      <c r="G2777" s="35">
        <v>1</v>
      </c>
      <c r="H2777" s="36" t="s">
        <v>179</v>
      </c>
      <c r="I2777" s="35">
        <v>3349560227</v>
      </c>
    </row>
    <row r="2778" spans="1:9" ht="45" hidden="1">
      <c r="A2778" s="35">
        <v>49687</v>
      </c>
      <c r="B2778" s="36" t="s">
        <v>4877</v>
      </c>
      <c r="C2778" s="36" t="s">
        <v>4817</v>
      </c>
      <c r="D2778" s="36" t="s">
        <v>178</v>
      </c>
      <c r="E2778" s="35">
        <v>116704</v>
      </c>
      <c r="F2778" s="37">
        <v>46</v>
      </c>
      <c r="G2778" s="35">
        <v>1</v>
      </c>
      <c r="H2778" s="36" t="s">
        <v>179</v>
      </c>
      <c r="I2778" s="35">
        <v>3349560264</v>
      </c>
    </row>
    <row r="2779" spans="1:9" ht="15" hidden="1">
      <c r="A2779" s="35">
        <v>49690</v>
      </c>
      <c r="B2779" s="36" t="s">
        <v>4878</v>
      </c>
      <c r="C2779" s="36" t="s">
        <v>4817</v>
      </c>
      <c r="D2779" s="36" t="s">
        <v>178</v>
      </c>
      <c r="E2779" s="35">
        <v>116704</v>
      </c>
      <c r="F2779" s="37">
        <v>138</v>
      </c>
      <c r="G2779" s="35">
        <v>2</v>
      </c>
      <c r="H2779" s="36" t="s">
        <v>194</v>
      </c>
      <c r="I2779" s="35">
        <v>3349560320</v>
      </c>
    </row>
    <row r="2780" spans="1:9" ht="45" hidden="1">
      <c r="A2780" s="35">
        <v>49691</v>
      </c>
      <c r="B2780" s="36" t="s">
        <v>4879</v>
      </c>
      <c r="C2780" s="36" t="s">
        <v>4817</v>
      </c>
      <c r="D2780" s="36" t="s">
        <v>178</v>
      </c>
      <c r="E2780" s="35">
        <v>116704</v>
      </c>
      <c r="F2780" s="37">
        <v>-99</v>
      </c>
      <c r="G2780" s="35">
        <v>1</v>
      </c>
      <c r="H2780" s="36" t="s">
        <v>179</v>
      </c>
      <c r="I2780" s="35">
        <v>3349560382</v>
      </c>
    </row>
    <row r="2781" spans="1:9" ht="15" hidden="1">
      <c r="A2781" s="35">
        <v>49771</v>
      </c>
      <c r="B2781" s="36" t="s">
        <v>4880</v>
      </c>
      <c r="C2781" s="36" t="s">
        <v>4817</v>
      </c>
      <c r="D2781" s="36" t="s">
        <v>178</v>
      </c>
      <c r="E2781" s="35">
        <v>116704</v>
      </c>
      <c r="F2781" s="37">
        <v>69</v>
      </c>
      <c r="G2781" s="35">
        <v>2</v>
      </c>
      <c r="H2781" s="36" t="s">
        <v>170</v>
      </c>
      <c r="I2781" s="35">
        <v>3337427316</v>
      </c>
    </row>
    <row r="2782" spans="1:9" ht="60" hidden="1">
      <c r="A2782" s="35">
        <v>49772</v>
      </c>
      <c r="B2782" s="36" t="s">
        <v>4881</v>
      </c>
      <c r="C2782" s="36" t="s">
        <v>4817</v>
      </c>
      <c r="D2782" s="36" t="s">
        <v>191</v>
      </c>
      <c r="E2782" s="35">
        <v>100834</v>
      </c>
      <c r="F2782" s="37">
        <v>115</v>
      </c>
      <c r="G2782" s="35">
        <v>1</v>
      </c>
      <c r="H2782" s="36" t="s">
        <v>170</v>
      </c>
      <c r="I2782" s="35">
        <v>3337430094</v>
      </c>
    </row>
    <row r="2783" spans="1:9" ht="60" hidden="1">
      <c r="A2783" s="35">
        <v>49773</v>
      </c>
      <c r="B2783" s="36" t="s">
        <v>4882</v>
      </c>
      <c r="C2783" s="36" t="s">
        <v>4817</v>
      </c>
      <c r="D2783" s="36" t="s">
        <v>191</v>
      </c>
      <c r="E2783" s="35">
        <v>100834</v>
      </c>
      <c r="F2783" s="37">
        <v>230</v>
      </c>
      <c r="G2783" s="35">
        <v>1</v>
      </c>
      <c r="H2783" s="36" t="s">
        <v>179</v>
      </c>
      <c r="I2783" s="35">
        <v>3337430104</v>
      </c>
    </row>
    <row r="2784" spans="1:9" ht="60" hidden="1">
      <c r="A2784" s="35">
        <v>49774</v>
      </c>
      <c r="B2784" s="36" t="s">
        <v>4883</v>
      </c>
      <c r="C2784" s="36" t="s">
        <v>4817</v>
      </c>
      <c r="D2784" s="36" t="s">
        <v>191</v>
      </c>
      <c r="E2784" s="35">
        <v>100834</v>
      </c>
      <c r="F2784" s="37">
        <v>345</v>
      </c>
      <c r="G2784" s="35">
        <v>1</v>
      </c>
      <c r="H2784" s="36" t="s">
        <v>179</v>
      </c>
      <c r="I2784" s="35">
        <v>3337430123</v>
      </c>
    </row>
    <row r="2785" spans="1:9" ht="45" hidden="1">
      <c r="A2785" s="35">
        <v>49778</v>
      </c>
      <c r="B2785" s="36" t="s">
        <v>4884</v>
      </c>
      <c r="C2785" s="36" t="s">
        <v>4817</v>
      </c>
      <c r="D2785" s="36" t="s">
        <v>397</v>
      </c>
      <c r="E2785" s="35">
        <v>101374</v>
      </c>
      <c r="F2785" s="37">
        <v>115</v>
      </c>
      <c r="G2785" s="35">
        <v>3</v>
      </c>
      <c r="H2785" s="36" t="s">
        <v>194</v>
      </c>
      <c r="I2785" s="35">
        <v>3352750068</v>
      </c>
    </row>
    <row r="2786" spans="1:9" ht="45" hidden="1">
      <c r="A2786" s="35">
        <v>49779</v>
      </c>
      <c r="B2786" s="36" t="s">
        <v>4885</v>
      </c>
      <c r="C2786" s="36" t="s">
        <v>4817</v>
      </c>
      <c r="D2786" s="36" t="s">
        <v>397</v>
      </c>
      <c r="E2786" s="35">
        <v>101374</v>
      </c>
      <c r="F2786" s="37">
        <v>57</v>
      </c>
      <c r="G2786" s="35">
        <v>2</v>
      </c>
      <c r="H2786" s="36" t="s">
        <v>194</v>
      </c>
      <c r="I2786" s="35">
        <v>3352750103</v>
      </c>
    </row>
    <row r="2787" spans="1:9" ht="45" hidden="1">
      <c r="A2787" s="35">
        <v>49780</v>
      </c>
      <c r="B2787" s="36" t="s">
        <v>4886</v>
      </c>
      <c r="C2787" s="36" t="s">
        <v>4817</v>
      </c>
      <c r="D2787" s="36" t="s">
        <v>397</v>
      </c>
      <c r="E2787" s="35">
        <v>101374</v>
      </c>
      <c r="F2787" s="37">
        <v>115</v>
      </c>
      <c r="G2787" s="35">
        <v>4</v>
      </c>
      <c r="H2787" s="36" t="s">
        <v>194</v>
      </c>
      <c r="I2787" s="35">
        <v>3352750109</v>
      </c>
    </row>
    <row r="2788" spans="1:9" ht="15" hidden="1">
      <c r="A2788" s="35">
        <v>49782</v>
      </c>
      <c r="B2788" s="36" t="s">
        <v>4887</v>
      </c>
      <c r="C2788" s="36" t="s">
        <v>4817</v>
      </c>
      <c r="D2788" s="36" t="s">
        <v>178</v>
      </c>
      <c r="E2788" s="35">
        <v>116704</v>
      </c>
      <c r="F2788" s="37">
        <v>69</v>
      </c>
      <c r="G2788" s="35">
        <v>2</v>
      </c>
      <c r="H2788" s="36" t="s">
        <v>170</v>
      </c>
      <c r="I2788" s="35">
        <v>3352750111</v>
      </c>
    </row>
    <row r="2789" spans="1:9" ht="15" hidden="1">
      <c r="A2789" s="35">
        <v>49783</v>
      </c>
      <c r="B2789" s="36" t="s">
        <v>4888</v>
      </c>
      <c r="C2789" s="36" t="s">
        <v>4817</v>
      </c>
      <c r="D2789" s="36" t="s">
        <v>178</v>
      </c>
      <c r="E2789" s="35">
        <v>116704</v>
      </c>
      <c r="F2789" s="37">
        <v>69</v>
      </c>
      <c r="G2789" s="35">
        <v>2</v>
      </c>
      <c r="H2789" s="36" t="s">
        <v>170</v>
      </c>
      <c r="I2789" s="35">
        <v>3352750113</v>
      </c>
    </row>
    <row r="2790" spans="1:9" ht="15" hidden="1">
      <c r="A2790" s="35">
        <v>49784</v>
      </c>
      <c r="B2790" s="36" t="s">
        <v>4889</v>
      </c>
      <c r="C2790" s="36" t="s">
        <v>4817</v>
      </c>
      <c r="D2790" s="36" t="s">
        <v>178</v>
      </c>
      <c r="E2790" s="35">
        <v>116704</v>
      </c>
      <c r="F2790" s="37">
        <v>69</v>
      </c>
      <c r="G2790" s="35">
        <v>2</v>
      </c>
      <c r="H2790" s="36" t="s">
        <v>194</v>
      </c>
      <c r="I2790" s="35">
        <v>3352750121</v>
      </c>
    </row>
    <row r="2791" spans="1:9" ht="45" hidden="1">
      <c r="A2791" s="35">
        <v>49785</v>
      </c>
      <c r="B2791" s="36" t="s">
        <v>4890</v>
      </c>
      <c r="C2791" s="36" t="s">
        <v>4817</v>
      </c>
      <c r="D2791" s="36" t="s">
        <v>397</v>
      </c>
      <c r="E2791" s="35">
        <v>101374</v>
      </c>
      <c r="F2791" s="37">
        <v>115</v>
      </c>
      <c r="G2791" s="35">
        <v>2</v>
      </c>
      <c r="H2791" s="36" t="s">
        <v>194</v>
      </c>
      <c r="I2791" s="35">
        <v>3352750122</v>
      </c>
    </row>
    <row r="2792" spans="1:9" ht="45" hidden="1">
      <c r="A2792" s="35">
        <v>49788</v>
      </c>
      <c r="B2792" s="36" t="s">
        <v>4891</v>
      </c>
      <c r="C2792" s="36" t="s">
        <v>4817</v>
      </c>
      <c r="D2792" s="36" t="s">
        <v>397</v>
      </c>
      <c r="E2792" s="35">
        <v>101374</v>
      </c>
      <c r="F2792" s="37">
        <v>115</v>
      </c>
      <c r="G2792" s="35">
        <v>2</v>
      </c>
      <c r="H2792" s="36" t="s">
        <v>194</v>
      </c>
      <c r="I2792" s="35">
        <v>3352750132</v>
      </c>
    </row>
    <row r="2793" spans="1:9" ht="45" hidden="1">
      <c r="A2793" s="35">
        <v>49790</v>
      </c>
      <c r="B2793" s="36" t="s">
        <v>4892</v>
      </c>
      <c r="C2793" s="36" t="s">
        <v>4817</v>
      </c>
      <c r="D2793" s="36" t="s">
        <v>397</v>
      </c>
      <c r="E2793" s="35">
        <v>101374</v>
      </c>
      <c r="F2793" s="37">
        <v>115</v>
      </c>
      <c r="G2793" s="35">
        <v>3</v>
      </c>
      <c r="H2793" s="36" t="s">
        <v>194</v>
      </c>
      <c r="I2793" s="35">
        <v>3352750136</v>
      </c>
    </row>
    <row r="2794" spans="1:9" ht="60" hidden="1">
      <c r="A2794" s="35">
        <v>49791</v>
      </c>
      <c r="B2794" s="36" t="s">
        <v>4893</v>
      </c>
      <c r="C2794" s="36" t="s">
        <v>4817</v>
      </c>
      <c r="D2794" s="36" t="s">
        <v>191</v>
      </c>
      <c r="E2794" s="35">
        <v>100834</v>
      </c>
      <c r="F2794" s="37">
        <v>115</v>
      </c>
      <c r="G2794" s="35">
        <v>6</v>
      </c>
      <c r="H2794" s="36" t="s">
        <v>186</v>
      </c>
      <c r="I2794" s="35">
        <v>3352750148</v>
      </c>
    </row>
    <row r="2795" spans="1:9" ht="30" hidden="1">
      <c r="A2795" s="35">
        <v>49792</v>
      </c>
      <c r="B2795" s="36" t="s">
        <v>4894</v>
      </c>
      <c r="C2795" s="36" t="s">
        <v>4817</v>
      </c>
      <c r="D2795" s="36" t="s">
        <v>178</v>
      </c>
      <c r="E2795" s="35">
        <v>116704</v>
      </c>
      <c r="F2795" s="37">
        <v>115</v>
      </c>
      <c r="G2795" s="35">
        <v>2</v>
      </c>
      <c r="H2795" s="36" t="s">
        <v>186</v>
      </c>
      <c r="I2795" s="35">
        <v>3352750157</v>
      </c>
    </row>
    <row r="2796" spans="1:9" ht="30" hidden="1">
      <c r="A2796" s="35">
        <v>49793</v>
      </c>
      <c r="B2796" s="36" t="s">
        <v>4895</v>
      </c>
      <c r="C2796" s="36" t="s">
        <v>4817</v>
      </c>
      <c r="D2796" s="36" t="s">
        <v>178</v>
      </c>
      <c r="E2796" s="35">
        <v>116704</v>
      </c>
      <c r="F2796" s="37">
        <v>115</v>
      </c>
      <c r="G2796" s="35">
        <v>2</v>
      </c>
      <c r="H2796" s="36" t="s">
        <v>186</v>
      </c>
      <c r="I2796" s="35">
        <v>3352750158</v>
      </c>
    </row>
    <row r="2797" spans="1:9" ht="15" hidden="1">
      <c r="A2797" s="35">
        <v>49794</v>
      </c>
      <c r="B2797" s="36" t="s">
        <v>4896</v>
      </c>
      <c r="C2797" s="36" t="s">
        <v>4817</v>
      </c>
      <c r="D2797" s="36" t="s">
        <v>178</v>
      </c>
      <c r="E2797" s="35">
        <v>116704</v>
      </c>
      <c r="F2797" s="37">
        <v>115</v>
      </c>
      <c r="G2797" s="35">
        <v>2</v>
      </c>
      <c r="H2797" s="36" t="s">
        <v>170</v>
      </c>
      <c r="I2797" s="35">
        <v>3352750160</v>
      </c>
    </row>
    <row r="2798" spans="1:9" ht="15" hidden="1">
      <c r="A2798" s="35">
        <v>49795</v>
      </c>
      <c r="B2798" s="36" t="s">
        <v>4897</v>
      </c>
      <c r="C2798" s="36" t="s">
        <v>4817</v>
      </c>
      <c r="D2798" s="36" t="s">
        <v>178</v>
      </c>
      <c r="E2798" s="35">
        <v>116704</v>
      </c>
      <c r="F2798" s="37">
        <v>115</v>
      </c>
      <c r="G2798" s="35">
        <v>2</v>
      </c>
      <c r="H2798" s="36" t="s">
        <v>170</v>
      </c>
      <c r="I2798" s="35">
        <v>3352750161</v>
      </c>
    </row>
    <row r="2799" spans="1:9" ht="15" hidden="1">
      <c r="A2799" s="35">
        <v>49796</v>
      </c>
      <c r="B2799" s="36" t="s">
        <v>4898</v>
      </c>
      <c r="C2799" s="36" t="s">
        <v>4817</v>
      </c>
      <c r="D2799" s="36" t="s">
        <v>178</v>
      </c>
      <c r="E2799" s="35">
        <v>116704</v>
      </c>
      <c r="F2799" s="37">
        <v>115</v>
      </c>
      <c r="G2799" s="35">
        <v>2</v>
      </c>
      <c r="H2799" s="36" t="s">
        <v>170</v>
      </c>
      <c r="I2799" s="35">
        <v>3352750162</v>
      </c>
    </row>
    <row r="2800" spans="1:9" ht="45" hidden="1">
      <c r="A2800" s="35">
        <v>49798</v>
      </c>
      <c r="B2800" s="36" t="s">
        <v>4899</v>
      </c>
      <c r="C2800" s="36" t="s">
        <v>4817</v>
      </c>
      <c r="D2800" s="36" t="s">
        <v>397</v>
      </c>
      <c r="E2800" s="35">
        <v>101374</v>
      </c>
      <c r="F2800" s="37">
        <v>57</v>
      </c>
      <c r="G2800" s="35">
        <v>3</v>
      </c>
      <c r="H2800" s="36" t="s">
        <v>194</v>
      </c>
      <c r="I2800" s="35">
        <v>3352750178</v>
      </c>
    </row>
    <row r="2801" spans="1:9" ht="45" hidden="1">
      <c r="A2801" s="35">
        <v>49799</v>
      </c>
      <c r="B2801" s="36" t="s">
        <v>4900</v>
      </c>
      <c r="C2801" s="36" t="s">
        <v>4817</v>
      </c>
      <c r="D2801" s="36" t="s">
        <v>397</v>
      </c>
      <c r="E2801" s="35">
        <v>101374</v>
      </c>
      <c r="F2801" s="37">
        <v>-99</v>
      </c>
      <c r="G2801" s="35">
        <v>1</v>
      </c>
      <c r="H2801" s="36" t="s">
        <v>194</v>
      </c>
      <c r="I2801" s="35">
        <v>3352750189</v>
      </c>
    </row>
    <row r="2802" spans="1:9" ht="60" hidden="1">
      <c r="A2802" s="35">
        <v>49800</v>
      </c>
      <c r="B2802" s="36" t="s">
        <v>4901</v>
      </c>
      <c r="C2802" s="36" t="s">
        <v>4817</v>
      </c>
      <c r="D2802" s="36" t="s">
        <v>191</v>
      </c>
      <c r="E2802" s="35">
        <v>100834</v>
      </c>
      <c r="F2802" s="37">
        <v>115</v>
      </c>
      <c r="G2802" s="35">
        <v>2</v>
      </c>
      <c r="H2802" s="36" t="s">
        <v>194</v>
      </c>
      <c r="I2802" s="35">
        <v>3352750190</v>
      </c>
    </row>
    <row r="2803" spans="1:9" ht="45" hidden="1">
      <c r="A2803" s="35">
        <v>49801</v>
      </c>
      <c r="B2803" s="36" t="s">
        <v>4902</v>
      </c>
      <c r="C2803" s="36" t="s">
        <v>4817</v>
      </c>
      <c r="D2803" s="36" t="s">
        <v>397</v>
      </c>
      <c r="E2803" s="35">
        <v>101374</v>
      </c>
      <c r="F2803" s="37">
        <v>57</v>
      </c>
      <c r="G2803" s="35">
        <v>3</v>
      </c>
      <c r="H2803" s="36" t="s">
        <v>194</v>
      </c>
      <c r="I2803" s="35">
        <v>3352750193</v>
      </c>
    </row>
    <row r="2804" spans="1:9" ht="45" hidden="1">
      <c r="A2804" s="35">
        <v>49805</v>
      </c>
      <c r="B2804" s="36" t="s">
        <v>4903</v>
      </c>
      <c r="C2804" s="36" t="s">
        <v>4817</v>
      </c>
      <c r="D2804" s="36" t="s">
        <v>397</v>
      </c>
      <c r="E2804" s="35">
        <v>101374</v>
      </c>
      <c r="F2804" s="37">
        <v>115</v>
      </c>
      <c r="G2804" s="35">
        <v>2</v>
      </c>
      <c r="H2804" s="36" t="s">
        <v>170</v>
      </c>
      <c r="I2804" s="35">
        <v>3352750268</v>
      </c>
    </row>
    <row r="2805" spans="1:9" ht="45" hidden="1">
      <c r="A2805" s="35">
        <v>49806</v>
      </c>
      <c r="B2805" s="36" t="s">
        <v>4904</v>
      </c>
      <c r="C2805" s="36" t="s">
        <v>4817</v>
      </c>
      <c r="D2805" s="36" t="s">
        <v>397</v>
      </c>
      <c r="E2805" s="35">
        <v>101374</v>
      </c>
      <c r="F2805" s="37">
        <v>230</v>
      </c>
      <c r="G2805" s="35">
        <v>4</v>
      </c>
      <c r="H2805" s="36" t="s">
        <v>170</v>
      </c>
      <c r="I2805" s="35">
        <v>3352750269</v>
      </c>
    </row>
    <row r="2806" spans="1:9" ht="45" hidden="1">
      <c r="A2806" s="35">
        <v>49807</v>
      </c>
      <c r="B2806" s="36" t="s">
        <v>4905</v>
      </c>
      <c r="C2806" s="36" t="s">
        <v>4817</v>
      </c>
      <c r="D2806" s="36" t="s">
        <v>397</v>
      </c>
      <c r="E2806" s="35">
        <v>101374</v>
      </c>
      <c r="F2806" s="37">
        <v>115</v>
      </c>
      <c r="G2806" s="35">
        <v>1</v>
      </c>
      <c r="H2806" s="36" t="s">
        <v>170</v>
      </c>
      <c r="I2806" s="35">
        <v>3352750271</v>
      </c>
    </row>
    <row r="2807" spans="1:9" ht="45" hidden="1">
      <c r="A2807" s="35">
        <v>49808</v>
      </c>
      <c r="B2807" s="36" t="s">
        <v>4906</v>
      </c>
      <c r="C2807" s="36" t="s">
        <v>4817</v>
      </c>
      <c r="D2807" s="36" t="s">
        <v>397</v>
      </c>
      <c r="E2807" s="35">
        <v>101374</v>
      </c>
      <c r="F2807" s="37">
        <v>57</v>
      </c>
      <c r="G2807" s="35">
        <v>2</v>
      </c>
      <c r="H2807" s="36" t="s">
        <v>170</v>
      </c>
      <c r="I2807" s="35">
        <v>3352750274</v>
      </c>
    </row>
    <row r="2808" spans="1:9" ht="45" hidden="1">
      <c r="A2808" s="35">
        <v>49809</v>
      </c>
      <c r="B2808" s="36" t="s">
        <v>4907</v>
      </c>
      <c r="C2808" s="36" t="s">
        <v>4817</v>
      </c>
      <c r="D2808" s="36" t="s">
        <v>397</v>
      </c>
      <c r="E2808" s="35">
        <v>101374</v>
      </c>
      <c r="F2808" s="37">
        <v>115</v>
      </c>
      <c r="G2808" s="35">
        <v>2</v>
      </c>
      <c r="H2808" s="36" t="s">
        <v>170</v>
      </c>
      <c r="I2808" s="35">
        <v>3352750276</v>
      </c>
    </row>
    <row r="2809" spans="1:9" ht="45" hidden="1">
      <c r="A2809" s="35">
        <v>49810</v>
      </c>
      <c r="B2809" s="36" t="s">
        <v>4908</v>
      </c>
      <c r="C2809" s="36" t="s">
        <v>4817</v>
      </c>
      <c r="D2809" s="36" t="s">
        <v>397</v>
      </c>
      <c r="E2809" s="35">
        <v>101374</v>
      </c>
      <c r="F2809" s="37">
        <v>57</v>
      </c>
      <c r="G2809" s="35">
        <v>2</v>
      </c>
      <c r="H2809" s="36" t="s">
        <v>170</v>
      </c>
      <c r="I2809" s="35">
        <v>3352750277</v>
      </c>
    </row>
    <row r="2810" spans="1:9" ht="45" hidden="1">
      <c r="A2810" s="35">
        <v>49811</v>
      </c>
      <c r="B2810" s="36" t="s">
        <v>4909</v>
      </c>
      <c r="C2810" s="36" t="s">
        <v>4817</v>
      </c>
      <c r="D2810" s="36" t="s">
        <v>397</v>
      </c>
      <c r="E2810" s="35">
        <v>101374</v>
      </c>
      <c r="F2810" s="37">
        <v>115</v>
      </c>
      <c r="G2810" s="35">
        <v>1</v>
      </c>
      <c r="H2810" s="36" t="s">
        <v>170</v>
      </c>
      <c r="I2810" s="35">
        <v>3352750278</v>
      </c>
    </row>
    <row r="2811" spans="1:9" ht="45" hidden="1">
      <c r="A2811" s="35">
        <v>49812</v>
      </c>
      <c r="B2811" s="36" t="s">
        <v>4910</v>
      </c>
      <c r="C2811" s="36" t="s">
        <v>4817</v>
      </c>
      <c r="D2811" s="36" t="s">
        <v>397</v>
      </c>
      <c r="E2811" s="35">
        <v>101374</v>
      </c>
      <c r="F2811" s="37">
        <v>115</v>
      </c>
      <c r="G2811" s="35">
        <v>3</v>
      </c>
      <c r="H2811" s="36" t="s">
        <v>170</v>
      </c>
      <c r="I2811" s="35">
        <v>3352750279</v>
      </c>
    </row>
    <row r="2812" spans="1:9" ht="45" hidden="1">
      <c r="A2812" s="35">
        <v>49813</v>
      </c>
      <c r="B2812" s="36" t="s">
        <v>4911</v>
      </c>
      <c r="C2812" s="36" t="s">
        <v>4817</v>
      </c>
      <c r="D2812" s="36" t="s">
        <v>397</v>
      </c>
      <c r="E2812" s="35">
        <v>101374</v>
      </c>
      <c r="F2812" s="37">
        <v>115</v>
      </c>
      <c r="G2812" s="35">
        <v>1</v>
      </c>
      <c r="H2812" s="36" t="s">
        <v>170</v>
      </c>
      <c r="I2812" s="35">
        <v>3352750280</v>
      </c>
    </row>
    <row r="2813" spans="1:9" ht="45" hidden="1">
      <c r="A2813" s="35">
        <v>49814</v>
      </c>
      <c r="B2813" s="36" t="s">
        <v>4912</v>
      </c>
      <c r="C2813" s="36" t="s">
        <v>4817</v>
      </c>
      <c r="D2813" s="36" t="s">
        <v>397</v>
      </c>
      <c r="E2813" s="35">
        <v>101374</v>
      </c>
      <c r="F2813" s="37">
        <v>115</v>
      </c>
      <c r="G2813" s="35">
        <v>2</v>
      </c>
      <c r="H2813" s="36" t="s">
        <v>194</v>
      </c>
      <c r="I2813" s="35">
        <v>3352750289</v>
      </c>
    </row>
    <row r="2814" spans="1:9" ht="45" hidden="1">
      <c r="A2814" s="35">
        <v>49815</v>
      </c>
      <c r="B2814" s="36" t="s">
        <v>4913</v>
      </c>
      <c r="C2814" s="36" t="s">
        <v>4817</v>
      </c>
      <c r="D2814" s="36" t="s">
        <v>397</v>
      </c>
      <c r="E2814" s="35">
        <v>101374</v>
      </c>
      <c r="F2814" s="37">
        <v>115</v>
      </c>
      <c r="G2814" s="35">
        <v>2</v>
      </c>
      <c r="H2814" s="36" t="s">
        <v>194</v>
      </c>
      <c r="I2814" s="35">
        <v>3352750290</v>
      </c>
    </row>
    <row r="2815" spans="1:9" ht="45" hidden="1">
      <c r="A2815" s="35">
        <v>49816</v>
      </c>
      <c r="B2815" s="36" t="s">
        <v>4914</v>
      </c>
      <c r="C2815" s="36" t="s">
        <v>4817</v>
      </c>
      <c r="D2815" s="36" t="s">
        <v>397</v>
      </c>
      <c r="E2815" s="35">
        <v>101374</v>
      </c>
      <c r="F2815" s="37">
        <v>115</v>
      </c>
      <c r="G2815" s="35">
        <v>2</v>
      </c>
      <c r="H2815" s="36" t="s">
        <v>194</v>
      </c>
      <c r="I2815" s="35">
        <v>3352750291</v>
      </c>
    </row>
    <row r="2816" spans="1:9" ht="45" hidden="1">
      <c r="A2816" s="35">
        <v>49817</v>
      </c>
      <c r="B2816" s="36" t="s">
        <v>4915</v>
      </c>
      <c r="C2816" s="36" t="s">
        <v>4817</v>
      </c>
      <c r="D2816" s="36" t="s">
        <v>397</v>
      </c>
      <c r="E2816" s="35">
        <v>101374</v>
      </c>
      <c r="F2816" s="37">
        <v>115</v>
      </c>
      <c r="G2816" s="35">
        <v>2</v>
      </c>
      <c r="H2816" s="36" t="s">
        <v>194</v>
      </c>
      <c r="I2816" s="35">
        <v>3352750292</v>
      </c>
    </row>
    <row r="2817" spans="1:9" ht="45" hidden="1">
      <c r="A2817" s="35">
        <v>49819</v>
      </c>
      <c r="B2817" s="36" t="s">
        <v>4916</v>
      </c>
      <c r="C2817" s="36" t="s">
        <v>4817</v>
      </c>
      <c r="D2817" s="36" t="s">
        <v>397</v>
      </c>
      <c r="E2817" s="35">
        <v>101374</v>
      </c>
      <c r="F2817" s="37">
        <v>115</v>
      </c>
      <c r="G2817" s="35">
        <v>2</v>
      </c>
      <c r="H2817" s="36" t="s">
        <v>170</v>
      </c>
      <c r="I2817" s="35">
        <v>3352750294</v>
      </c>
    </row>
    <row r="2818" spans="1:9" ht="45" hidden="1">
      <c r="A2818" s="35">
        <v>49820</v>
      </c>
      <c r="B2818" s="36" t="s">
        <v>4917</v>
      </c>
      <c r="C2818" s="36" t="s">
        <v>4817</v>
      </c>
      <c r="D2818" s="36" t="s">
        <v>397</v>
      </c>
      <c r="E2818" s="35">
        <v>101374</v>
      </c>
      <c r="F2818" s="37">
        <v>115</v>
      </c>
      <c r="G2818" s="35">
        <v>3</v>
      </c>
      <c r="H2818" s="36" t="s">
        <v>194</v>
      </c>
      <c r="I2818" s="35">
        <v>3352750295</v>
      </c>
    </row>
    <row r="2819" spans="1:9" ht="45" hidden="1">
      <c r="A2819" s="35">
        <v>49821</v>
      </c>
      <c r="B2819" s="36" t="s">
        <v>4918</v>
      </c>
      <c r="C2819" s="36" t="s">
        <v>4817</v>
      </c>
      <c r="D2819" s="36" t="s">
        <v>397</v>
      </c>
      <c r="E2819" s="35">
        <v>101374</v>
      </c>
      <c r="F2819" s="37">
        <v>115</v>
      </c>
      <c r="G2819" s="35">
        <v>3</v>
      </c>
      <c r="H2819" s="36" t="s">
        <v>194</v>
      </c>
      <c r="I2819" s="35">
        <v>3352750296</v>
      </c>
    </row>
    <row r="2820" spans="1:9" ht="45" hidden="1">
      <c r="A2820" s="35">
        <v>49822</v>
      </c>
      <c r="B2820" s="36" t="s">
        <v>4919</v>
      </c>
      <c r="C2820" s="36" t="s">
        <v>4817</v>
      </c>
      <c r="D2820" s="36" t="s">
        <v>397</v>
      </c>
      <c r="E2820" s="35">
        <v>101374</v>
      </c>
      <c r="F2820" s="37">
        <v>57</v>
      </c>
      <c r="G2820" s="35">
        <v>2</v>
      </c>
      <c r="H2820" s="36" t="s">
        <v>170</v>
      </c>
      <c r="I2820" s="35">
        <v>3352750305</v>
      </c>
    </row>
    <row r="2821" spans="1:9" ht="45" hidden="1">
      <c r="A2821" s="35">
        <v>49823</v>
      </c>
      <c r="B2821" s="36" t="s">
        <v>4920</v>
      </c>
      <c r="C2821" s="36" t="s">
        <v>4817</v>
      </c>
      <c r="D2821" s="36" t="s">
        <v>397</v>
      </c>
      <c r="E2821" s="35">
        <v>101374</v>
      </c>
      <c r="F2821" s="37">
        <v>115</v>
      </c>
      <c r="G2821" s="35">
        <v>2</v>
      </c>
      <c r="H2821" s="36" t="s">
        <v>170</v>
      </c>
      <c r="I2821" s="35">
        <v>3352750310</v>
      </c>
    </row>
    <row r="2822" spans="1:9" ht="45" hidden="1">
      <c r="A2822" s="35">
        <v>49824</v>
      </c>
      <c r="B2822" s="36" t="s">
        <v>4921</v>
      </c>
      <c r="C2822" s="36" t="s">
        <v>4817</v>
      </c>
      <c r="D2822" s="36" t="s">
        <v>397</v>
      </c>
      <c r="E2822" s="35">
        <v>101374</v>
      </c>
      <c r="F2822" s="37">
        <v>115</v>
      </c>
      <c r="G2822" s="35">
        <v>4</v>
      </c>
      <c r="H2822" s="36" t="s">
        <v>170</v>
      </c>
      <c r="I2822" s="35">
        <v>3352750311</v>
      </c>
    </row>
    <row r="2823" spans="1:9" ht="45" hidden="1">
      <c r="A2823" s="35">
        <v>49825</v>
      </c>
      <c r="B2823" s="36" t="s">
        <v>4922</v>
      </c>
      <c r="C2823" s="36" t="s">
        <v>4817</v>
      </c>
      <c r="D2823" s="36" t="s">
        <v>397</v>
      </c>
      <c r="E2823" s="35">
        <v>101374</v>
      </c>
      <c r="F2823" s="37">
        <v>115</v>
      </c>
      <c r="G2823" s="35">
        <v>3</v>
      </c>
      <c r="H2823" s="36" t="s">
        <v>170</v>
      </c>
      <c r="I2823" s="35">
        <v>3352750314</v>
      </c>
    </row>
    <row r="2824" spans="1:9" ht="45" hidden="1">
      <c r="A2824" s="35">
        <v>49826</v>
      </c>
      <c r="B2824" s="36" t="s">
        <v>4923</v>
      </c>
      <c r="C2824" s="36" t="s">
        <v>4817</v>
      </c>
      <c r="D2824" s="36" t="s">
        <v>397</v>
      </c>
      <c r="E2824" s="35">
        <v>101374</v>
      </c>
      <c r="F2824" s="37">
        <v>115</v>
      </c>
      <c r="G2824" s="35">
        <v>2</v>
      </c>
      <c r="H2824" s="36" t="s">
        <v>170</v>
      </c>
      <c r="I2824" s="35">
        <v>3352750322</v>
      </c>
    </row>
    <row r="2825" spans="1:9" ht="45" hidden="1">
      <c r="A2825" s="35">
        <v>49827</v>
      </c>
      <c r="B2825" s="36" t="s">
        <v>4924</v>
      </c>
      <c r="C2825" s="36" t="s">
        <v>4817</v>
      </c>
      <c r="D2825" s="36" t="s">
        <v>397</v>
      </c>
      <c r="E2825" s="35">
        <v>101374</v>
      </c>
      <c r="F2825" s="37">
        <v>115</v>
      </c>
      <c r="G2825" s="35">
        <v>2</v>
      </c>
      <c r="H2825" s="36" t="s">
        <v>170</v>
      </c>
      <c r="I2825" s="35">
        <v>3352750323</v>
      </c>
    </row>
    <row r="2826" spans="1:9" ht="45" hidden="1">
      <c r="A2826" s="35">
        <v>49828</v>
      </c>
      <c r="B2826" s="36" t="s">
        <v>4925</v>
      </c>
      <c r="C2826" s="36" t="s">
        <v>4817</v>
      </c>
      <c r="D2826" s="36" t="s">
        <v>397</v>
      </c>
      <c r="E2826" s="35">
        <v>101374</v>
      </c>
      <c r="F2826" s="37">
        <v>115</v>
      </c>
      <c r="G2826" s="35">
        <v>2</v>
      </c>
      <c r="H2826" s="36" t="s">
        <v>170</v>
      </c>
      <c r="I2826" s="35">
        <v>3352750324</v>
      </c>
    </row>
    <row r="2827" spans="1:9" ht="45" hidden="1">
      <c r="A2827" s="35">
        <v>49829</v>
      </c>
      <c r="B2827" s="36" t="s">
        <v>4926</v>
      </c>
      <c r="C2827" s="36" t="s">
        <v>4817</v>
      </c>
      <c r="D2827" s="36" t="s">
        <v>397</v>
      </c>
      <c r="E2827" s="35">
        <v>101374</v>
      </c>
      <c r="F2827" s="37">
        <v>115</v>
      </c>
      <c r="G2827" s="35">
        <v>2</v>
      </c>
      <c r="H2827" s="36" t="s">
        <v>170</v>
      </c>
      <c r="I2827" s="35">
        <v>3352750325</v>
      </c>
    </row>
    <row r="2828" spans="1:9" ht="45" hidden="1">
      <c r="A2828" s="35">
        <v>49830</v>
      </c>
      <c r="B2828" s="36" t="s">
        <v>4927</v>
      </c>
      <c r="C2828" s="36" t="s">
        <v>4817</v>
      </c>
      <c r="D2828" s="36" t="s">
        <v>397</v>
      </c>
      <c r="E2828" s="35">
        <v>101374</v>
      </c>
      <c r="F2828" s="37">
        <v>115</v>
      </c>
      <c r="G2828" s="35">
        <v>2</v>
      </c>
      <c r="H2828" s="36" t="s">
        <v>170</v>
      </c>
      <c r="I2828" s="35">
        <v>3352750326</v>
      </c>
    </row>
    <row r="2829" spans="1:9" ht="45" hidden="1">
      <c r="A2829" s="35">
        <v>49838</v>
      </c>
      <c r="B2829" s="36" t="s">
        <v>4928</v>
      </c>
      <c r="C2829" s="36" t="s">
        <v>4817</v>
      </c>
      <c r="D2829" s="36" t="s">
        <v>294</v>
      </c>
      <c r="E2829" s="35">
        <v>100716</v>
      </c>
      <c r="F2829" s="37">
        <v>34.5</v>
      </c>
      <c r="G2829" s="35">
        <v>2</v>
      </c>
      <c r="H2829" s="36" t="s">
        <v>186</v>
      </c>
      <c r="I2829" s="35">
        <v>3342617769</v>
      </c>
    </row>
    <row r="2830" spans="1:9" ht="45" hidden="1">
      <c r="A2830" s="35">
        <v>49839</v>
      </c>
      <c r="B2830" s="36" t="s">
        <v>4929</v>
      </c>
      <c r="C2830" s="36" t="s">
        <v>4817</v>
      </c>
      <c r="D2830" s="36" t="s">
        <v>294</v>
      </c>
      <c r="E2830" s="35">
        <v>100716</v>
      </c>
      <c r="F2830" s="37">
        <v>34.5</v>
      </c>
      <c r="G2830" s="35">
        <v>1</v>
      </c>
      <c r="H2830" s="36" t="s">
        <v>170</v>
      </c>
      <c r="I2830" s="35">
        <v>3342617771</v>
      </c>
    </row>
    <row r="2831" spans="1:9" ht="45" hidden="1">
      <c r="A2831" s="35">
        <v>49841</v>
      </c>
      <c r="B2831" s="36" t="s">
        <v>4930</v>
      </c>
      <c r="C2831" s="36" t="s">
        <v>4817</v>
      </c>
      <c r="D2831" s="36" t="s">
        <v>294</v>
      </c>
      <c r="E2831" s="35">
        <v>100716</v>
      </c>
      <c r="F2831" s="37">
        <v>57</v>
      </c>
      <c r="G2831" s="35">
        <v>2</v>
      </c>
      <c r="H2831" s="36" t="s">
        <v>186</v>
      </c>
      <c r="I2831" s="35">
        <v>3342617779</v>
      </c>
    </row>
    <row r="2832" spans="1:9" ht="45" hidden="1">
      <c r="A2832" s="35">
        <v>49842</v>
      </c>
      <c r="B2832" s="36" t="s">
        <v>4931</v>
      </c>
      <c r="C2832" s="36" t="s">
        <v>4817</v>
      </c>
      <c r="D2832" s="36" t="s">
        <v>294</v>
      </c>
      <c r="E2832" s="35">
        <v>100716</v>
      </c>
      <c r="F2832" s="37">
        <v>57</v>
      </c>
      <c r="G2832" s="35">
        <v>2</v>
      </c>
      <c r="H2832" s="36" t="s">
        <v>170</v>
      </c>
      <c r="I2832" s="35">
        <v>3342617784</v>
      </c>
    </row>
    <row r="2833" spans="1:9" ht="45" hidden="1">
      <c r="A2833" s="35">
        <v>49843</v>
      </c>
      <c r="B2833" s="36" t="s">
        <v>4932</v>
      </c>
      <c r="C2833" s="36" t="s">
        <v>4817</v>
      </c>
      <c r="D2833" s="36" t="s">
        <v>294</v>
      </c>
      <c r="E2833" s="35">
        <v>100716</v>
      </c>
      <c r="F2833" s="37">
        <v>57</v>
      </c>
      <c r="G2833" s="35">
        <v>2</v>
      </c>
      <c r="H2833" s="36" t="s">
        <v>170</v>
      </c>
      <c r="I2833" s="35">
        <v>3342617785</v>
      </c>
    </row>
    <row r="2834" spans="1:9" ht="45" hidden="1">
      <c r="A2834" s="35">
        <v>49845</v>
      </c>
      <c r="B2834" s="36" t="s">
        <v>4933</v>
      </c>
      <c r="C2834" s="36" t="s">
        <v>4817</v>
      </c>
      <c r="D2834" s="36" t="s">
        <v>294</v>
      </c>
      <c r="E2834" s="35">
        <v>100716</v>
      </c>
      <c r="F2834" s="37">
        <v>57</v>
      </c>
      <c r="G2834" s="35">
        <v>1</v>
      </c>
      <c r="H2834" s="36" t="s">
        <v>170</v>
      </c>
      <c r="I2834" s="35">
        <v>3342617791</v>
      </c>
    </row>
    <row r="2835" spans="1:9" ht="45" hidden="1">
      <c r="A2835" s="35">
        <v>49846</v>
      </c>
      <c r="B2835" s="36" t="s">
        <v>4934</v>
      </c>
      <c r="C2835" s="36" t="s">
        <v>4817</v>
      </c>
      <c r="D2835" s="36" t="s">
        <v>294</v>
      </c>
      <c r="E2835" s="35">
        <v>100716</v>
      </c>
      <c r="F2835" s="37">
        <v>57</v>
      </c>
      <c r="G2835" s="35">
        <v>2</v>
      </c>
      <c r="H2835" s="36" t="s">
        <v>186</v>
      </c>
      <c r="I2835" s="35">
        <v>3342617793</v>
      </c>
    </row>
    <row r="2836" spans="1:9" ht="45" hidden="1">
      <c r="A2836" s="35">
        <v>49847</v>
      </c>
      <c r="B2836" s="36" t="s">
        <v>4935</v>
      </c>
      <c r="C2836" s="36" t="s">
        <v>4817</v>
      </c>
      <c r="D2836" s="36" t="s">
        <v>294</v>
      </c>
      <c r="E2836" s="35">
        <v>100716</v>
      </c>
      <c r="F2836" s="37">
        <v>57</v>
      </c>
      <c r="G2836" s="35">
        <v>1</v>
      </c>
      <c r="H2836" s="36" t="s">
        <v>170</v>
      </c>
      <c r="I2836" s="35">
        <v>3342617795</v>
      </c>
    </row>
    <row r="2837" spans="1:9" ht="45" hidden="1">
      <c r="A2837" s="35">
        <v>49848</v>
      </c>
      <c r="B2837" s="36" t="s">
        <v>4936</v>
      </c>
      <c r="C2837" s="36" t="s">
        <v>4817</v>
      </c>
      <c r="D2837" s="36" t="s">
        <v>294</v>
      </c>
      <c r="E2837" s="35">
        <v>100716</v>
      </c>
      <c r="F2837" s="37">
        <v>57</v>
      </c>
      <c r="G2837" s="35">
        <v>1</v>
      </c>
      <c r="H2837" s="36" t="s">
        <v>170</v>
      </c>
      <c r="I2837" s="35">
        <v>3342617797</v>
      </c>
    </row>
    <row r="2838" spans="1:9" ht="45" hidden="1">
      <c r="A2838" s="35">
        <v>49849</v>
      </c>
      <c r="B2838" s="36" t="s">
        <v>4937</v>
      </c>
      <c r="C2838" s="36" t="s">
        <v>4817</v>
      </c>
      <c r="D2838" s="36" t="s">
        <v>294</v>
      </c>
      <c r="E2838" s="35">
        <v>100716</v>
      </c>
      <c r="F2838" s="37">
        <v>57</v>
      </c>
      <c r="G2838" s="35">
        <v>2</v>
      </c>
      <c r="H2838" s="36" t="s">
        <v>186</v>
      </c>
      <c r="I2838" s="35">
        <v>3342617798</v>
      </c>
    </row>
    <row r="2839" spans="1:9" ht="45" hidden="1">
      <c r="A2839" s="35">
        <v>49850</v>
      </c>
      <c r="B2839" s="36" t="s">
        <v>4938</v>
      </c>
      <c r="C2839" s="36" t="s">
        <v>4817</v>
      </c>
      <c r="D2839" s="36" t="s">
        <v>294</v>
      </c>
      <c r="E2839" s="35">
        <v>100716</v>
      </c>
      <c r="F2839" s="37">
        <v>57</v>
      </c>
      <c r="G2839" s="35">
        <v>2</v>
      </c>
      <c r="H2839" s="36" t="s">
        <v>170</v>
      </c>
      <c r="I2839" s="35">
        <v>3342617799</v>
      </c>
    </row>
    <row r="2840" spans="1:9" ht="45" hidden="1">
      <c r="A2840" s="35">
        <v>49851</v>
      </c>
      <c r="B2840" s="36" t="s">
        <v>4939</v>
      </c>
      <c r="C2840" s="36" t="s">
        <v>4817</v>
      </c>
      <c r="D2840" s="36" t="s">
        <v>294</v>
      </c>
      <c r="E2840" s="35">
        <v>100716</v>
      </c>
      <c r="F2840" s="37">
        <v>57</v>
      </c>
      <c r="G2840" s="35">
        <v>1</v>
      </c>
      <c r="H2840" s="36" t="s">
        <v>170</v>
      </c>
      <c r="I2840" s="35">
        <v>3342617806</v>
      </c>
    </row>
    <row r="2841" spans="1:9" ht="45" hidden="1">
      <c r="A2841" s="35">
        <v>49852</v>
      </c>
      <c r="B2841" s="36" t="s">
        <v>4940</v>
      </c>
      <c r="C2841" s="36" t="s">
        <v>4817</v>
      </c>
      <c r="D2841" s="36" t="s">
        <v>294</v>
      </c>
      <c r="E2841" s="35">
        <v>100716</v>
      </c>
      <c r="F2841" s="37">
        <v>57</v>
      </c>
      <c r="G2841" s="35">
        <v>1</v>
      </c>
      <c r="H2841" s="36" t="s">
        <v>170</v>
      </c>
      <c r="I2841" s="35">
        <v>3342617809</v>
      </c>
    </row>
    <row r="2842" spans="1:9" ht="45" hidden="1">
      <c r="A2842" s="35">
        <v>49853</v>
      </c>
      <c r="B2842" s="36" t="s">
        <v>4941</v>
      </c>
      <c r="C2842" s="36" t="s">
        <v>4817</v>
      </c>
      <c r="D2842" s="36" t="s">
        <v>294</v>
      </c>
      <c r="E2842" s="35">
        <v>100716</v>
      </c>
      <c r="F2842" s="37">
        <v>57</v>
      </c>
      <c r="G2842" s="35">
        <v>2</v>
      </c>
      <c r="H2842" s="36" t="s">
        <v>170</v>
      </c>
      <c r="I2842" s="35">
        <v>3342617811</v>
      </c>
    </row>
    <row r="2843" spans="1:9" ht="45" hidden="1">
      <c r="A2843" s="35">
        <v>49854</v>
      </c>
      <c r="B2843" s="36" t="s">
        <v>4942</v>
      </c>
      <c r="C2843" s="36" t="s">
        <v>4817</v>
      </c>
      <c r="D2843" s="36" t="s">
        <v>294</v>
      </c>
      <c r="E2843" s="35">
        <v>100716</v>
      </c>
      <c r="F2843" s="37">
        <v>57</v>
      </c>
      <c r="G2843" s="35">
        <v>2</v>
      </c>
      <c r="H2843" s="36" t="s">
        <v>186</v>
      </c>
      <c r="I2843" s="35">
        <v>3342617813</v>
      </c>
    </row>
    <row r="2844" spans="1:9" ht="45" hidden="1">
      <c r="A2844" s="35">
        <v>49855</v>
      </c>
      <c r="B2844" s="36" t="s">
        <v>4943</v>
      </c>
      <c r="C2844" s="36" t="s">
        <v>4817</v>
      </c>
      <c r="D2844" s="36" t="s">
        <v>294</v>
      </c>
      <c r="E2844" s="35">
        <v>100716</v>
      </c>
      <c r="F2844" s="37">
        <v>57</v>
      </c>
      <c r="G2844" s="35">
        <v>2</v>
      </c>
      <c r="H2844" s="36" t="s">
        <v>186</v>
      </c>
      <c r="I2844" s="35">
        <v>3342617814</v>
      </c>
    </row>
    <row r="2845" spans="1:9" ht="45" hidden="1">
      <c r="A2845" s="35">
        <v>49856</v>
      </c>
      <c r="B2845" s="36" t="s">
        <v>4944</v>
      </c>
      <c r="C2845" s="36" t="s">
        <v>4817</v>
      </c>
      <c r="D2845" s="36" t="s">
        <v>294</v>
      </c>
      <c r="E2845" s="35">
        <v>100716</v>
      </c>
      <c r="F2845" s="37">
        <v>57</v>
      </c>
      <c r="G2845" s="35">
        <v>2</v>
      </c>
      <c r="H2845" s="36" t="s">
        <v>170</v>
      </c>
      <c r="I2845" s="35">
        <v>3342617818</v>
      </c>
    </row>
    <row r="2846" spans="1:9" ht="45" hidden="1">
      <c r="A2846" s="35">
        <v>49857</v>
      </c>
      <c r="B2846" s="36" t="s">
        <v>4945</v>
      </c>
      <c r="C2846" s="36" t="s">
        <v>4817</v>
      </c>
      <c r="D2846" s="36" t="s">
        <v>294</v>
      </c>
      <c r="E2846" s="35">
        <v>100716</v>
      </c>
      <c r="F2846" s="37">
        <v>57</v>
      </c>
      <c r="G2846" s="35">
        <v>3</v>
      </c>
      <c r="H2846" s="36" t="s">
        <v>186</v>
      </c>
      <c r="I2846" s="35">
        <v>3342617825</v>
      </c>
    </row>
    <row r="2847" spans="1:9" ht="45" hidden="1">
      <c r="A2847" s="35">
        <v>49858</v>
      </c>
      <c r="B2847" s="36" t="s">
        <v>4946</v>
      </c>
      <c r="C2847" s="36" t="s">
        <v>4817</v>
      </c>
      <c r="D2847" s="36" t="s">
        <v>294</v>
      </c>
      <c r="E2847" s="35">
        <v>100716</v>
      </c>
      <c r="F2847" s="37">
        <v>57</v>
      </c>
      <c r="G2847" s="35">
        <v>2</v>
      </c>
      <c r="H2847" s="36" t="s">
        <v>170</v>
      </c>
      <c r="I2847" s="35">
        <v>3342617831</v>
      </c>
    </row>
    <row r="2848" spans="1:9" ht="45" hidden="1">
      <c r="A2848" s="35">
        <v>49859</v>
      </c>
      <c r="B2848" s="36" t="s">
        <v>4947</v>
      </c>
      <c r="C2848" s="36" t="s">
        <v>4817</v>
      </c>
      <c r="D2848" s="36" t="s">
        <v>294</v>
      </c>
      <c r="E2848" s="35">
        <v>100716</v>
      </c>
      <c r="F2848" s="37">
        <v>34.5</v>
      </c>
      <c r="G2848" s="35">
        <v>2</v>
      </c>
      <c r="H2848" s="36" t="s">
        <v>170</v>
      </c>
      <c r="I2848" s="35">
        <v>3342617833</v>
      </c>
    </row>
    <row r="2849" spans="1:9" ht="45" hidden="1">
      <c r="A2849" s="35">
        <v>49860</v>
      </c>
      <c r="B2849" s="36" t="s">
        <v>4948</v>
      </c>
      <c r="C2849" s="36" t="s">
        <v>4817</v>
      </c>
      <c r="D2849" s="36" t="s">
        <v>294</v>
      </c>
      <c r="E2849" s="35">
        <v>100716</v>
      </c>
      <c r="F2849" s="37">
        <v>34.5</v>
      </c>
      <c r="G2849" s="35">
        <v>1</v>
      </c>
      <c r="H2849" s="36" t="s">
        <v>170</v>
      </c>
      <c r="I2849" s="35">
        <v>3342617834</v>
      </c>
    </row>
    <row r="2850" spans="1:9" ht="45" hidden="1">
      <c r="A2850" s="35">
        <v>49861</v>
      </c>
      <c r="B2850" s="36" t="s">
        <v>4949</v>
      </c>
      <c r="C2850" s="36" t="s">
        <v>4817</v>
      </c>
      <c r="D2850" s="36" t="s">
        <v>294</v>
      </c>
      <c r="E2850" s="35">
        <v>100716</v>
      </c>
      <c r="F2850" s="37">
        <v>57</v>
      </c>
      <c r="G2850" s="35">
        <v>2</v>
      </c>
      <c r="H2850" s="36" t="s">
        <v>170</v>
      </c>
      <c r="I2850" s="35">
        <v>3342617837</v>
      </c>
    </row>
    <row r="2851" spans="1:9" ht="45" hidden="1">
      <c r="A2851" s="35">
        <v>49862</v>
      </c>
      <c r="B2851" s="36" t="s">
        <v>4950</v>
      </c>
      <c r="C2851" s="36" t="s">
        <v>4817</v>
      </c>
      <c r="D2851" s="36" t="s">
        <v>294</v>
      </c>
      <c r="E2851" s="35">
        <v>100716</v>
      </c>
      <c r="F2851" s="37">
        <v>57</v>
      </c>
      <c r="G2851" s="35">
        <v>2</v>
      </c>
      <c r="H2851" s="36" t="s">
        <v>170</v>
      </c>
      <c r="I2851" s="35">
        <v>3342617847</v>
      </c>
    </row>
    <row r="2852" spans="1:9" ht="45" hidden="1">
      <c r="A2852" s="35">
        <v>49863</v>
      </c>
      <c r="B2852" s="36" t="s">
        <v>4951</v>
      </c>
      <c r="C2852" s="36" t="s">
        <v>4817</v>
      </c>
      <c r="D2852" s="36" t="s">
        <v>294</v>
      </c>
      <c r="E2852" s="35">
        <v>100716</v>
      </c>
      <c r="F2852" s="37">
        <v>57</v>
      </c>
      <c r="G2852" s="35">
        <v>1</v>
      </c>
      <c r="H2852" s="36" t="s">
        <v>170</v>
      </c>
      <c r="I2852" s="35">
        <v>3342617848</v>
      </c>
    </row>
    <row r="2853" spans="1:9" ht="45" hidden="1">
      <c r="A2853" s="35">
        <v>49876</v>
      </c>
      <c r="B2853" s="36" t="s">
        <v>4952</v>
      </c>
      <c r="C2853" s="36" t="s">
        <v>4817</v>
      </c>
      <c r="D2853" s="36" t="s">
        <v>178</v>
      </c>
      <c r="E2853" s="35">
        <v>116704</v>
      </c>
      <c r="F2853" s="37">
        <v>57</v>
      </c>
      <c r="G2853" s="35">
        <v>1</v>
      </c>
      <c r="H2853" s="36" t="s">
        <v>215</v>
      </c>
      <c r="I2853" s="35">
        <v>3342617890</v>
      </c>
    </row>
    <row r="2854" spans="1:9" ht="30" hidden="1">
      <c r="A2854" s="35">
        <v>49883</v>
      </c>
      <c r="B2854" s="36" t="s">
        <v>4953</v>
      </c>
      <c r="C2854" s="36" t="s">
        <v>4817</v>
      </c>
      <c r="D2854" s="36" t="s">
        <v>178</v>
      </c>
      <c r="E2854" s="35">
        <v>116704</v>
      </c>
      <c r="F2854" s="37">
        <v>69</v>
      </c>
      <c r="G2854" s="35">
        <v>2</v>
      </c>
      <c r="H2854" s="36" t="s">
        <v>186</v>
      </c>
      <c r="I2854" s="35">
        <v>3342617918</v>
      </c>
    </row>
    <row r="2855" spans="1:9" ht="15" hidden="1">
      <c r="A2855" s="35">
        <v>49885</v>
      </c>
      <c r="B2855" s="36" t="s">
        <v>4954</v>
      </c>
      <c r="C2855" s="36" t="s">
        <v>4817</v>
      </c>
      <c r="D2855" s="36" t="s">
        <v>178</v>
      </c>
      <c r="E2855" s="35">
        <v>116704</v>
      </c>
      <c r="F2855" s="37">
        <v>69</v>
      </c>
      <c r="G2855" s="35">
        <v>4</v>
      </c>
      <c r="H2855" s="36" t="s">
        <v>170</v>
      </c>
      <c r="I2855" s="35">
        <v>3337431220</v>
      </c>
    </row>
    <row r="2856" spans="1:9" ht="15" hidden="1">
      <c r="A2856" s="35">
        <v>49886</v>
      </c>
      <c r="B2856" s="36" t="s">
        <v>4955</v>
      </c>
      <c r="C2856" s="36" t="s">
        <v>4817</v>
      </c>
      <c r="D2856" s="36" t="s">
        <v>178</v>
      </c>
      <c r="E2856" s="35">
        <v>116704</v>
      </c>
      <c r="F2856" s="37">
        <v>34.5</v>
      </c>
      <c r="G2856" s="35">
        <v>1</v>
      </c>
      <c r="H2856" s="36" t="s">
        <v>170</v>
      </c>
      <c r="I2856" s="35">
        <v>3342617935</v>
      </c>
    </row>
    <row r="2857" spans="1:9" ht="45" hidden="1">
      <c r="A2857" s="35">
        <v>49889</v>
      </c>
      <c r="B2857" s="36" t="s">
        <v>4956</v>
      </c>
      <c r="C2857" s="36" t="s">
        <v>4817</v>
      </c>
      <c r="D2857" s="36" t="s">
        <v>178</v>
      </c>
      <c r="E2857" s="35">
        <v>116704</v>
      </c>
      <c r="F2857" s="37">
        <v>34.5</v>
      </c>
      <c r="G2857" s="35">
        <v>1</v>
      </c>
      <c r="H2857" s="36" t="s">
        <v>215</v>
      </c>
      <c r="I2857" s="35">
        <v>3342617991</v>
      </c>
    </row>
    <row r="2858" spans="1:9" ht="45" hidden="1">
      <c r="A2858" s="35">
        <v>49894</v>
      </c>
      <c r="B2858" s="36" t="s">
        <v>4957</v>
      </c>
      <c r="C2858" s="36" t="s">
        <v>4817</v>
      </c>
      <c r="D2858" s="36" t="s">
        <v>178</v>
      </c>
      <c r="E2858" s="35">
        <v>116704</v>
      </c>
      <c r="F2858" s="37">
        <v>46</v>
      </c>
      <c r="G2858" s="35">
        <v>1</v>
      </c>
      <c r="H2858" s="36" t="s">
        <v>215</v>
      </c>
      <c r="I2858" s="35">
        <v>3342618185</v>
      </c>
    </row>
    <row r="2859" spans="1:9" ht="30" hidden="1">
      <c r="A2859" s="35">
        <v>49895</v>
      </c>
      <c r="B2859" s="36" t="s">
        <v>4958</v>
      </c>
      <c r="C2859" s="36" t="s">
        <v>4817</v>
      </c>
      <c r="D2859" s="36" t="s">
        <v>202</v>
      </c>
      <c r="E2859" s="35">
        <v>101222</v>
      </c>
      <c r="F2859" s="37">
        <v>138</v>
      </c>
      <c r="G2859" s="35">
        <v>2</v>
      </c>
      <c r="H2859" s="36" t="s">
        <v>170</v>
      </c>
      <c r="I2859" s="35">
        <v>3342618222</v>
      </c>
    </row>
    <row r="2860" spans="1:9" ht="45" hidden="1">
      <c r="A2860" s="35">
        <v>49896</v>
      </c>
      <c r="B2860" s="36" t="s">
        <v>4959</v>
      </c>
      <c r="C2860" s="36" t="s">
        <v>4817</v>
      </c>
      <c r="D2860" s="36" t="s">
        <v>202</v>
      </c>
      <c r="E2860" s="35">
        <v>101222</v>
      </c>
      <c r="F2860" s="37">
        <v>46</v>
      </c>
      <c r="G2860" s="35">
        <v>1</v>
      </c>
      <c r="H2860" s="36" t="s">
        <v>215</v>
      </c>
      <c r="I2860" s="35">
        <v>3342618278</v>
      </c>
    </row>
    <row r="2861" spans="1:9" ht="45" hidden="1">
      <c r="A2861" s="35">
        <v>49897</v>
      </c>
      <c r="B2861" s="36" t="s">
        <v>4960</v>
      </c>
      <c r="C2861" s="36" t="s">
        <v>4817</v>
      </c>
      <c r="D2861" s="36" t="s">
        <v>202</v>
      </c>
      <c r="E2861" s="35">
        <v>101222</v>
      </c>
      <c r="F2861" s="37">
        <v>46</v>
      </c>
      <c r="G2861" s="35">
        <v>1</v>
      </c>
      <c r="H2861" s="36" t="s">
        <v>215</v>
      </c>
      <c r="I2861" s="35">
        <v>3342618328</v>
      </c>
    </row>
    <row r="2862" spans="1:9" ht="30" hidden="1">
      <c r="A2862" s="35">
        <v>49898</v>
      </c>
      <c r="B2862" s="36" t="s">
        <v>4961</v>
      </c>
      <c r="C2862" s="36" t="s">
        <v>4817</v>
      </c>
      <c r="D2862" s="36" t="s">
        <v>202</v>
      </c>
      <c r="E2862" s="35">
        <v>101222</v>
      </c>
      <c r="F2862" s="37">
        <v>46</v>
      </c>
      <c r="G2862" s="35">
        <v>2</v>
      </c>
      <c r="H2862" s="36" t="s">
        <v>170</v>
      </c>
      <c r="I2862" s="35">
        <v>3342618332</v>
      </c>
    </row>
    <row r="2863" spans="1:9" ht="30">
      <c r="A2863" s="35">
        <v>49901</v>
      </c>
      <c r="B2863" s="36" t="s">
        <v>4962</v>
      </c>
      <c r="C2863" s="36" t="s">
        <v>4817</v>
      </c>
      <c r="D2863" s="36" t="s">
        <v>169</v>
      </c>
      <c r="E2863" s="35">
        <v>100219</v>
      </c>
      <c r="F2863" s="37">
        <v>115</v>
      </c>
      <c r="G2863" s="35">
        <v>2</v>
      </c>
      <c r="H2863" s="36" t="s">
        <v>186</v>
      </c>
      <c r="I2863" s="35">
        <v>3342618412</v>
      </c>
    </row>
    <row r="2864" spans="1:9" ht="30">
      <c r="A2864" s="35">
        <v>49902</v>
      </c>
      <c r="B2864" s="36" t="s">
        <v>4963</v>
      </c>
      <c r="C2864" s="36" t="s">
        <v>4817</v>
      </c>
      <c r="D2864" s="36" t="s">
        <v>169</v>
      </c>
      <c r="E2864" s="35">
        <v>100219</v>
      </c>
      <c r="F2864" s="37">
        <v>115</v>
      </c>
      <c r="G2864" s="35">
        <v>3</v>
      </c>
      <c r="H2864" s="36" t="s">
        <v>186</v>
      </c>
      <c r="I2864" s="35">
        <v>3342618413</v>
      </c>
    </row>
    <row r="2865" spans="1:9" ht="30" hidden="1">
      <c r="A2865" s="35">
        <v>49912</v>
      </c>
      <c r="B2865" s="36" t="s">
        <v>4964</v>
      </c>
      <c r="C2865" s="36" t="s">
        <v>4817</v>
      </c>
      <c r="D2865" s="36" t="s">
        <v>202</v>
      </c>
      <c r="E2865" s="35">
        <v>101222</v>
      </c>
      <c r="F2865" s="37">
        <v>138</v>
      </c>
      <c r="G2865" s="35">
        <v>2</v>
      </c>
      <c r="H2865" s="36" t="s">
        <v>194</v>
      </c>
      <c r="I2865" s="35">
        <v>3352750342</v>
      </c>
    </row>
    <row r="2866" spans="1:9" ht="30" hidden="1">
      <c r="A2866" s="35">
        <v>49915</v>
      </c>
      <c r="B2866" s="36" t="s">
        <v>4965</v>
      </c>
      <c r="C2866" s="36" t="s">
        <v>4817</v>
      </c>
      <c r="D2866" s="36" t="s">
        <v>202</v>
      </c>
      <c r="E2866" s="35">
        <v>101222</v>
      </c>
      <c r="F2866" s="37">
        <v>230</v>
      </c>
      <c r="G2866" s="35">
        <v>4</v>
      </c>
      <c r="H2866" s="36" t="s">
        <v>194</v>
      </c>
      <c r="I2866" s="35">
        <v>3352750347</v>
      </c>
    </row>
    <row r="2867" spans="1:9" ht="45" hidden="1">
      <c r="A2867" s="35">
        <v>49916</v>
      </c>
      <c r="B2867" s="36" t="s">
        <v>4966</v>
      </c>
      <c r="C2867" s="36" t="s">
        <v>4817</v>
      </c>
      <c r="D2867" s="36" t="s">
        <v>202</v>
      </c>
      <c r="E2867" s="35">
        <v>101222</v>
      </c>
      <c r="F2867" s="37">
        <v>230</v>
      </c>
      <c r="G2867" s="35">
        <v>6</v>
      </c>
      <c r="H2867" s="36" t="s">
        <v>179</v>
      </c>
      <c r="I2867" s="35">
        <v>3352750350</v>
      </c>
    </row>
    <row r="2868" spans="1:9" ht="60" hidden="1">
      <c r="A2868" s="35">
        <v>49923</v>
      </c>
      <c r="B2868" s="36" t="s">
        <v>4967</v>
      </c>
      <c r="C2868" s="36" t="s">
        <v>4817</v>
      </c>
      <c r="D2868" s="36" t="s">
        <v>191</v>
      </c>
      <c r="E2868" s="35">
        <v>100834</v>
      </c>
      <c r="F2868" s="37">
        <v>230</v>
      </c>
      <c r="G2868" s="35">
        <v>2</v>
      </c>
      <c r="H2868" s="36" t="s">
        <v>179</v>
      </c>
      <c r="I2868" s="35">
        <v>3337430121</v>
      </c>
    </row>
    <row r="2869" spans="1:9" ht="45" hidden="1">
      <c r="A2869" s="35">
        <v>49925</v>
      </c>
      <c r="B2869" s="36" t="s">
        <v>4968</v>
      </c>
      <c r="C2869" s="36" t="s">
        <v>4817</v>
      </c>
      <c r="D2869" s="36" t="s">
        <v>242</v>
      </c>
      <c r="E2869" s="35">
        <v>102912</v>
      </c>
      <c r="F2869" s="37">
        <v>230</v>
      </c>
      <c r="G2869" s="35">
        <v>3</v>
      </c>
      <c r="H2869" s="36" t="s">
        <v>194</v>
      </c>
      <c r="I2869" s="35">
        <v>3353097508</v>
      </c>
    </row>
    <row r="2870" spans="1:9" ht="30" hidden="1">
      <c r="A2870" s="35">
        <v>49926</v>
      </c>
      <c r="B2870" s="36" t="s">
        <v>4969</v>
      </c>
      <c r="C2870" s="36" t="s">
        <v>4817</v>
      </c>
      <c r="D2870" s="36" t="s">
        <v>316</v>
      </c>
      <c r="E2870" s="35">
        <v>126080</v>
      </c>
      <c r="F2870" s="37">
        <v>115</v>
      </c>
      <c r="G2870" s="35">
        <v>2</v>
      </c>
      <c r="H2870" s="36" t="s">
        <v>194</v>
      </c>
      <c r="I2870" s="35">
        <v>3353097509</v>
      </c>
    </row>
    <row r="2871" spans="1:9" ht="30" hidden="1">
      <c r="A2871" s="35">
        <v>49929</v>
      </c>
      <c r="B2871" s="36" t="s">
        <v>4970</v>
      </c>
      <c r="C2871" s="36" t="s">
        <v>4817</v>
      </c>
      <c r="D2871" s="36" t="s">
        <v>316</v>
      </c>
      <c r="E2871" s="35">
        <v>126080</v>
      </c>
      <c r="F2871" s="37">
        <v>115</v>
      </c>
      <c r="G2871" s="35">
        <v>1</v>
      </c>
      <c r="H2871" s="36" t="s">
        <v>170</v>
      </c>
      <c r="I2871" s="35">
        <v>3353097522</v>
      </c>
    </row>
    <row r="2872" spans="1:9" ht="45" hidden="1">
      <c r="A2872" s="35">
        <v>49930</v>
      </c>
      <c r="B2872" s="36" t="s">
        <v>4971</v>
      </c>
      <c r="C2872" s="36" t="s">
        <v>4817</v>
      </c>
      <c r="D2872" s="36" t="s">
        <v>1300</v>
      </c>
      <c r="E2872" s="35">
        <v>103571</v>
      </c>
      <c r="F2872" s="37">
        <v>115</v>
      </c>
      <c r="G2872" s="35">
        <v>1</v>
      </c>
      <c r="H2872" s="36" t="s">
        <v>170</v>
      </c>
      <c r="I2872" s="35">
        <v>3353097526</v>
      </c>
    </row>
    <row r="2873" spans="1:9" ht="45" hidden="1">
      <c r="A2873" s="35">
        <v>49935</v>
      </c>
      <c r="B2873" s="36" t="s">
        <v>4972</v>
      </c>
      <c r="C2873" s="36" t="s">
        <v>4817</v>
      </c>
      <c r="D2873" s="36" t="s">
        <v>410</v>
      </c>
      <c r="E2873" s="35">
        <v>100994</v>
      </c>
      <c r="F2873" s="37">
        <v>115</v>
      </c>
      <c r="G2873" s="35">
        <v>2</v>
      </c>
      <c r="H2873" s="36" t="s">
        <v>194</v>
      </c>
      <c r="I2873" s="35">
        <v>3353097582</v>
      </c>
    </row>
    <row r="2874" spans="1:9" ht="30" hidden="1">
      <c r="A2874" s="35">
        <v>49937</v>
      </c>
      <c r="B2874" s="36" t="s">
        <v>4973</v>
      </c>
      <c r="C2874" s="36" t="s">
        <v>4817</v>
      </c>
      <c r="D2874" s="36" t="s">
        <v>316</v>
      </c>
      <c r="E2874" s="35">
        <v>126080</v>
      </c>
      <c r="F2874" s="37">
        <v>115</v>
      </c>
      <c r="G2874" s="35">
        <v>1</v>
      </c>
      <c r="H2874" s="36" t="s">
        <v>170</v>
      </c>
      <c r="I2874" s="35">
        <v>3353097596</v>
      </c>
    </row>
    <row r="2875" spans="1:9" ht="30" hidden="1">
      <c r="A2875" s="35">
        <v>49938</v>
      </c>
      <c r="B2875" s="36" t="s">
        <v>4974</v>
      </c>
      <c r="C2875" s="36" t="s">
        <v>4817</v>
      </c>
      <c r="D2875" s="36" t="s">
        <v>316</v>
      </c>
      <c r="E2875" s="35">
        <v>126080</v>
      </c>
      <c r="F2875" s="37">
        <v>115</v>
      </c>
      <c r="G2875" s="35">
        <v>3</v>
      </c>
      <c r="H2875" s="36" t="s">
        <v>170</v>
      </c>
      <c r="I2875" s="35">
        <v>3353097599</v>
      </c>
    </row>
    <row r="2876" spans="1:9" ht="30" hidden="1">
      <c r="A2876" s="35">
        <v>49939</v>
      </c>
      <c r="B2876" s="36" t="s">
        <v>4975</v>
      </c>
      <c r="C2876" s="36" t="s">
        <v>4817</v>
      </c>
      <c r="D2876" s="36" t="s">
        <v>316</v>
      </c>
      <c r="E2876" s="35">
        <v>126080</v>
      </c>
      <c r="F2876" s="37">
        <v>115</v>
      </c>
      <c r="G2876" s="35">
        <v>1</v>
      </c>
      <c r="H2876" s="36" t="s">
        <v>170</v>
      </c>
      <c r="I2876" s="35">
        <v>3353097602</v>
      </c>
    </row>
    <row r="2877" spans="1:9" ht="30" hidden="1">
      <c r="A2877" s="35">
        <v>49941</v>
      </c>
      <c r="B2877" s="36" t="s">
        <v>4976</v>
      </c>
      <c r="C2877" s="36" t="s">
        <v>4817</v>
      </c>
      <c r="D2877" s="36" t="s">
        <v>316</v>
      </c>
      <c r="E2877" s="35">
        <v>126080</v>
      </c>
      <c r="F2877" s="37">
        <v>115</v>
      </c>
      <c r="G2877" s="35">
        <v>2</v>
      </c>
      <c r="H2877" s="36" t="s">
        <v>194</v>
      </c>
      <c r="I2877" s="35">
        <v>3353097616</v>
      </c>
    </row>
    <row r="2878" spans="1:9" ht="30" hidden="1">
      <c r="A2878" s="35">
        <v>49942</v>
      </c>
      <c r="B2878" s="36" t="s">
        <v>4977</v>
      </c>
      <c r="C2878" s="36" t="s">
        <v>4817</v>
      </c>
      <c r="D2878" s="36" t="s">
        <v>316</v>
      </c>
      <c r="E2878" s="35">
        <v>126080</v>
      </c>
      <c r="F2878" s="37">
        <v>115</v>
      </c>
      <c r="G2878" s="35">
        <v>1</v>
      </c>
      <c r="H2878" s="36" t="s">
        <v>170</v>
      </c>
      <c r="I2878" s="35">
        <v>3353097621</v>
      </c>
    </row>
    <row r="2879" spans="1:9" ht="45" hidden="1">
      <c r="A2879" s="35">
        <v>49943</v>
      </c>
      <c r="B2879" s="36" t="s">
        <v>4978</v>
      </c>
      <c r="C2879" s="36" t="s">
        <v>4817</v>
      </c>
      <c r="D2879" s="36" t="s">
        <v>242</v>
      </c>
      <c r="E2879" s="35">
        <v>102912</v>
      </c>
      <c r="F2879" s="37">
        <v>115</v>
      </c>
      <c r="G2879" s="35">
        <v>0</v>
      </c>
      <c r="H2879" s="36" t="s">
        <v>194</v>
      </c>
      <c r="I2879" s="35">
        <v>3353097644</v>
      </c>
    </row>
    <row r="2880" spans="1:9" ht="45" hidden="1">
      <c r="A2880" s="35">
        <v>49944</v>
      </c>
      <c r="B2880" s="36" t="s">
        <v>4979</v>
      </c>
      <c r="C2880" s="36" t="s">
        <v>4817</v>
      </c>
      <c r="D2880" s="36" t="s">
        <v>242</v>
      </c>
      <c r="E2880" s="35">
        <v>102912</v>
      </c>
      <c r="F2880" s="37">
        <v>55</v>
      </c>
      <c r="G2880" s="35">
        <v>3</v>
      </c>
      <c r="H2880" s="36" t="s">
        <v>194</v>
      </c>
      <c r="I2880" s="35">
        <v>3353097659</v>
      </c>
    </row>
    <row r="2881" spans="1:9" ht="45" hidden="1">
      <c r="A2881" s="35">
        <v>49945</v>
      </c>
      <c r="B2881" s="36" t="s">
        <v>4980</v>
      </c>
      <c r="C2881" s="36" t="s">
        <v>4817</v>
      </c>
      <c r="D2881" s="36" t="s">
        <v>242</v>
      </c>
      <c r="E2881" s="35">
        <v>102912</v>
      </c>
      <c r="F2881" s="37">
        <v>55</v>
      </c>
      <c r="G2881" s="35">
        <v>1</v>
      </c>
      <c r="H2881" s="36" t="s">
        <v>170</v>
      </c>
      <c r="I2881" s="35">
        <v>3353097661</v>
      </c>
    </row>
    <row r="2882" spans="1:9" ht="45" hidden="1">
      <c r="A2882" s="35">
        <v>49946</v>
      </c>
      <c r="B2882" s="36" t="s">
        <v>4981</v>
      </c>
      <c r="C2882" s="36" t="s">
        <v>4817</v>
      </c>
      <c r="D2882" s="36" t="s">
        <v>242</v>
      </c>
      <c r="E2882" s="35">
        <v>102912</v>
      </c>
      <c r="F2882" s="37">
        <v>115</v>
      </c>
      <c r="G2882" s="35">
        <v>3</v>
      </c>
      <c r="H2882" s="36" t="s">
        <v>170</v>
      </c>
      <c r="I2882" s="35">
        <v>3353097662</v>
      </c>
    </row>
    <row r="2883" spans="1:9" ht="30" hidden="1">
      <c r="A2883" s="35">
        <v>49948</v>
      </c>
      <c r="B2883" s="36" t="s">
        <v>4982</v>
      </c>
      <c r="C2883" s="36" t="s">
        <v>4817</v>
      </c>
      <c r="D2883" s="36" t="s">
        <v>316</v>
      </c>
      <c r="E2883" s="35">
        <v>126080</v>
      </c>
      <c r="F2883" s="37">
        <v>115</v>
      </c>
      <c r="G2883" s="35">
        <v>2</v>
      </c>
      <c r="H2883" s="36" t="s">
        <v>194</v>
      </c>
      <c r="I2883" s="35">
        <v>3353097671</v>
      </c>
    </row>
    <row r="2884" spans="1:9" ht="30" hidden="1">
      <c r="A2884" s="35">
        <v>49949</v>
      </c>
      <c r="B2884" s="36" t="s">
        <v>4983</v>
      </c>
      <c r="C2884" s="36" t="s">
        <v>4817</v>
      </c>
      <c r="D2884" s="36" t="s">
        <v>316</v>
      </c>
      <c r="E2884" s="35">
        <v>126080</v>
      </c>
      <c r="F2884" s="37">
        <v>115</v>
      </c>
      <c r="G2884" s="35">
        <v>2</v>
      </c>
      <c r="H2884" s="36" t="s">
        <v>194</v>
      </c>
      <c r="I2884" s="35">
        <v>3353097672</v>
      </c>
    </row>
    <row r="2885" spans="1:9" ht="30" hidden="1">
      <c r="A2885" s="35">
        <v>49956</v>
      </c>
      <c r="B2885" s="36" t="s">
        <v>4984</v>
      </c>
      <c r="C2885" s="36" t="s">
        <v>4817</v>
      </c>
      <c r="D2885" s="36" t="s">
        <v>316</v>
      </c>
      <c r="E2885" s="35">
        <v>126080</v>
      </c>
      <c r="F2885" s="37">
        <v>115</v>
      </c>
      <c r="G2885" s="35">
        <v>2</v>
      </c>
      <c r="H2885" s="36" t="s">
        <v>194</v>
      </c>
      <c r="I2885" s="35">
        <v>3353097682</v>
      </c>
    </row>
    <row r="2886" spans="1:9" ht="30" hidden="1">
      <c r="A2886" s="35">
        <v>49958</v>
      </c>
      <c r="B2886" s="36" t="s">
        <v>4985</v>
      </c>
      <c r="C2886" s="36" t="s">
        <v>4817</v>
      </c>
      <c r="D2886" s="36" t="s">
        <v>316</v>
      </c>
      <c r="E2886" s="35">
        <v>126080</v>
      </c>
      <c r="F2886" s="37">
        <v>115</v>
      </c>
      <c r="G2886" s="35">
        <v>2</v>
      </c>
      <c r="H2886" s="36" t="s">
        <v>194</v>
      </c>
      <c r="I2886" s="35">
        <v>3353097690</v>
      </c>
    </row>
    <row r="2887" spans="1:9" ht="30" hidden="1">
      <c r="A2887" s="35">
        <v>49961</v>
      </c>
      <c r="B2887" s="36" t="s">
        <v>4986</v>
      </c>
      <c r="C2887" s="36" t="s">
        <v>4817</v>
      </c>
      <c r="D2887" s="36" t="s">
        <v>316</v>
      </c>
      <c r="E2887" s="35">
        <v>126080</v>
      </c>
      <c r="F2887" s="37">
        <v>115</v>
      </c>
      <c r="G2887" s="35">
        <v>2</v>
      </c>
      <c r="H2887" s="36" t="s">
        <v>194</v>
      </c>
      <c r="I2887" s="35">
        <v>3353097707</v>
      </c>
    </row>
    <row r="2888" spans="1:9" ht="45" hidden="1">
      <c r="A2888" s="35">
        <v>49963</v>
      </c>
      <c r="B2888" s="36" t="s">
        <v>4987</v>
      </c>
      <c r="C2888" s="36" t="s">
        <v>4817</v>
      </c>
      <c r="D2888" s="36" t="s">
        <v>410</v>
      </c>
      <c r="E2888" s="35">
        <v>100994</v>
      </c>
      <c r="F2888" s="37">
        <v>115</v>
      </c>
      <c r="G2888" s="35">
        <v>2</v>
      </c>
      <c r="H2888" s="36" t="s">
        <v>194</v>
      </c>
      <c r="I2888" s="35">
        <v>3353097714</v>
      </c>
    </row>
    <row r="2889" spans="1:9" ht="45" hidden="1">
      <c r="A2889" s="35">
        <v>49964</v>
      </c>
      <c r="B2889" s="36" t="s">
        <v>4988</v>
      </c>
      <c r="C2889" s="36" t="s">
        <v>4817</v>
      </c>
      <c r="D2889" s="36" t="s">
        <v>316</v>
      </c>
      <c r="E2889" s="35">
        <v>126080</v>
      </c>
      <c r="F2889" s="37">
        <v>115</v>
      </c>
      <c r="G2889" s="35">
        <v>3</v>
      </c>
      <c r="H2889" s="36" t="s">
        <v>179</v>
      </c>
      <c r="I2889" s="35">
        <v>3353097720</v>
      </c>
    </row>
    <row r="2890" spans="1:9" ht="45" hidden="1">
      <c r="A2890" s="35">
        <v>49965</v>
      </c>
      <c r="B2890" s="36" t="s">
        <v>4989</v>
      </c>
      <c r="C2890" s="36" t="s">
        <v>4817</v>
      </c>
      <c r="D2890" s="36" t="s">
        <v>4990</v>
      </c>
      <c r="E2890" s="35">
        <v>101679</v>
      </c>
      <c r="F2890" s="37">
        <v>115</v>
      </c>
      <c r="G2890" s="35">
        <v>1</v>
      </c>
      <c r="H2890" s="36" t="s">
        <v>179</v>
      </c>
      <c r="I2890" s="35">
        <v>3353097725</v>
      </c>
    </row>
    <row r="2891" spans="1:9" ht="45" hidden="1">
      <c r="A2891" s="35">
        <v>49966</v>
      </c>
      <c r="B2891" s="36" t="s">
        <v>4991</v>
      </c>
      <c r="C2891" s="36" t="s">
        <v>4817</v>
      </c>
      <c r="D2891" s="36" t="s">
        <v>316</v>
      </c>
      <c r="E2891" s="35">
        <v>126080</v>
      </c>
      <c r="F2891" s="37">
        <v>69</v>
      </c>
      <c r="G2891" s="35">
        <v>1</v>
      </c>
      <c r="H2891" s="36" t="s">
        <v>179</v>
      </c>
      <c r="I2891" s="35">
        <v>3353097739</v>
      </c>
    </row>
    <row r="2892" spans="1:9" ht="45" hidden="1">
      <c r="A2892" s="35">
        <v>49967</v>
      </c>
      <c r="B2892" s="36" t="s">
        <v>4992</v>
      </c>
      <c r="C2892" s="36" t="s">
        <v>4817</v>
      </c>
      <c r="D2892" s="36" t="s">
        <v>4993</v>
      </c>
      <c r="E2892" s="35">
        <v>103566</v>
      </c>
      <c r="F2892" s="37">
        <v>69</v>
      </c>
      <c r="G2892" s="35">
        <v>2</v>
      </c>
      <c r="H2892" s="36" t="s">
        <v>179</v>
      </c>
      <c r="I2892" s="35">
        <v>3353097745</v>
      </c>
    </row>
    <row r="2893" spans="1:9" ht="45" hidden="1">
      <c r="A2893" s="35">
        <v>49968</v>
      </c>
      <c r="B2893" s="36" t="s">
        <v>4994</v>
      </c>
      <c r="C2893" s="36" t="s">
        <v>4817</v>
      </c>
      <c r="D2893" s="36" t="s">
        <v>4993</v>
      </c>
      <c r="E2893" s="35">
        <v>103566</v>
      </c>
      <c r="F2893" s="37">
        <v>69</v>
      </c>
      <c r="G2893" s="35">
        <v>3</v>
      </c>
      <c r="H2893" s="36" t="s">
        <v>170</v>
      </c>
      <c r="I2893" s="35">
        <v>3353097748</v>
      </c>
    </row>
    <row r="2894" spans="1:9" ht="30" hidden="1">
      <c r="A2894" s="35">
        <v>49969</v>
      </c>
      <c r="B2894" s="36" t="s">
        <v>4995</v>
      </c>
      <c r="C2894" s="36" t="s">
        <v>4817</v>
      </c>
      <c r="D2894" s="36" t="s">
        <v>316</v>
      </c>
      <c r="E2894" s="35">
        <v>126080</v>
      </c>
      <c r="F2894" s="37">
        <v>115</v>
      </c>
      <c r="G2894" s="35">
        <v>1</v>
      </c>
      <c r="H2894" s="36" t="s">
        <v>194</v>
      </c>
      <c r="I2894" s="35">
        <v>3353097749</v>
      </c>
    </row>
    <row r="2895" spans="1:9" ht="30" hidden="1">
      <c r="A2895" s="35">
        <v>49970</v>
      </c>
      <c r="B2895" s="36" t="s">
        <v>4996</v>
      </c>
      <c r="C2895" s="36" t="s">
        <v>4817</v>
      </c>
      <c r="D2895" s="36" t="s">
        <v>316</v>
      </c>
      <c r="E2895" s="35">
        <v>126080</v>
      </c>
      <c r="F2895" s="37">
        <v>115</v>
      </c>
      <c r="G2895" s="35">
        <v>2</v>
      </c>
      <c r="H2895" s="36" t="s">
        <v>194</v>
      </c>
      <c r="I2895" s="35">
        <v>3353097752</v>
      </c>
    </row>
    <row r="2896" spans="1:9" ht="30" hidden="1">
      <c r="A2896" s="35">
        <v>49971</v>
      </c>
      <c r="B2896" s="36" t="s">
        <v>4997</v>
      </c>
      <c r="C2896" s="36" t="s">
        <v>4817</v>
      </c>
      <c r="D2896" s="36" t="s">
        <v>316</v>
      </c>
      <c r="E2896" s="35">
        <v>126080</v>
      </c>
      <c r="F2896" s="37">
        <v>115</v>
      </c>
      <c r="G2896" s="35">
        <v>6</v>
      </c>
      <c r="H2896" s="36" t="s">
        <v>194</v>
      </c>
      <c r="I2896" s="35">
        <v>3353097753</v>
      </c>
    </row>
    <row r="2897" spans="1:9" ht="30" hidden="1">
      <c r="A2897" s="35">
        <v>49972</v>
      </c>
      <c r="B2897" s="36" t="s">
        <v>4998</v>
      </c>
      <c r="C2897" s="36" t="s">
        <v>4817</v>
      </c>
      <c r="D2897" s="36" t="s">
        <v>316</v>
      </c>
      <c r="E2897" s="35">
        <v>126080</v>
      </c>
      <c r="F2897" s="37">
        <v>115</v>
      </c>
      <c r="G2897" s="35">
        <v>2</v>
      </c>
      <c r="H2897" s="36" t="s">
        <v>194</v>
      </c>
      <c r="I2897" s="35">
        <v>3353097758</v>
      </c>
    </row>
    <row r="2898" spans="1:9" ht="30" hidden="1">
      <c r="A2898" s="35">
        <v>49973</v>
      </c>
      <c r="B2898" s="36" t="s">
        <v>4999</v>
      </c>
      <c r="C2898" s="36" t="s">
        <v>4817</v>
      </c>
      <c r="D2898" s="36" t="s">
        <v>316</v>
      </c>
      <c r="E2898" s="35">
        <v>126080</v>
      </c>
      <c r="F2898" s="37">
        <v>115</v>
      </c>
      <c r="G2898" s="35">
        <v>2</v>
      </c>
      <c r="H2898" s="36" t="s">
        <v>194</v>
      </c>
      <c r="I2898" s="35">
        <v>3353097761</v>
      </c>
    </row>
    <row r="2899" spans="1:9" ht="30" hidden="1">
      <c r="A2899" s="35">
        <v>49976</v>
      </c>
      <c r="B2899" s="36" t="s">
        <v>5000</v>
      </c>
      <c r="C2899" s="36" t="s">
        <v>4817</v>
      </c>
      <c r="D2899" s="36" t="s">
        <v>316</v>
      </c>
      <c r="E2899" s="35">
        <v>126080</v>
      </c>
      <c r="F2899" s="37">
        <v>115</v>
      </c>
      <c r="G2899" s="35">
        <v>2</v>
      </c>
      <c r="H2899" s="36" t="s">
        <v>194</v>
      </c>
      <c r="I2899" s="35">
        <v>3353097772</v>
      </c>
    </row>
    <row r="2900" spans="1:9" ht="30" hidden="1">
      <c r="A2900" s="35">
        <v>49977</v>
      </c>
      <c r="B2900" s="36" t="s">
        <v>5001</v>
      </c>
      <c r="C2900" s="36" t="s">
        <v>4817</v>
      </c>
      <c r="D2900" s="36" t="s">
        <v>316</v>
      </c>
      <c r="E2900" s="35">
        <v>126080</v>
      </c>
      <c r="F2900" s="37">
        <v>115</v>
      </c>
      <c r="G2900" s="35">
        <v>2</v>
      </c>
      <c r="H2900" s="36" t="s">
        <v>194</v>
      </c>
      <c r="I2900" s="35">
        <v>3353097773</v>
      </c>
    </row>
    <row r="2901" spans="1:9" ht="45" hidden="1">
      <c r="A2901" s="35">
        <v>49987</v>
      </c>
      <c r="B2901" s="36" t="s">
        <v>5002</v>
      </c>
      <c r="C2901" s="36" t="s">
        <v>4817</v>
      </c>
      <c r="D2901" s="36" t="s">
        <v>749</v>
      </c>
      <c r="E2901" s="35">
        <v>103567</v>
      </c>
      <c r="F2901" s="37">
        <v>115</v>
      </c>
      <c r="G2901" s="35">
        <v>2</v>
      </c>
      <c r="H2901" s="36" t="s">
        <v>170</v>
      </c>
      <c r="I2901" s="35">
        <v>3353097788</v>
      </c>
    </row>
    <row r="2902" spans="1:9" ht="30" hidden="1">
      <c r="A2902" s="35">
        <v>49988</v>
      </c>
      <c r="B2902" s="36" t="s">
        <v>5003</v>
      </c>
      <c r="C2902" s="36" t="s">
        <v>4817</v>
      </c>
      <c r="D2902" s="36" t="s">
        <v>642</v>
      </c>
      <c r="E2902" s="35">
        <v>100977</v>
      </c>
      <c r="F2902" s="37">
        <v>115</v>
      </c>
      <c r="G2902" s="35">
        <v>1</v>
      </c>
      <c r="H2902" s="36" t="s">
        <v>170</v>
      </c>
      <c r="I2902" s="35">
        <v>3353097796</v>
      </c>
    </row>
    <row r="2903" spans="1:9" ht="30" hidden="1">
      <c r="A2903" s="35">
        <v>49989</v>
      </c>
      <c r="B2903" s="36" t="s">
        <v>5004</v>
      </c>
      <c r="C2903" s="36" t="s">
        <v>4817</v>
      </c>
      <c r="D2903" s="36" t="s">
        <v>642</v>
      </c>
      <c r="E2903" s="35">
        <v>100977</v>
      </c>
      <c r="F2903" s="37">
        <v>115</v>
      </c>
      <c r="G2903" s="35">
        <v>2</v>
      </c>
      <c r="H2903" s="36" t="s">
        <v>170</v>
      </c>
      <c r="I2903" s="35">
        <v>3353097797</v>
      </c>
    </row>
    <row r="2904" spans="1:9" ht="45" hidden="1">
      <c r="A2904" s="35">
        <v>49990</v>
      </c>
      <c r="B2904" s="36" t="s">
        <v>5005</v>
      </c>
      <c r="C2904" s="36" t="s">
        <v>4817</v>
      </c>
      <c r="D2904" s="36" t="s">
        <v>410</v>
      </c>
      <c r="E2904" s="35">
        <v>100994</v>
      </c>
      <c r="F2904" s="37">
        <v>115</v>
      </c>
      <c r="G2904" s="35">
        <v>6</v>
      </c>
      <c r="H2904" s="36" t="s">
        <v>194</v>
      </c>
      <c r="I2904" s="35">
        <v>3353097800</v>
      </c>
    </row>
    <row r="2905" spans="1:9" ht="45" hidden="1">
      <c r="A2905" s="35">
        <v>49991</v>
      </c>
      <c r="B2905" s="36" t="s">
        <v>5006</v>
      </c>
      <c r="C2905" s="36" t="s">
        <v>4817</v>
      </c>
      <c r="D2905" s="36" t="s">
        <v>410</v>
      </c>
      <c r="E2905" s="35">
        <v>100994</v>
      </c>
      <c r="F2905" s="37">
        <v>115</v>
      </c>
      <c r="G2905" s="35">
        <v>4</v>
      </c>
      <c r="H2905" s="36" t="s">
        <v>194</v>
      </c>
      <c r="I2905" s="35">
        <v>3353097801</v>
      </c>
    </row>
    <row r="2906" spans="1:9" ht="45" hidden="1">
      <c r="A2906" s="35">
        <v>50004</v>
      </c>
      <c r="B2906" s="36" t="s">
        <v>5007</v>
      </c>
      <c r="C2906" s="36" t="s">
        <v>4817</v>
      </c>
      <c r="D2906" s="36" t="s">
        <v>410</v>
      </c>
      <c r="E2906" s="35">
        <v>100994</v>
      </c>
      <c r="F2906" s="37">
        <v>115</v>
      </c>
      <c r="G2906" s="35">
        <v>2</v>
      </c>
      <c r="H2906" s="36" t="s">
        <v>194</v>
      </c>
      <c r="I2906" s="35">
        <v>3353097824</v>
      </c>
    </row>
    <row r="2907" spans="1:9" ht="30" hidden="1">
      <c r="A2907" s="35">
        <v>50017</v>
      </c>
      <c r="B2907" s="36" t="s">
        <v>5008</v>
      </c>
      <c r="C2907" s="36" t="s">
        <v>4817</v>
      </c>
      <c r="D2907" s="36" t="s">
        <v>316</v>
      </c>
      <c r="E2907" s="35">
        <v>126080</v>
      </c>
      <c r="F2907" s="37">
        <v>115</v>
      </c>
      <c r="G2907" s="35">
        <v>2</v>
      </c>
      <c r="H2907" s="36" t="s">
        <v>194</v>
      </c>
      <c r="I2907" s="35">
        <v>3353097837</v>
      </c>
    </row>
    <row r="2908" spans="1:9" ht="30" hidden="1">
      <c r="A2908" s="35">
        <v>50018</v>
      </c>
      <c r="B2908" s="36" t="s">
        <v>5009</v>
      </c>
      <c r="C2908" s="36" t="s">
        <v>4817</v>
      </c>
      <c r="D2908" s="36" t="s">
        <v>316</v>
      </c>
      <c r="E2908" s="35">
        <v>126080</v>
      </c>
      <c r="F2908" s="37">
        <v>115</v>
      </c>
      <c r="G2908" s="35">
        <v>2</v>
      </c>
      <c r="H2908" s="36" t="s">
        <v>194</v>
      </c>
      <c r="I2908" s="35">
        <v>3353097839</v>
      </c>
    </row>
    <row r="2909" spans="1:9" ht="30" hidden="1">
      <c r="A2909" s="35">
        <v>50023</v>
      </c>
      <c r="B2909" s="36" t="s">
        <v>5010</v>
      </c>
      <c r="C2909" s="36" t="s">
        <v>4817</v>
      </c>
      <c r="D2909" s="36" t="s">
        <v>316</v>
      </c>
      <c r="E2909" s="35">
        <v>126080</v>
      </c>
      <c r="F2909" s="37">
        <v>115</v>
      </c>
      <c r="G2909" s="35">
        <v>2</v>
      </c>
      <c r="H2909" s="36" t="s">
        <v>194</v>
      </c>
      <c r="I2909" s="35">
        <v>3353097857</v>
      </c>
    </row>
    <row r="2910" spans="1:9" ht="30" hidden="1">
      <c r="A2910" s="35">
        <v>50027</v>
      </c>
      <c r="B2910" s="36" t="s">
        <v>5011</v>
      </c>
      <c r="C2910" s="36" t="s">
        <v>4817</v>
      </c>
      <c r="D2910" s="36" t="s">
        <v>316</v>
      </c>
      <c r="E2910" s="35">
        <v>126080</v>
      </c>
      <c r="F2910" s="37">
        <v>115</v>
      </c>
      <c r="G2910" s="35">
        <v>2</v>
      </c>
      <c r="H2910" s="36" t="s">
        <v>194</v>
      </c>
      <c r="I2910" s="35">
        <v>3353097867</v>
      </c>
    </row>
    <row r="2911" spans="1:9" ht="30" hidden="1">
      <c r="A2911" s="35">
        <v>50028</v>
      </c>
      <c r="B2911" s="36" t="s">
        <v>5012</v>
      </c>
      <c r="C2911" s="36" t="s">
        <v>4817</v>
      </c>
      <c r="D2911" s="36" t="s">
        <v>316</v>
      </c>
      <c r="E2911" s="35">
        <v>126080</v>
      </c>
      <c r="F2911" s="37">
        <v>115</v>
      </c>
      <c r="G2911" s="35">
        <v>2</v>
      </c>
      <c r="H2911" s="36" t="s">
        <v>194</v>
      </c>
      <c r="I2911" s="35">
        <v>3353097868</v>
      </c>
    </row>
    <row r="2912" spans="1:9" ht="45" hidden="1">
      <c r="A2912" s="35">
        <v>50033</v>
      </c>
      <c r="B2912" s="36" t="s">
        <v>5013</v>
      </c>
      <c r="C2912" s="36" t="s">
        <v>4817</v>
      </c>
      <c r="D2912" s="36" t="s">
        <v>242</v>
      </c>
      <c r="E2912" s="35">
        <v>102912</v>
      </c>
      <c r="F2912" s="37">
        <v>115</v>
      </c>
      <c r="G2912" s="35">
        <v>2</v>
      </c>
      <c r="H2912" s="36" t="s">
        <v>194</v>
      </c>
      <c r="I2912" s="35">
        <v>3353097879</v>
      </c>
    </row>
    <row r="2913" spans="1:9" ht="45" hidden="1">
      <c r="A2913" s="35">
        <v>50034</v>
      </c>
      <c r="B2913" s="36" t="s">
        <v>5014</v>
      </c>
      <c r="C2913" s="36" t="s">
        <v>4817</v>
      </c>
      <c r="D2913" s="36" t="s">
        <v>242</v>
      </c>
      <c r="E2913" s="35">
        <v>102912</v>
      </c>
      <c r="F2913" s="37">
        <v>115</v>
      </c>
      <c r="G2913" s="35">
        <v>7</v>
      </c>
      <c r="H2913" s="36" t="s">
        <v>194</v>
      </c>
      <c r="I2913" s="35">
        <v>3353097880</v>
      </c>
    </row>
    <row r="2914" spans="1:9" ht="45" hidden="1">
      <c r="A2914" s="35">
        <v>50035</v>
      </c>
      <c r="B2914" s="36" t="s">
        <v>5015</v>
      </c>
      <c r="C2914" s="36" t="s">
        <v>4817</v>
      </c>
      <c r="D2914" s="36" t="s">
        <v>242</v>
      </c>
      <c r="E2914" s="35">
        <v>102912</v>
      </c>
      <c r="F2914" s="37">
        <v>115</v>
      </c>
      <c r="G2914" s="35">
        <v>2</v>
      </c>
      <c r="H2914" s="36" t="s">
        <v>194</v>
      </c>
      <c r="I2914" s="35">
        <v>3353097885</v>
      </c>
    </row>
    <row r="2915" spans="1:9" ht="45" hidden="1">
      <c r="A2915" s="35">
        <v>50036</v>
      </c>
      <c r="B2915" s="36" t="s">
        <v>5016</v>
      </c>
      <c r="C2915" s="36" t="s">
        <v>4817</v>
      </c>
      <c r="D2915" s="36" t="s">
        <v>242</v>
      </c>
      <c r="E2915" s="35">
        <v>102912</v>
      </c>
      <c r="F2915" s="37">
        <v>115</v>
      </c>
      <c r="G2915" s="35">
        <v>2</v>
      </c>
      <c r="H2915" s="36" t="s">
        <v>194</v>
      </c>
      <c r="I2915" s="35">
        <v>3353097886</v>
      </c>
    </row>
    <row r="2916" spans="1:9" ht="45" hidden="1">
      <c r="A2916" s="35">
        <v>50038</v>
      </c>
      <c r="B2916" s="36" t="s">
        <v>5017</v>
      </c>
      <c r="C2916" s="36" t="s">
        <v>4817</v>
      </c>
      <c r="D2916" s="36" t="s">
        <v>242</v>
      </c>
      <c r="E2916" s="35">
        <v>102912</v>
      </c>
      <c r="F2916" s="37">
        <v>115</v>
      </c>
      <c r="G2916" s="35">
        <v>3</v>
      </c>
      <c r="H2916" s="36" t="s">
        <v>194</v>
      </c>
      <c r="I2916" s="35">
        <v>3353097896</v>
      </c>
    </row>
    <row r="2917" spans="1:9" ht="45" hidden="1">
      <c r="A2917" s="35">
        <v>50039</v>
      </c>
      <c r="B2917" s="36" t="s">
        <v>5018</v>
      </c>
      <c r="C2917" s="36" t="s">
        <v>4817</v>
      </c>
      <c r="D2917" s="36" t="s">
        <v>242</v>
      </c>
      <c r="E2917" s="35">
        <v>102912</v>
      </c>
      <c r="F2917" s="37">
        <v>115</v>
      </c>
      <c r="G2917" s="35">
        <v>2</v>
      </c>
      <c r="H2917" s="36" t="s">
        <v>194</v>
      </c>
      <c r="I2917" s="35">
        <v>3353097897</v>
      </c>
    </row>
    <row r="2918" spans="1:9" ht="45" hidden="1">
      <c r="A2918" s="35">
        <v>50040</v>
      </c>
      <c r="B2918" s="36" t="s">
        <v>5019</v>
      </c>
      <c r="C2918" s="36" t="s">
        <v>4817</v>
      </c>
      <c r="D2918" s="36" t="s">
        <v>242</v>
      </c>
      <c r="E2918" s="35">
        <v>102912</v>
      </c>
      <c r="F2918" s="37">
        <v>115</v>
      </c>
      <c r="G2918" s="35">
        <v>2</v>
      </c>
      <c r="H2918" s="36" t="s">
        <v>194</v>
      </c>
      <c r="I2918" s="35">
        <v>3353097898</v>
      </c>
    </row>
    <row r="2919" spans="1:9" ht="45" hidden="1">
      <c r="A2919" s="35">
        <v>50041</v>
      </c>
      <c r="B2919" s="36" t="s">
        <v>5020</v>
      </c>
      <c r="C2919" s="36" t="s">
        <v>4817</v>
      </c>
      <c r="D2919" s="36" t="s">
        <v>242</v>
      </c>
      <c r="E2919" s="35">
        <v>102912</v>
      </c>
      <c r="F2919" s="37">
        <v>115</v>
      </c>
      <c r="G2919" s="35">
        <v>1</v>
      </c>
      <c r="H2919" s="36" t="s">
        <v>170</v>
      </c>
      <c r="I2919" s="35">
        <v>3353097904</v>
      </c>
    </row>
    <row r="2920" spans="1:9" ht="45" hidden="1">
      <c r="A2920" s="35">
        <v>50044</v>
      </c>
      <c r="B2920" s="36" t="s">
        <v>5021</v>
      </c>
      <c r="C2920" s="36" t="s">
        <v>4817</v>
      </c>
      <c r="D2920" s="36" t="s">
        <v>242</v>
      </c>
      <c r="E2920" s="35">
        <v>102912</v>
      </c>
      <c r="F2920" s="37">
        <v>115</v>
      </c>
      <c r="G2920" s="35">
        <v>2</v>
      </c>
      <c r="H2920" s="36" t="s">
        <v>194</v>
      </c>
      <c r="I2920" s="35">
        <v>3353097908</v>
      </c>
    </row>
    <row r="2921" spans="1:9" ht="45" hidden="1">
      <c r="A2921" s="35">
        <v>50048</v>
      </c>
      <c r="B2921" s="36" t="s">
        <v>5022</v>
      </c>
      <c r="C2921" s="36" t="s">
        <v>4817</v>
      </c>
      <c r="D2921" s="36" t="s">
        <v>242</v>
      </c>
      <c r="E2921" s="35">
        <v>102912</v>
      </c>
      <c r="F2921" s="37">
        <v>115</v>
      </c>
      <c r="G2921" s="35">
        <v>2</v>
      </c>
      <c r="H2921" s="36" t="s">
        <v>194</v>
      </c>
      <c r="I2921" s="35">
        <v>3353097912</v>
      </c>
    </row>
    <row r="2922" spans="1:9" ht="30" hidden="1">
      <c r="A2922" s="35">
        <v>50053</v>
      </c>
      <c r="B2922" s="36" t="s">
        <v>5023</v>
      </c>
      <c r="C2922" s="36" t="s">
        <v>4817</v>
      </c>
      <c r="D2922" s="36" t="s">
        <v>316</v>
      </c>
      <c r="E2922" s="35">
        <v>126080</v>
      </c>
      <c r="F2922" s="37">
        <v>115</v>
      </c>
      <c r="G2922" s="35">
        <v>2</v>
      </c>
      <c r="H2922" s="36" t="s">
        <v>194</v>
      </c>
      <c r="I2922" s="35">
        <v>3353097917</v>
      </c>
    </row>
    <row r="2923" spans="1:9" ht="30" hidden="1">
      <c r="A2923" s="35">
        <v>50054</v>
      </c>
      <c r="B2923" s="36" t="s">
        <v>5024</v>
      </c>
      <c r="C2923" s="36" t="s">
        <v>4817</v>
      </c>
      <c r="D2923" s="36" t="s">
        <v>316</v>
      </c>
      <c r="E2923" s="35">
        <v>126080</v>
      </c>
      <c r="F2923" s="37">
        <v>115</v>
      </c>
      <c r="G2923" s="35">
        <v>2</v>
      </c>
      <c r="H2923" s="36" t="s">
        <v>194</v>
      </c>
      <c r="I2923" s="35">
        <v>3353097918</v>
      </c>
    </row>
    <row r="2924" spans="1:9" ht="30" hidden="1">
      <c r="A2924" s="35">
        <v>50055</v>
      </c>
      <c r="B2924" s="36" t="s">
        <v>5025</v>
      </c>
      <c r="C2924" s="36" t="s">
        <v>4817</v>
      </c>
      <c r="D2924" s="36" t="s">
        <v>316</v>
      </c>
      <c r="E2924" s="35">
        <v>126080</v>
      </c>
      <c r="F2924" s="37">
        <v>115</v>
      </c>
      <c r="G2924" s="35">
        <v>3</v>
      </c>
      <c r="H2924" s="36" t="s">
        <v>194</v>
      </c>
      <c r="I2924" s="35">
        <v>3353097919</v>
      </c>
    </row>
    <row r="2925" spans="1:9" ht="45" hidden="1">
      <c r="A2925" s="35">
        <v>50057</v>
      </c>
      <c r="B2925" s="36" t="s">
        <v>5026</v>
      </c>
      <c r="C2925" s="36" t="s">
        <v>4817</v>
      </c>
      <c r="D2925" s="36" t="s">
        <v>5027</v>
      </c>
      <c r="E2925" s="35">
        <v>100922</v>
      </c>
      <c r="F2925" s="37">
        <v>69</v>
      </c>
      <c r="G2925" s="35">
        <v>3</v>
      </c>
      <c r="H2925" s="36" t="s">
        <v>179</v>
      </c>
      <c r="I2925" s="35">
        <v>3353097937</v>
      </c>
    </row>
    <row r="2926" spans="1:9" ht="45" hidden="1">
      <c r="A2926" s="35">
        <v>50059</v>
      </c>
      <c r="B2926" s="36" t="s">
        <v>5028</v>
      </c>
      <c r="C2926" s="36" t="s">
        <v>4817</v>
      </c>
      <c r="D2926" s="36" t="s">
        <v>582</v>
      </c>
      <c r="E2926" s="35">
        <v>101098</v>
      </c>
      <c r="F2926" s="37">
        <v>34.5</v>
      </c>
      <c r="G2926" s="35">
        <v>1</v>
      </c>
      <c r="H2926" s="36" t="s">
        <v>170</v>
      </c>
      <c r="I2926" s="35">
        <v>3353097970</v>
      </c>
    </row>
    <row r="2927" spans="1:9" ht="30" hidden="1">
      <c r="A2927" s="35">
        <v>50060</v>
      </c>
      <c r="B2927" s="36" t="s">
        <v>5029</v>
      </c>
      <c r="C2927" s="36" t="s">
        <v>4817</v>
      </c>
      <c r="D2927" s="36" t="s">
        <v>2202</v>
      </c>
      <c r="E2927" s="35">
        <v>103569</v>
      </c>
      <c r="F2927" s="37">
        <v>34.5</v>
      </c>
      <c r="G2927" s="35">
        <v>1</v>
      </c>
      <c r="H2927" s="36" t="s">
        <v>170</v>
      </c>
      <c r="I2927" s="35">
        <v>3353097979</v>
      </c>
    </row>
    <row r="2928" spans="1:9" ht="45" hidden="1">
      <c r="A2928" s="35">
        <v>50061</v>
      </c>
      <c r="B2928" s="36" t="s">
        <v>5030</v>
      </c>
      <c r="C2928" s="36" t="s">
        <v>4817</v>
      </c>
      <c r="D2928" s="36" t="s">
        <v>2202</v>
      </c>
      <c r="E2928" s="35">
        <v>103569</v>
      </c>
      <c r="F2928" s="37">
        <v>34.5</v>
      </c>
      <c r="G2928" s="35">
        <v>1</v>
      </c>
      <c r="H2928" s="36" t="s">
        <v>179</v>
      </c>
      <c r="I2928" s="35">
        <v>3353097987</v>
      </c>
    </row>
    <row r="2929" spans="1:9" ht="15">
      <c r="A2929" s="35">
        <v>50062</v>
      </c>
      <c r="B2929" s="36" t="s">
        <v>5031</v>
      </c>
      <c r="C2929" s="36" t="s">
        <v>4817</v>
      </c>
      <c r="D2929" s="36" t="s">
        <v>169</v>
      </c>
      <c r="E2929" s="35">
        <v>100219</v>
      </c>
      <c r="F2929" s="37">
        <v>34.5</v>
      </c>
      <c r="G2929" s="35">
        <v>1</v>
      </c>
      <c r="H2929" s="36" t="s">
        <v>170</v>
      </c>
      <c r="I2929" s="35">
        <v>3353097997</v>
      </c>
    </row>
    <row r="2930" spans="1:9" ht="45" hidden="1">
      <c r="A2930" s="35">
        <v>50073</v>
      </c>
      <c r="B2930" s="36" t="s">
        <v>5032</v>
      </c>
      <c r="C2930" s="36" t="s">
        <v>4817</v>
      </c>
      <c r="D2930" s="36" t="s">
        <v>178</v>
      </c>
      <c r="E2930" s="35">
        <v>116704</v>
      </c>
      <c r="F2930" s="37">
        <v>69</v>
      </c>
      <c r="G2930" s="35">
        <v>2</v>
      </c>
      <c r="H2930" s="36" t="s">
        <v>179</v>
      </c>
      <c r="I2930" s="35">
        <v>3353098163</v>
      </c>
    </row>
    <row r="2931" spans="1:9" ht="15">
      <c r="A2931" s="35">
        <v>50074</v>
      </c>
      <c r="B2931" s="36" t="s">
        <v>5033</v>
      </c>
      <c r="C2931" s="36" t="s">
        <v>4817</v>
      </c>
      <c r="D2931" s="36" t="s">
        <v>169</v>
      </c>
      <c r="E2931" s="35">
        <v>100219</v>
      </c>
      <c r="F2931" s="37">
        <v>115</v>
      </c>
      <c r="G2931" s="35">
        <v>2</v>
      </c>
      <c r="H2931" s="36" t="s">
        <v>194</v>
      </c>
      <c r="I2931" s="35">
        <v>3353098164</v>
      </c>
    </row>
    <row r="2932" spans="1:9" ht="60" hidden="1">
      <c r="A2932" s="35">
        <v>50076</v>
      </c>
      <c r="B2932" s="36" t="s">
        <v>5034</v>
      </c>
      <c r="C2932" s="36" t="s">
        <v>4817</v>
      </c>
      <c r="D2932" s="36" t="s">
        <v>191</v>
      </c>
      <c r="E2932" s="35">
        <v>100834</v>
      </c>
      <c r="F2932" s="37">
        <v>765</v>
      </c>
      <c r="G2932" s="35">
        <v>3</v>
      </c>
      <c r="H2932" s="36" t="s">
        <v>170</v>
      </c>
      <c r="I2932" s="35">
        <v>3337427719</v>
      </c>
    </row>
    <row r="2933" spans="1:9" ht="45" hidden="1">
      <c r="A2933" s="35">
        <v>50324</v>
      </c>
      <c r="B2933" s="36" t="s">
        <v>5035</v>
      </c>
      <c r="C2933" s="36" t="s">
        <v>4817</v>
      </c>
      <c r="D2933" s="36" t="s">
        <v>175</v>
      </c>
      <c r="E2933" s="35">
        <v>100912</v>
      </c>
      <c r="F2933" s="37">
        <v>69</v>
      </c>
      <c r="G2933" s="35">
        <v>2</v>
      </c>
      <c r="H2933" s="36" t="s">
        <v>194</v>
      </c>
      <c r="I2933" s="35">
        <v>3337426908</v>
      </c>
    </row>
    <row r="2934" spans="1:9" ht="45" hidden="1">
      <c r="A2934" s="35">
        <v>50326</v>
      </c>
      <c r="B2934" s="36" t="s">
        <v>5036</v>
      </c>
      <c r="C2934" s="36" t="s">
        <v>4817</v>
      </c>
      <c r="D2934" s="36" t="s">
        <v>175</v>
      </c>
      <c r="E2934" s="35">
        <v>100912</v>
      </c>
      <c r="F2934" s="37">
        <v>69</v>
      </c>
      <c r="G2934" s="35">
        <v>2</v>
      </c>
      <c r="H2934" s="36" t="s">
        <v>194</v>
      </c>
      <c r="I2934" s="35">
        <v>3356867399</v>
      </c>
    </row>
    <row r="2935" spans="1:9" ht="45" hidden="1">
      <c r="A2935" s="35">
        <v>51355</v>
      </c>
      <c r="B2935" s="36" t="s">
        <v>5037</v>
      </c>
      <c r="C2935" s="36" t="s">
        <v>4817</v>
      </c>
      <c r="D2935" s="36" t="s">
        <v>178</v>
      </c>
      <c r="E2935" s="35">
        <v>116704</v>
      </c>
      <c r="F2935" s="37">
        <v>46</v>
      </c>
      <c r="G2935" s="35">
        <v>2</v>
      </c>
      <c r="H2935" s="36" t="s">
        <v>179</v>
      </c>
      <c r="I2935" s="35">
        <v>3349559990</v>
      </c>
    </row>
    <row r="2936" spans="1:9" ht="15" hidden="1">
      <c r="A2936" s="35">
        <v>51372</v>
      </c>
      <c r="B2936" s="36" t="s">
        <v>5038</v>
      </c>
      <c r="C2936" s="36" t="s">
        <v>4817</v>
      </c>
      <c r="D2936" s="36" t="s">
        <v>178</v>
      </c>
      <c r="E2936" s="35">
        <v>116704</v>
      </c>
      <c r="F2936" s="37">
        <v>115</v>
      </c>
      <c r="G2936" s="35">
        <v>3</v>
      </c>
      <c r="H2936" s="36" t="s">
        <v>170</v>
      </c>
      <c r="I2936" s="35">
        <v>3352750201</v>
      </c>
    </row>
    <row r="2937" spans="1:9" ht="45" hidden="1">
      <c r="A2937" s="35">
        <v>51373</v>
      </c>
      <c r="B2937" s="36" t="s">
        <v>5039</v>
      </c>
      <c r="C2937" s="36" t="s">
        <v>4817</v>
      </c>
      <c r="D2937" s="36" t="s">
        <v>309</v>
      </c>
      <c r="E2937" s="35">
        <v>116477</v>
      </c>
      <c r="F2937" s="37">
        <v>230</v>
      </c>
      <c r="G2937" s="35">
        <v>3</v>
      </c>
      <c r="H2937" s="36" t="s">
        <v>170</v>
      </c>
      <c r="I2937" s="35">
        <v>3352749987</v>
      </c>
    </row>
    <row r="2938" spans="1:9" ht="45" hidden="1">
      <c r="A2938" s="35">
        <v>51380</v>
      </c>
      <c r="B2938" s="36" t="s">
        <v>5040</v>
      </c>
      <c r="C2938" s="36" t="s">
        <v>4817</v>
      </c>
      <c r="D2938" s="36" t="s">
        <v>178</v>
      </c>
      <c r="E2938" s="35">
        <v>116704</v>
      </c>
      <c r="F2938" s="37">
        <v>0</v>
      </c>
      <c r="G2938" s="35">
        <v>0</v>
      </c>
      <c r="H2938" s="36" t="s">
        <v>179</v>
      </c>
      <c r="I2938" s="35">
        <v>3352750331</v>
      </c>
    </row>
    <row r="2939" spans="1:9" ht="45" hidden="1">
      <c r="A2939" s="35">
        <v>52160</v>
      </c>
      <c r="B2939" s="36" t="s">
        <v>5041</v>
      </c>
      <c r="C2939" s="36" t="s">
        <v>4817</v>
      </c>
      <c r="D2939" s="36" t="s">
        <v>178</v>
      </c>
      <c r="E2939" s="35">
        <v>116704</v>
      </c>
      <c r="F2939" s="37">
        <v>69</v>
      </c>
      <c r="G2939" s="35">
        <v>1</v>
      </c>
      <c r="H2939" s="36" t="s">
        <v>179</v>
      </c>
      <c r="I2939" s="35">
        <v>3341136912</v>
      </c>
    </row>
    <row r="2940" spans="1:9" ht="30" hidden="1">
      <c r="A2940" s="35">
        <v>56073</v>
      </c>
      <c r="B2940" s="36" t="s">
        <v>5042</v>
      </c>
      <c r="C2940" s="36" t="s">
        <v>5043</v>
      </c>
      <c r="D2940" s="36" t="s">
        <v>178</v>
      </c>
      <c r="E2940" s="35">
        <v>116704</v>
      </c>
      <c r="F2940" s="37">
        <v>69</v>
      </c>
      <c r="G2940" s="35">
        <v>2</v>
      </c>
      <c r="H2940" s="36" t="s">
        <v>186</v>
      </c>
      <c r="I2940" s="35">
        <v>3349560066</v>
      </c>
    </row>
    <row r="2941" spans="1:9" ht="30" hidden="1">
      <c r="A2941" s="35">
        <v>56083</v>
      </c>
      <c r="B2941" s="36" t="s">
        <v>5044</v>
      </c>
      <c r="C2941" s="36" t="s">
        <v>5045</v>
      </c>
      <c r="D2941" s="36" t="s">
        <v>178</v>
      </c>
      <c r="E2941" s="35">
        <v>116704</v>
      </c>
      <c r="F2941" s="37">
        <v>138</v>
      </c>
      <c r="G2941" s="35">
        <v>4</v>
      </c>
      <c r="H2941" s="36" t="s">
        <v>186</v>
      </c>
      <c r="I2941" s="35">
        <v>3337431358</v>
      </c>
    </row>
    <row r="2942" spans="1:9" ht="45" hidden="1">
      <c r="A2942" s="35">
        <v>56109</v>
      </c>
      <c r="B2942" s="36" t="s">
        <v>5046</v>
      </c>
      <c r="C2942" s="36" t="s">
        <v>5047</v>
      </c>
      <c r="D2942" s="36" t="s">
        <v>202</v>
      </c>
      <c r="E2942" s="35">
        <v>101222</v>
      </c>
      <c r="F2942" s="37">
        <v>138</v>
      </c>
      <c r="G2942" s="35">
        <v>5</v>
      </c>
      <c r="H2942" s="36" t="s">
        <v>215</v>
      </c>
      <c r="I2942" s="35">
        <v>3337431373</v>
      </c>
    </row>
    <row r="2943" spans="1:9" ht="30" hidden="1">
      <c r="A2943" s="35">
        <v>56119</v>
      </c>
      <c r="B2943" s="36" t="s">
        <v>5048</v>
      </c>
      <c r="C2943" s="36" t="s">
        <v>5049</v>
      </c>
      <c r="D2943" s="36" t="s">
        <v>202</v>
      </c>
      <c r="E2943" s="35">
        <v>101222</v>
      </c>
      <c r="F2943" s="37">
        <v>138</v>
      </c>
      <c r="G2943" s="35">
        <v>5</v>
      </c>
      <c r="H2943" s="36" t="s">
        <v>194</v>
      </c>
      <c r="I2943" s="35">
        <v>3337431381</v>
      </c>
    </row>
    <row r="2944" spans="1:9" ht="15" hidden="1">
      <c r="A2944" s="35">
        <v>56125</v>
      </c>
      <c r="B2944" s="36" t="s">
        <v>5050</v>
      </c>
      <c r="C2944" s="36" t="s">
        <v>5051</v>
      </c>
      <c r="D2944" s="36" t="s">
        <v>178</v>
      </c>
      <c r="E2944" s="35">
        <v>116704</v>
      </c>
      <c r="F2944" s="37">
        <v>46</v>
      </c>
      <c r="G2944" s="35">
        <v>1</v>
      </c>
      <c r="H2944" s="36" t="s">
        <v>194</v>
      </c>
      <c r="I2944" s="35">
        <v>3349559563</v>
      </c>
    </row>
    <row r="2945" spans="1:9" ht="45" hidden="1">
      <c r="A2945" s="35">
        <v>56131</v>
      </c>
      <c r="B2945" s="36" t="s">
        <v>5052</v>
      </c>
      <c r="C2945" s="36" t="s">
        <v>5053</v>
      </c>
      <c r="D2945" s="36" t="s">
        <v>397</v>
      </c>
      <c r="E2945" s="35">
        <v>101374</v>
      </c>
      <c r="F2945" s="37">
        <v>115</v>
      </c>
      <c r="G2945" s="35">
        <v>4</v>
      </c>
      <c r="H2945" s="36" t="s">
        <v>194</v>
      </c>
      <c r="I2945" s="35">
        <v>3337428261</v>
      </c>
    </row>
    <row r="2946" spans="1:9" ht="45" hidden="1">
      <c r="A2946" s="35">
        <v>56137</v>
      </c>
      <c r="B2946" s="36" t="s">
        <v>5054</v>
      </c>
      <c r="C2946" s="36" t="s">
        <v>5055</v>
      </c>
      <c r="D2946" s="36" t="s">
        <v>178</v>
      </c>
      <c r="E2946" s="35">
        <v>116704</v>
      </c>
      <c r="F2946" s="37">
        <v>46</v>
      </c>
      <c r="G2946" s="35">
        <v>1</v>
      </c>
      <c r="H2946" s="36" t="s">
        <v>179</v>
      </c>
      <c r="I2946" s="35">
        <v>3349560354</v>
      </c>
    </row>
    <row r="2947" spans="1:9" ht="45" hidden="1">
      <c r="A2947" s="35">
        <v>56147</v>
      </c>
      <c r="B2947" s="36" t="s">
        <v>5056</v>
      </c>
      <c r="C2947" s="36" t="s">
        <v>5057</v>
      </c>
      <c r="D2947" s="36" t="s">
        <v>178</v>
      </c>
      <c r="E2947" s="35">
        <v>116704</v>
      </c>
      <c r="F2947" s="37">
        <v>46</v>
      </c>
      <c r="G2947" s="35">
        <v>1</v>
      </c>
      <c r="H2947" s="36" t="s">
        <v>179</v>
      </c>
      <c r="I2947" s="35">
        <v>3349559839</v>
      </c>
    </row>
    <row r="2948" spans="1:9" ht="45" hidden="1">
      <c r="A2948" s="35">
        <v>56152</v>
      </c>
      <c r="B2948" s="36" t="s">
        <v>5058</v>
      </c>
      <c r="C2948" s="36" t="s">
        <v>5059</v>
      </c>
      <c r="D2948" s="36" t="s">
        <v>178</v>
      </c>
      <c r="E2948" s="35">
        <v>116704</v>
      </c>
      <c r="F2948" s="37">
        <v>46</v>
      </c>
      <c r="G2948" s="35">
        <v>1</v>
      </c>
      <c r="H2948" s="36" t="s">
        <v>179</v>
      </c>
      <c r="I2948" s="35">
        <v>3349560241</v>
      </c>
    </row>
    <row r="2949" spans="1:9" ht="30" hidden="1">
      <c r="A2949" s="35">
        <v>56156</v>
      </c>
      <c r="B2949" s="36" t="s">
        <v>5060</v>
      </c>
      <c r="C2949" s="36" t="s">
        <v>5061</v>
      </c>
      <c r="D2949" s="36" t="s">
        <v>178</v>
      </c>
      <c r="E2949" s="35">
        <v>116704</v>
      </c>
      <c r="F2949" s="37">
        <v>138</v>
      </c>
      <c r="G2949" s="35">
        <v>7</v>
      </c>
      <c r="H2949" s="36" t="s">
        <v>186</v>
      </c>
      <c r="I2949" s="35">
        <v>3337431573</v>
      </c>
    </row>
    <row r="2950" spans="1:9" ht="60" hidden="1">
      <c r="A2950" s="35">
        <v>56161</v>
      </c>
      <c r="B2950" s="36" t="s">
        <v>5062</v>
      </c>
      <c r="C2950" s="36" t="s">
        <v>5063</v>
      </c>
      <c r="D2950" s="36" t="s">
        <v>191</v>
      </c>
      <c r="E2950" s="35">
        <v>100834</v>
      </c>
      <c r="F2950" s="37">
        <v>230</v>
      </c>
      <c r="G2950" s="35">
        <v>2</v>
      </c>
      <c r="H2950" s="36" t="s">
        <v>186</v>
      </c>
      <c r="I2950" s="35">
        <v>3337431401</v>
      </c>
    </row>
    <row r="2951" spans="1:9" ht="30" hidden="1">
      <c r="A2951" s="35">
        <v>56165</v>
      </c>
      <c r="B2951" s="36" t="s">
        <v>5064</v>
      </c>
      <c r="C2951" s="36" t="s">
        <v>5065</v>
      </c>
      <c r="D2951" s="36" t="s">
        <v>202</v>
      </c>
      <c r="E2951" s="35">
        <v>101222</v>
      </c>
      <c r="F2951" s="37">
        <v>138</v>
      </c>
      <c r="G2951" s="35">
        <v>4</v>
      </c>
      <c r="H2951" s="36" t="s">
        <v>194</v>
      </c>
      <c r="I2951" s="35">
        <v>3342618284</v>
      </c>
    </row>
    <row r="2952" spans="1:9" ht="15" hidden="1">
      <c r="A2952" s="35">
        <v>56166</v>
      </c>
      <c r="B2952" s="36" t="s">
        <v>5066</v>
      </c>
      <c r="C2952" s="36" t="s">
        <v>5067</v>
      </c>
      <c r="D2952" s="36" t="s">
        <v>178</v>
      </c>
      <c r="E2952" s="35">
        <v>116704</v>
      </c>
      <c r="F2952" s="37">
        <v>46</v>
      </c>
      <c r="G2952" s="35">
        <v>2</v>
      </c>
      <c r="H2952" s="36" t="s">
        <v>194</v>
      </c>
      <c r="I2952" s="35">
        <v>3349559586</v>
      </c>
    </row>
    <row r="2953" spans="1:9" ht="45" hidden="1">
      <c r="A2953" s="35">
        <v>56167</v>
      </c>
      <c r="B2953" s="36" t="s">
        <v>5068</v>
      </c>
      <c r="C2953" s="36" t="s">
        <v>5069</v>
      </c>
      <c r="D2953" s="36" t="s">
        <v>178</v>
      </c>
      <c r="E2953" s="35">
        <v>116704</v>
      </c>
      <c r="F2953" s="37">
        <v>46</v>
      </c>
      <c r="G2953" s="35">
        <v>2</v>
      </c>
      <c r="H2953" s="36" t="s">
        <v>179</v>
      </c>
      <c r="I2953" s="35">
        <v>3349560071</v>
      </c>
    </row>
    <row r="2954" spans="1:9" ht="30" hidden="1">
      <c r="A2954" s="35">
        <v>56171</v>
      </c>
      <c r="B2954" s="36" t="s">
        <v>5070</v>
      </c>
      <c r="C2954" s="36" t="s">
        <v>5071</v>
      </c>
      <c r="D2954" s="36" t="s">
        <v>178</v>
      </c>
      <c r="E2954" s="35">
        <v>116704</v>
      </c>
      <c r="F2954" s="37">
        <v>69</v>
      </c>
      <c r="G2954" s="35">
        <v>2</v>
      </c>
      <c r="H2954" s="36" t="s">
        <v>186</v>
      </c>
      <c r="I2954" s="35">
        <v>3349559687</v>
      </c>
    </row>
    <row r="2955" spans="1:9" ht="45" hidden="1">
      <c r="A2955" s="35">
        <v>56172</v>
      </c>
      <c r="B2955" s="36" t="s">
        <v>5072</v>
      </c>
      <c r="C2955" s="36" t="s">
        <v>5073</v>
      </c>
      <c r="D2955" s="36" t="s">
        <v>178</v>
      </c>
      <c r="E2955" s="35">
        <v>116704</v>
      </c>
      <c r="F2955" s="37">
        <v>46</v>
      </c>
      <c r="G2955" s="35">
        <v>1</v>
      </c>
      <c r="H2955" s="36" t="s">
        <v>179</v>
      </c>
      <c r="I2955" s="35">
        <v>3349560007</v>
      </c>
    </row>
    <row r="2956" spans="1:9" ht="30" hidden="1">
      <c r="A2956" s="35">
        <v>56226</v>
      </c>
      <c r="B2956" s="36" t="s">
        <v>5074</v>
      </c>
      <c r="C2956" s="36" t="s">
        <v>5075</v>
      </c>
      <c r="D2956" s="36" t="s">
        <v>202</v>
      </c>
      <c r="E2956" s="35">
        <v>101222</v>
      </c>
      <c r="F2956" s="37">
        <v>69</v>
      </c>
      <c r="G2956" s="35">
        <v>3</v>
      </c>
      <c r="H2956" s="36" t="s">
        <v>170</v>
      </c>
      <c r="I2956" s="35">
        <v>3352749826</v>
      </c>
    </row>
    <row r="2957" spans="1:9" ht="60" hidden="1">
      <c r="A2957" s="35">
        <v>56241</v>
      </c>
      <c r="B2957" s="36" t="s">
        <v>5076</v>
      </c>
      <c r="C2957" s="36" t="s">
        <v>5077</v>
      </c>
      <c r="D2957" s="36" t="s">
        <v>191</v>
      </c>
      <c r="E2957" s="35">
        <v>100834</v>
      </c>
      <c r="F2957" s="37">
        <v>115</v>
      </c>
      <c r="G2957" s="35">
        <v>4</v>
      </c>
      <c r="H2957" s="36" t="s">
        <v>170</v>
      </c>
      <c r="I2957" s="35">
        <v>3337431440</v>
      </c>
    </row>
    <row r="2958" spans="1:9" ht="45" hidden="1">
      <c r="A2958" s="35">
        <v>56259</v>
      </c>
      <c r="B2958" s="36" t="s">
        <v>5078</v>
      </c>
      <c r="C2958" s="36" t="s">
        <v>5079</v>
      </c>
      <c r="D2958" s="36" t="s">
        <v>1002</v>
      </c>
      <c r="E2958" s="35">
        <v>103089</v>
      </c>
      <c r="F2958" s="37">
        <v>138</v>
      </c>
      <c r="G2958" s="35">
        <v>2</v>
      </c>
      <c r="H2958" s="36" t="s">
        <v>186</v>
      </c>
      <c r="I2958" s="35">
        <v>3342618053</v>
      </c>
    </row>
    <row r="2959" spans="1:9" ht="45" hidden="1">
      <c r="A2959" s="35">
        <v>56260</v>
      </c>
      <c r="B2959" s="36" t="s">
        <v>5080</v>
      </c>
      <c r="C2959" s="36" t="s">
        <v>5079</v>
      </c>
      <c r="D2959" s="36" t="s">
        <v>202</v>
      </c>
      <c r="E2959" s="35">
        <v>101222</v>
      </c>
      <c r="F2959" s="37">
        <v>138</v>
      </c>
      <c r="G2959" s="35">
        <v>1</v>
      </c>
      <c r="H2959" s="36" t="s">
        <v>215</v>
      </c>
      <c r="I2959" s="35">
        <v>3342618190</v>
      </c>
    </row>
    <row r="2960" spans="1:9" ht="15">
      <c r="A2960" s="35">
        <v>56262</v>
      </c>
      <c r="B2960" s="36" t="s">
        <v>5081</v>
      </c>
      <c r="C2960" s="36" t="s">
        <v>5079</v>
      </c>
      <c r="D2960" s="36" t="s">
        <v>169</v>
      </c>
      <c r="E2960" s="35">
        <v>100219</v>
      </c>
      <c r="F2960" s="37">
        <v>115</v>
      </c>
      <c r="G2960" s="35">
        <v>2</v>
      </c>
      <c r="H2960" s="36" t="s">
        <v>170</v>
      </c>
      <c r="I2960" s="35">
        <v>3337431454</v>
      </c>
    </row>
    <row r="2961" spans="1:9" ht="45" hidden="1">
      <c r="A2961" s="35">
        <v>56270</v>
      </c>
      <c r="B2961" s="36" t="s">
        <v>5082</v>
      </c>
      <c r="C2961" s="36" t="s">
        <v>5083</v>
      </c>
      <c r="D2961" s="36" t="s">
        <v>178</v>
      </c>
      <c r="E2961" s="35">
        <v>116704</v>
      </c>
      <c r="F2961" s="37">
        <v>46</v>
      </c>
      <c r="G2961" s="35">
        <v>1</v>
      </c>
      <c r="H2961" s="36" t="s">
        <v>179</v>
      </c>
      <c r="I2961" s="35">
        <v>3349559915</v>
      </c>
    </row>
    <row r="2962" spans="1:9" ht="15" hidden="1">
      <c r="A2962" s="35">
        <v>56280</v>
      </c>
      <c r="B2962" s="36" t="s">
        <v>5084</v>
      </c>
      <c r="C2962" s="36" t="s">
        <v>5085</v>
      </c>
      <c r="D2962" s="36" t="s">
        <v>178</v>
      </c>
      <c r="E2962" s="35">
        <v>116704</v>
      </c>
      <c r="F2962" s="37">
        <v>46</v>
      </c>
      <c r="G2962" s="35">
        <v>4</v>
      </c>
      <c r="H2962" s="36" t="s">
        <v>194</v>
      </c>
      <c r="I2962" s="35">
        <v>3349559594</v>
      </c>
    </row>
    <row r="2963" spans="1:9" ht="60" hidden="1">
      <c r="A2963" s="35">
        <v>56351</v>
      </c>
      <c r="B2963" s="36" t="s">
        <v>5086</v>
      </c>
      <c r="C2963" s="36" t="s">
        <v>5087</v>
      </c>
      <c r="D2963" s="36" t="s">
        <v>191</v>
      </c>
      <c r="E2963" s="35">
        <v>100834</v>
      </c>
      <c r="F2963" s="37">
        <v>115</v>
      </c>
      <c r="G2963" s="35">
        <v>1</v>
      </c>
      <c r="H2963" s="36" t="s">
        <v>194</v>
      </c>
      <c r="I2963" s="35">
        <v>3337431503</v>
      </c>
    </row>
    <row r="2964" spans="1:9" ht="60" hidden="1">
      <c r="A2964" s="35">
        <v>56433</v>
      </c>
      <c r="B2964" s="36" t="s">
        <v>5088</v>
      </c>
      <c r="C2964" s="36" t="s">
        <v>5089</v>
      </c>
      <c r="D2964" s="36" t="s">
        <v>191</v>
      </c>
      <c r="E2964" s="35">
        <v>100834</v>
      </c>
      <c r="F2964" s="37">
        <v>115</v>
      </c>
      <c r="G2964" s="35">
        <v>1</v>
      </c>
      <c r="H2964" s="36" t="s">
        <v>194</v>
      </c>
      <c r="I2964" s="35">
        <v>3337431557</v>
      </c>
    </row>
    <row r="2965" spans="1:9" ht="45" hidden="1">
      <c r="A2965" s="35">
        <v>56459</v>
      </c>
      <c r="B2965" s="36" t="s">
        <v>5090</v>
      </c>
      <c r="C2965" s="36" t="s">
        <v>5091</v>
      </c>
      <c r="D2965" s="36" t="s">
        <v>178</v>
      </c>
      <c r="E2965" s="35">
        <v>116704</v>
      </c>
      <c r="F2965" s="37">
        <v>69</v>
      </c>
      <c r="G2965" s="35">
        <v>2</v>
      </c>
      <c r="H2965" s="36" t="s">
        <v>179</v>
      </c>
      <c r="I2965" s="35">
        <v>3349560062</v>
      </c>
    </row>
    <row r="2966" spans="1:9" ht="45" hidden="1">
      <c r="A2966" s="35">
        <v>56460</v>
      </c>
      <c r="B2966" s="36" t="s">
        <v>5092</v>
      </c>
      <c r="C2966" s="36" t="s">
        <v>5091</v>
      </c>
      <c r="D2966" s="36" t="s">
        <v>178</v>
      </c>
      <c r="E2966" s="35">
        <v>116704</v>
      </c>
      <c r="F2966" s="37">
        <v>69</v>
      </c>
      <c r="G2966" s="35">
        <v>2</v>
      </c>
      <c r="H2966" s="36" t="s">
        <v>179</v>
      </c>
      <c r="I2966" s="35">
        <v>3349559726</v>
      </c>
    </row>
    <row r="2967" spans="1:9" ht="45" hidden="1">
      <c r="A2967" s="35">
        <v>56497</v>
      </c>
      <c r="B2967" s="36" t="s">
        <v>5093</v>
      </c>
      <c r="C2967" s="36" t="s">
        <v>5094</v>
      </c>
      <c r="D2967" s="36" t="s">
        <v>178</v>
      </c>
      <c r="E2967" s="35">
        <v>116704</v>
      </c>
      <c r="F2967" s="37">
        <v>34.5</v>
      </c>
      <c r="G2967" s="35">
        <v>2</v>
      </c>
      <c r="H2967" s="36" t="s">
        <v>179</v>
      </c>
      <c r="I2967" s="35">
        <v>3349559750</v>
      </c>
    </row>
    <row r="2968" spans="1:9" ht="45" hidden="1">
      <c r="A2968" s="35">
        <v>56506</v>
      </c>
      <c r="B2968" s="36" t="s">
        <v>5095</v>
      </c>
      <c r="C2968" s="36" t="s">
        <v>5096</v>
      </c>
      <c r="D2968" s="36" t="s">
        <v>178</v>
      </c>
      <c r="E2968" s="35">
        <v>116704</v>
      </c>
      <c r="F2968" s="37">
        <v>46</v>
      </c>
      <c r="G2968" s="35">
        <v>5</v>
      </c>
      <c r="H2968" s="36" t="s">
        <v>179</v>
      </c>
      <c r="I2968" s="35">
        <v>3349559877</v>
      </c>
    </row>
    <row r="2969" spans="1:9" ht="30" hidden="1">
      <c r="A2969" s="35">
        <v>56561</v>
      </c>
      <c r="B2969" s="36" t="s">
        <v>5097</v>
      </c>
      <c r="C2969" s="36" t="s">
        <v>5098</v>
      </c>
      <c r="D2969" s="36" t="s">
        <v>548</v>
      </c>
      <c r="E2969" s="35">
        <v>100713</v>
      </c>
      <c r="F2969" s="37">
        <v>115</v>
      </c>
      <c r="G2969" s="35">
        <v>5</v>
      </c>
      <c r="H2969" s="36" t="s">
        <v>194</v>
      </c>
      <c r="I2969" s="35">
        <v>3337431632</v>
      </c>
    </row>
    <row r="2970" spans="1:9" ht="15" hidden="1">
      <c r="A2970" s="35">
        <v>56585</v>
      </c>
      <c r="B2970" s="36" t="s">
        <v>5099</v>
      </c>
      <c r="C2970" s="36" t="s">
        <v>5100</v>
      </c>
      <c r="D2970" s="36" t="s">
        <v>178</v>
      </c>
      <c r="E2970" s="35">
        <v>116704</v>
      </c>
      <c r="F2970" s="37">
        <v>115</v>
      </c>
      <c r="G2970" s="35">
        <v>2</v>
      </c>
      <c r="H2970" s="36" t="s">
        <v>170</v>
      </c>
      <c r="I2970" s="35">
        <v>3352749920</v>
      </c>
    </row>
    <row r="2971" spans="1:9" ht="15" hidden="1">
      <c r="A2971" s="35">
        <v>56591</v>
      </c>
      <c r="B2971" s="36" t="s">
        <v>5101</v>
      </c>
      <c r="C2971" s="36" t="s">
        <v>5102</v>
      </c>
      <c r="D2971" s="36" t="s">
        <v>178</v>
      </c>
      <c r="E2971" s="35">
        <v>116704</v>
      </c>
      <c r="F2971" s="37">
        <v>115</v>
      </c>
      <c r="G2971" s="35">
        <v>2</v>
      </c>
      <c r="H2971" s="36" t="s">
        <v>170</v>
      </c>
      <c r="I2971" s="35">
        <v>3352749892</v>
      </c>
    </row>
    <row r="2972" spans="1:9" ht="45" hidden="1">
      <c r="A2972" s="35">
        <v>56611</v>
      </c>
      <c r="B2972" s="36" t="s">
        <v>5103</v>
      </c>
      <c r="C2972" s="36" t="s">
        <v>5104</v>
      </c>
      <c r="D2972" s="36" t="s">
        <v>178</v>
      </c>
      <c r="E2972" s="35">
        <v>116704</v>
      </c>
      <c r="F2972" s="37">
        <v>46</v>
      </c>
      <c r="G2972" s="35">
        <v>1</v>
      </c>
      <c r="H2972" s="36" t="s">
        <v>179</v>
      </c>
      <c r="I2972" s="35">
        <v>3349560162</v>
      </c>
    </row>
    <row r="2973" spans="1:9" ht="30" hidden="1">
      <c r="A2973" s="35">
        <v>56689</v>
      </c>
      <c r="B2973" s="36" t="s">
        <v>5105</v>
      </c>
      <c r="C2973" s="36" t="s">
        <v>5106</v>
      </c>
      <c r="D2973" s="36" t="s">
        <v>178</v>
      </c>
      <c r="E2973" s="35">
        <v>116704</v>
      </c>
      <c r="F2973" s="37">
        <v>46</v>
      </c>
      <c r="G2973" s="35">
        <v>2</v>
      </c>
      <c r="H2973" s="36" t="s">
        <v>186</v>
      </c>
      <c r="I2973" s="35">
        <v>3349559983</v>
      </c>
    </row>
    <row r="2974" spans="1:9" ht="30" hidden="1">
      <c r="A2974" s="35">
        <v>56691</v>
      </c>
      <c r="B2974" s="36" t="s">
        <v>5107</v>
      </c>
      <c r="C2974" s="36" t="s">
        <v>5108</v>
      </c>
      <c r="D2974" s="36" t="s">
        <v>202</v>
      </c>
      <c r="E2974" s="35">
        <v>101222</v>
      </c>
      <c r="F2974" s="37">
        <v>138</v>
      </c>
      <c r="G2974" s="35">
        <v>2</v>
      </c>
      <c r="H2974" s="36" t="s">
        <v>170</v>
      </c>
      <c r="I2974" s="35">
        <v>3352749815</v>
      </c>
    </row>
    <row r="2975" spans="1:9" ht="45" hidden="1">
      <c r="A2975" s="35">
        <v>56702</v>
      </c>
      <c r="B2975" s="36" t="s">
        <v>5109</v>
      </c>
      <c r="C2975" s="36" t="s">
        <v>5110</v>
      </c>
      <c r="D2975" s="36" t="s">
        <v>178</v>
      </c>
      <c r="E2975" s="35">
        <v>116704</v>
      </c>
      <c r="F2975" s="37">
        <v>69</v>
      </c>
      <c r="G2975" s="35">
        <v>4</v>
      </c>
      <c r="H2975" s="36" t="s">
        <v>215</v>
      </c>
      <c r="I2975" s="35">
        <v>3342617943</v>
      </c>
    </row>
    <row r="2976" spans="1:9" ht="15" hidden="1">
      <c r="A2976" s="35">
        <v>56749</v>
      </c>
      <c r="B2976" s="36" t="s">
        <v>5111</v>
      </c>
      <c r="C2976" s="36" t="s">
        <v>5112</v>
      </c>
      <c r="D2976" s="36" t="s">
        <v>178</v>
      </c>
      <c r="E2976" s="35">
        <v>116704</v>
      </c>
      <c r="F2976" s="37">
        <v>69</v>
      </c>
      <c r="G2976" s="35">
        <v>1</v>
      </c>
      <c r="H2976" s="36" t="s">
        <v>170</v>
      </c>
      <c r="I2976" s="35">
        <v>3342617925</v>
      </c>
    </row>
    <row r="2977" spans="1:9" ht="60" hidden="1">
      <c r="A2977" s="35">
        <v>56827</v>
      </c>
      <c r="B2977" s="36" t="s">
        <v>5113</v>
      </c>
      <c r="C2977" s="36" t="s">
        <v>5114</v>
      </c>
      <c r="D2977" s="36" t="s">
        <v>191</v>
      </c>
      <c r="E2977" s="35">
        <v>100834</v>
      </c>
      <c r="F2977" s="37">
        <v>115</v>
      </c>
      <c r="G2977" s="35">
        <v>4</v>
      </c>
      <c r="H2977" s="36" t="s">
        <v>170</v>
      </c>
      <c r="I2977" s="35">
        <v>3337431794</v>
      </c>
    </row>
    <row r="2978" spans="1:9" ht="60" hidden="1">
      <c r="A2978" s="35">
        <v>56835</v>
      </c>
      <c r="B2978" s="36" t="s">
        <v>5115</v>
      </c>
      <c r="C2978" s="36" t="s">
        <v>5116</v>
      </c>
      <c r="D2978" s="36" t="s">
        <v>191</v>
      </c>
      <c r="E2978" s="35">
        <v>100834</v>
      </c>
      <c r="F2978" s="37">
        <v>230</v>
      </c>
      <c r="G2978" s="35">
        <v>1</v>
      </c>
      <c r="H2978" s="36" t="s">
        <v>170</v>
      </c>
      <c r="I2978" s="35">
        <v>3337431797</v>
      </c>
    </row>
    <row r="2979" spans="1:9" ht="15" hidden="1">
      <c r="A2979" s="35">
        <v>56849</v>
      </c>
      <c r="B2979" s="36" t="s">
        <v>5117</v>
      </c>
      <c r="C2979" s="36" t="s">
        <v>5118</v>
      </c>
      <c r="D2979" s="36" t="s">
        <v>178</v>
      </c>
      <c r="E2979" s="35">
        <v>116704</v>
      </c>
      <c r="F2979" s="37">
        <v>69</v>
      </c>
      <c r="G2979" s="35">
        <v>2</v>
      </c>
      <c r="H2979" s="36" t="s">
        <v>170</v>
      </c>
      <c r="I2979" s="35">
        <v>3337431809</v>
      </c>
    </row>
    <row r="2980" spans="1:9" ht="60" hidden="1">
      <c r="A2980" s="35">
        <v>56864</v>
      </c>
      <c r="B2980" s="36" t="s">
        <v>5119</v>
      </c>
      <c r="C2980" s="36" t="s">
        <v>5120</v>
      </c>
      <c r="D2980" s="36" t="s">
        <v>191</v>
      </c>
      <c r="E2980" s="35">
        <v>100834</v>
      </c>
      <c r="F2980" s="37">
        <v>138</v>
      </c>
      <c r="G2980" s="35">
        <v>3</v>
      </c>
      <c r="H2980" s="36" t="s">
        <v>215</v>
      </c>
      <c r="I2980" s="35">
        <v>3337431817</v>
      </c>
    </row>
    <row r="2981" spans="1:9" ht="15" hidden="1">
      <c r="A2981" s="35">
        <v>56891</v>
      </c>
      <c r="B2981" s="36" t="s">
        <v>5121</v>
      </c>
      <c r="C2981" s="36" t="s">
        <v>5122</v>
      </c>
      <c r="D2981" s="36" t="s">
        <v>178</v>
      </c>
      <c r="E2981" s="35">
        <v>116704</v>
      </c>
      <c r="F2981" s="37">
        <v>69</v>
      </c>
      <c r="G2981" s="35">
        <v>2</v>
      </c>
      <c r="H2981" s="36" t="s">
        <v>194</v>
      </c>
      <c r="I2981" s="35">
        <v>3337431830</v>
      </c>
    </row>
    <row r="2982" spans="1:9" ht="30">
      <c r="A2982" s="35">
        <v>56901</v>
      </c>
      <c r="B2982" s="36" t="s">
        <v>5123</v>
      </c>
      <c r="C2982" s="36" t="s">
        <v>5124</v>
      </c>
      <c r="D2982" s="36" t="s">
        <v>169</v>
      </c>
      <c r="E2982" s="35">
        <v>100219</v>
      </c>
      <c r="F2982" s="37">
        <v>230</v>
      </c>
      <c r="G2982" s="35">
        <v>5</v>
      </c>
      <c r="H2982" s="36" t="s">
        <v>186</v>
      </c>
      <c r="I2982" s="35">
        <v>3337431836</v>
      </c>
    </row>
    <row r="2983" spans="1:9" ht="15" hidden="1">
      <c r="A2983" s="35">
        <v>56902</v>
      </c>
      <c r="B2983" s="36" t="s">
        <v>5125</v>
      </c>
      <c r="C2983" s="36" t="s">
        <v>5124</v>
      </c>
      <c r="D2983" s="36" t="s">
        <v>178</v>
      </c>
      <c r="E2983" s="35">
        <v>116704</v>
      </c>
      <c r="F2983" s="37">
        <v>230</v>
      </c>
      <c r="G2983" s="35">
        <v>10</v>
      </c>
      <c r="H2983" s="36" t="s">
        <v>170</v>
      </c>
      <c r="I2983" s="35">
        <v>3337427717</v>
      </c>
    </row>
    <row r="2984" spans="1:9" ht="30">
      <c r="A2984" s="35">
        <v>56905</v>
      </c>
      <c r="B2984" s="36" t="s">
        <v>5126</v>
      </c>
      <c r="C2984" s="36" t="s">
        <v>5127</v>
      </c>
      <c r="D2984" s="36" t="s">
        <v>169</v>
      </c>
      <c r="E2984" s="35">
        <v>100219</v>
      </c>
      <c r="F2984" s="37">
        <v>115</v>
      </c>
      <c r="G2984" s="35">
        <v>2</v>
      </c>
      <c r="H2984" s="36" t="s">
        <v>186</v>
      </c>
      <c r="I2984" s="35">
        <v>3337431840</v>
      </c>
    </row>
    <row r="2985" spans="1:9" ht="15" hidden="1">
      <c r="A2985" s="35">
        <v>56922</v>
      </c>
      <c r="B2985" s="36" t="s">
        <v>5128</v>
      </c>
      <c r="C2985" s="36" t="s">
        <v>5129</v>
      </c>
      <c r="D2985" s="36" t="s">
        <v>178</v>
      </c>
      <c r="E2985" s="35">
        <v>116704</v>
      </c>
      <c r="F2985" s="37">
        <v>69</v>
      </c>
      <c r="G2985" s="35">
        <v>2</v>
      </c>
      <c r="H2985" s="36" t="s">
        <v>170</v>
      </c>
      <c r="I2985" s="35">
        <v>3352749975</v>
      </c>
    </row>
    <row r="2986" spans="1:9" ht="45" hidden="1">
      <c r="A2986" s="35">
        <v>56926</v>
      </c>
      <c r="B2986" s="36" t="s">
        <v>5130</v>
      </c>
      <c r="C2986" s="36" t="s">
        <v>5131</v>
      </c>
      <c r="D2986" s="36" t="s">
        <v>178</v>
      </c>
      <c r="E2986" s="35">
        <v>116704</v>
      </c>
      <c r="F2986" s="37">
        <v>46</v>
      </c>
      <c r="G2986" s="35">
        <v>2</v>
      </c>
      <c r="H2986" s="36" t="s">
        <v>179</v>
      </c>
      <c r="I2986" s="35">
        <v>3349559992</v>
      </c>
    </row>
    <row r="2987" spans="1:9" ht="30" hidden="1">
      <c r="A2987" s="35">
        <v>56928</v>
      </c>
      <c r="B2987" s="36" t="s">
        <v>5132</v>
      </c>
      <c r="C2987" s="36" t="s">
        <v>5133</v>
      </c>
      <c r="D2987" s="36" t="s">
        <v>178</v>
      </c>
      <c r="E2987" s="35">
        <v>116704</v>
      </c>
      <c r="F2987" s="37">
        <v>230</v>
      </c>
      <c r="G2987" s="35">
        <v>4</v>
      </c>
      <c r="H2987" s="36" t="s">
        <v>186</v>
      </c>
      <c r="I2987" s="35">
        <v>3337427736</v>
      </c>
    </row>
    <row r="2988" spans="1:9" ht="30" hidden="1">
      <c r="A2988" s="35">
        <v>56929</v>
      </c>
      <c r="B2988" s="36" t="s">
        <v>5134</v>
      </c>
      <c r="C2988" s="36" t="s">
        <v>5133</v>
      </c>
      <c r="D2988" s="36" t="s">
        <v>178</v>
      </c>
      <c r="E2988" s="35">
        <v>116704</v>
      </c>
      <c r="F2988" s="37">
        <v>230</v>
      </c>
      <c r="G2988" s="35">
        <v>0</v>
      </c>
      <c r="H2988" s="36" t="s">
        <v>186</v>
      </c>
      <c r="I2988" s="35">
        <v>3337431848</v>
      </c>
    </row>
    <row r="2989" spans="1:9" ht="60" hidden="1">
      <c r="A2989" s="35">
        <v>56945</v>
      </c>
      <c r="B2989" s="36" t="s">
        <v>5135</v>
      </c>
      <c r="C2989" s="36" t="s">
        <v>5136</v>
      </c>
      <c r="D2989" s="36" t="s">
        <v>191</v>
      </c>
      <c r="E2989" s="35">
        <v>100834</v>
      </c>
      <c r="F2989" s="37">
        <v>115</v>
      </c>
      <c r="G2989" s="35">
        <v>2</v>
      </c>
      <c r="H2989" s="36" t="s">
        <v>170</v>
      </c>
      <c r="I2989" s="35">
        <v>3337431854</v>
      </c>
    </row>
    <row r="2990" spans="1:9" ht="60" hidden="1">
      <c r="A2990" s="35">
        <v>56985</v>
      </c>
      <c r="B2990" s="36" t="s">
        <v>5137</v>
      </c>
      <c r="C2990" s="36" t="s">
        <v>5138</v>
      </c>
      <c r="D2990" s="36" t="s">
        <v>191</v>
      </c>
      <c r="E2990" s="35">
        <v>100834</v>
      </c>
      <c r="F2990" s="37">
        <v>230</v>
      </c>
      <c r="G2990" s="35">
        <v>4</v>
      </c>
      <c r="H2990" s="36" t="s">
        <v>170</v>
      </c>
      <c r="I2990" s="35">
        <v>3337431876</v>
      </c>
    </row>
    <row r="2991" spans="1:9" ht="45" hidden="1">
      <c r="A2991" s="35">
        <v>57002</v>
      </c>
      <c r="B2991" s="36" t="s">
        <v>5139</v>
      </c>
      <c r="C2991" s="36" t="s">
        <v>5140</v>
      </c>
      <c r="D2991" s="36" t="s">
        <v>178</v>
      </c>
      <c r="E2991" s="35">
        <v>116704</v>
      </c>
      <c r="F2991" s="37">
        <v>46</v>
      </c>
      <c r="G2991" s="35">
        <v>1</v>
      </c>
      <c r="H2991" s="36" t="s">
        <v>179</v>
      </c>
      <c r="I2991" s="35">
        <v>3349560012</v>
      </c>
    </row>
    <row r="2992" spans="1:9" ht="15">
      <c r="A2992" s="35">
        <v>57029</v>
      </c>
      <c r="B2992" s="36" t="s">
        <v>5141</v>
      </c>
      <c r="C2992" s="36" t="s">
        <v>5142</v>
      </c>
      <c r="D2992" s="36" t="s">
        <v>169</v>
      </c>
      <c r="E2992" s="35">
        <v>100219</v>
      </c>
      <c r="F2992" s="37">
        <v>115</v>
      </c>
      <c r="G2992" s="35">
        <v>6</v>
      </c>
      <c r="H2992" s="36" t="s">
        <v>170</v>
      </c>
      <c r="I2992" s="35">
        <v>3337431911</v>
      </c>
    </row>
    <row r="2993" spans="1:9" ht="30" hidden="1">
      <c r="A2993" s="35">
        <v>57032</v>
      </c>
      <c r="B2993" s="36" t="s">
        <v>5143</v>
      </c>
      <c r="C2993" s="36" t="s">
        <v>5144</v>
      </c>
      <c r="D2993" s="36" t="s">
        <v>202</v>
      </c>
      <c r="E2993" s="35">
        <v>101222</v>
      </c>
      <c r="F2993" s="37">
        <v>69</v>
      </c>
      <c r="G2993" s="35">
        <v>2</v>
      </c>
      <c r="H2993" s="36" t="s">
        <v>170</v>
      </c>
      <c r="I2993" s="35">
        <v>3342618307</v>
      </c>
    </row>
    <row r="2994" spans="1:9" ht="30" hidden="1">
      <c r="A2994" s="35">
        <v>57040</v>
      </c>
      <c r="B2994" s="36" t="s">
        <v>5145</v>
      </c>
      <c r="C2994" s="36" t="s">
        <v>5146</v>
      </c>
      <c r="D2994" s="36" t="s">
        <v>202</v>
      </c>
      <c r="E2994" s="35">
        <v>101222</v>
      </c>
      <c r="F2994" s="37">
        <v>69</v>
      </c>
      <c r="G2994" s="35">
        <v>1</v>
      </c>
      <c r="H2994" s="36" t="s">
        <v>170</v>
      </c>
      <c r="I2994" s="35">
        <v>3342618373</v>
      </c>
    </row>
    <row r="2995" spans="1:9" ht="15" hidden="1">
      <c r="A2995" s="35">
        <v>57042</v>
      </c>
      <c r="B2995" s="36" t="s">
        <v>5147</v>
      </c>
      <c r="C2995" s="36" t="s">
        <v>5148</v>
      </c>
      <c r="D2995" s="36" t="s">
        <v>178</v>
      </c>
      <c r="E2995" s="35">
        <v>116704</v>
      </c>
      <c r="F2995" s="37">
        <v>115</v>
      </c>
      <c r="G2995" s="35">
        <v>2</v>
      </c>
      <c r="H2995" s="36" t="s">
        <v>170</v>
      </c>
      <c r="I2995" s="35">
        <v>3337431219</v>
      </c>
    </row>
    <row r="2996" spans="1:9" ht="15" hidden="1">
      <c r="A2996" s="35">
        <v>57053</v>
      </c>
      <c r="B2996" s="36" t="s">
        <v>5149</v>
      </c>
      <c r="C2996" s="36" t="s">
        <v>5150</v>
      </c>
      <c r="D2996" s="36" t="s">
        <v>178</v>
      </c>
      <c r="E2996" s="35">
        <v>116704</v>
      </c>
      <c r="F2996" s="37">
        <v>230</v>
      </c>
      <c r="G2996" s="35">
        <v>2</v>
      </c>
      <c r="H2996" s="36" t="s">
        <v>194</v>
      </c>
      <c r="I2996" s="35">
        <v>3337431926</v>
      </c>
    </row>
    <row r="2997" spans="1:9" ht="45" hidden="1">
      <c r="A2997" s="35">
        <v>57060</v>
      </c>
      <c r="B2997" s="36" t="s">
        <v>5151</v>
      </c>
      <c r="C2997" s="36" t="s">
        <v>5152</v>
      </c>
      <c r="D2997" s="36" t="s">
        <v>178</v>
      </c>
      <c r="E2997" s="35">
        <v>116704</v>
      </c>
      <c r="F2997" s="37">
        <v>138</v>
      </c>
      <c r="G2997" s="35">
        <v>3</v>
      </c>
      <c r="H2997" s="36" t="s">
        <v>179</v>
      </c>
      <c r="I2997" s="35">
        <v>3349560200</v>
      </c>
    </row>
    <row r="2998" spans="1:9" ht="60" hidden="1">
      <c r="A2998" s="35">
        <v>57063</v>
      </c>
      <c r="B2998" s="36" t="s">
        <v>5153</v>
      </c>
      <c r="C2998" s="36" t="s">
        <v>5152</v>
      </c>
      <c r="D2998" s="36" t="s">
        <v>191</v>
      </c>
      <c r="E2998" s="35">
        <v>100834</v>
      </c>
      <c r="F2998" s="37">
        <v>500</v>
      </c>
      <c r="G2998" s="35">
        <v>3</v>
      </c>
      <c r="H2998" s="36" t="s">
        <v>170</v>
      </c>
      <c r="I2998" s="35">
        <v>3337431934</v>
      </c>
    </row>
    <row r="2999" spans="1:9" ht="15" hidden="1">
      <c r="A2999" s="35">
        <v>57089</v>
      </c>
      <c r="B2999" s="36" t="s">
        <v>5154</v>
      </c>
      <c r="C2999" s="36" t="s">
        <v>5155</v>
      </c>
      <c r="D2999" s="36" t="s">
        <v>178</v>
      </c>
      <c r="E2999" s="35">
        <v>116704</v>
      </c>
      <c r="F2999" s="37">
        <v>115</v>
      </c>
      <c r="G2999" s="35">
        <v>1</v>
      </c>
      <c r="H2999" s="36" t="s">
        <v>170</v>
      </c>
      <c r="I2999" s="35">
        <v>3352750151</v>
      </c>
    </row>
    <row r="3000" spans="1:9" ht="45" hidden="1">
      <c r="A3000" s="35">
        <v>57111</v>
      </c>
      <c r="B3000" s="36" t="s">
        <v>5156</v>
      </c>
      <c r="C3000" s="36" t="s">
        <v>5157</v>
      </c>
      <c r="D3000" s="36" t="s">
        <v>178</v>
      </c>
      <c r="E3000" s="35">
        <v>116704</v>
      </c>
      <c r="F3000" s="37">
        <v>46</v>
      </c>
      <c r="G3000" s="35">
        <v>1</v>
      </c>
      <c r="H3000" s="36" t="s">
        <v>179</v>
      </c>
      <c r="I3000" s="35">
        <v>3349560127</v>
      </c>
    </row>
    <row r="3001" spans="1:9" ht="45" hidden="1">
      <c r="A3001" s="35">
        <v>57112</v>
      </c>
      <c r="B3001" s="36" t="s">
        <v>5158</v>
      </c>
      <c r="C3001" s="36" t="s">
        <v>5157</v>
      </c>
      <c r="D3001" s="36" t="s">
        <v>178</v>
      </c>
      <c r="E3001" s="35">
        <v>116704</v>
      </c>
      <c r="F3001" s="37">
        <v>46</v>
      </c>
      <c r="G3001" s="35">
        <v>1</v>
      </c>
      <c r="H3001" s="36" t="s">
        <v>179</v>
      </c>
      <c r="I3001" s="35">
        <v>3349559999</v>
      </c>
    </row>
    <row r="3002" spans="1:9" ht="15" hidden="1">
      <c r="A3002" s="35">
        <v>57114</v>
      </c>
      <c r="B3002" s="36" t="s">
        <v>5159</v>
      </c>
      <c r="C3002" s="36" t="s">
        <v>5160</v>
      </c>
      <c r="D3002" s="36" t="s">
        <v>178</v>
      </c>
      <c r="E3002" s="35">
        <v>116704</v>
      </c>
      <c r="F3002" s="37">
        <v>46</v>
      </c>
      <c r="G3002" s="35">
        <v>2</v>
      </c>
      <c r="H3002" s="36" t="s">
        <v>194</v>
      </c>
      <c r="I3002" s="35">
        <v>3349559556</v>
      </c>
    </row>
    <row r="3003" spans="1:9" ht="45" hidden="1">
      <c r="A3003" s="35">
        <v>57119</v>
      </c>
      <c r="B3003" s="36" t="s">
        <v>5161</v>
      </c>
      <c r="C3003" s="36" t="s">
        <v>5162</v>
      </c>
      <c r="D3003" s="36" t="s">
        <v>178</v>
      </c>
      <c r="E3003" s="35">
        <v>116704</v>
      </c>
      <c r="F3003" s="37">
        <v>46</v>
      </c>
      <c r="G3003" s="35">
        <v>1</v>
      </c>
      <c r="H3003" s="36" t="s">
        <v>179</v>
      </c>
      <c r="I3003" s="35">
        <v>3349559842</v>
      </c>
    </row>
    <row r="3004" spans="1:9" ht="45" hidden="1">
      <c r="A3004" s="35">
        <v>57126</v>
      </c>
      <c r="B3004" s="36" t="s">
        <v>5163</v>
      </c>
      <c r="C3004" s="36" t="s">
        <v>74</v>
      </c>
      <c r="D3004" s="36" t="s">
        <v>178</v>
      </c>
      <c r="E3004" s="35">
        <v>116704</v>
      </c>
      <c r="F3004" s="37">
        <v>345</v>
      </c>
      <c r="G3004" s="35">
        <v>2</v>
      </c>
      <c r="H3004" s="36" t="s">
        <v>179</v>
      </c>
      <c r="I3004" s="35">
        <v>3349559746</v>
      </c>
    </row>
    <row r="3005" spans="1:9" ht="15" hidden="1">
      <c r="A3005" s="35">
        <v>57128</v>
      </c>
      <c r="B3005" s="36" t="s">
        <v>5164</v>
      </c>
      <c r="C3005" s="36" t="s">
        <v>74</v>
      </c>
      <c r="D3005" s="36" t="s">
        <v>178</v>
      </c>
      <c r="E3005" s="35">
        <v>116704</v>
      </c>
      <c r="F3005" s="37">
        <v>46</v>
      </c>
      <c r="G3005" s="35">
        <v>1</v>
      </c>
      <c r="H3005" s="36" t="s">
        <v>170</v>
      </c>
      <c r="I3005" s="35">
        <v>3342618118</v>
      </c>
    </row>
    <row r="3006" spans="1:9" ht="15" hidden="1">
      <c r="A3006" s="35">
        <v>57186</v>
      </c>
      <c r="B3006" s="36" t="s">
        <v>5165</v>
      </c>
      <c r="C3006" s="36" t="s">
        <v>5166</v>
      </c>
      <c r="D3006" s="36" t="s">
        <v>178</v>
      </c>
      <c r="E3006" s="35">
        <v>116704</v>
      </c>
      <c r="F3006" s="37">
        <v>34.5</v>
      </c>
      <c r="G3006" s="35">
        <v>1</v>
      </c>
      <c r="H3006" s="36" t="s">
        <v>170</v>
      </c>
      <c r="I3006" s="35">
        <v>3342617962</v>
      </c>
    </row>
    <row r="3007" spans="1:9" ht="45" hidden="1">
      <c r="A3007" s="35">
        <v>57208</v>
      </c>
      <c r="B3007" s="36" t="s">
        <v>5167</v>
      </c>
      <c r="C3007" s="36" t="s">
        <v>5168</v>
      </c>
      <c r="D3007" s="36" t="s">
        <v>242</v>
      </c>
      <c r="E3007" s="35">
        <v>102912</v>
      </c>
      <c r="F3007" s="37">
        <v>115</v>
      </c>
      <c r="G3007" s="35">
        <v>3</v>
      </c>
      <c r="H3007" s="36" t="s">
        <v>194</v>
      </c>
      <c r="I3007" s="35">
        <v>3353097647</v>
      </c>
    </row>
    <row r="3008" spans="1:9" ht="60" hidden="1">
      <c r="A3008" s="35">
        <v>57288</v>
      </c>
      <c r="B3008" s="36" t="s">
        <v>5169</v>
      </c>
      <c r="C3008" s="36" t="s">
        <v>5170</v>
      </c>
      <c r="D3008" s="36" t="s">
        <v>191</v>
      </c>
      <c r="E3008" s="35">
        <v>100834</v>
      </c>
      <c r="F3008" s="37">
        <v>230</v>
      </c>
      <c r="G3008" s="35">
        <v>1</v>
      </c>
      <c r="H3008" s="36" t="s">
        <v>186</v>
      </c>
      <c r="I3008" s="35">
        <v>3337432057</v>
      </c>
    </row>
    <row r="3009" spans="1:9" ht="60" hidden="1">
      <c r="A3009" s="35">
        <v>57306</v>
      </c>
      <c r="B3009" s="36" t="s">
        <v>5171</v>
      </c>
      <c r="C3009" s="36" t="s">
        <v>5172</v>
      </c>
      <c r="D3009" s="36" t="s">
        <v>191</v>
      </c>
      <c r="E3009" s="35">
        <v>100834</v>
      </c>
      <c r="F3009" s="37">
        <v>500</v>
      </c>
      <c r="G3009" s="35">
        <v>1</v>
      </c>
      <c r="H3009" s="36" t="s">
        <v>170</v>
      </c>
      <c r="I3009" s="35">
        <v>3337432067</v>
      </c>
    </row>
    <row r="3010" spans="1:9" ht="45" hidden="1">
      <c r="A3010" s="35">
        <v>57388</v>
      </c>
      <c r="B3010" s="36" t="s">
        <v>5173</v>
      </c>
      <c r="C3010" s="36" t="s">
        <v>5174</v>
      </c>
      <c r="D3010" s="36" t="s">
        <v>178</v>
      </c>
      <c r="E3010" s="35">
        <v>116704</v>
      </c>
      <c r="F3010" s="37">
        <v>46</v>
      </c>
      <c r="G3010" s="35">
        <v>4</v>
      </c>
      <c r="H3010" s="36" t="s">
        <v>179</v>
      </c>
      <c r="I3010" s="35">
        <v>3349560052</v>
      </c>
    </row>
    <row r="3011" spans="1:9" ht="45" hidden="1">
      <c r="A3011" s="35">
        <v>57390</v>
      </c>
      <c r="B3011" s="36" t="s">
        <v>5175</v>
      </c>
      <c r="C3011" s="36" t="s">
        <v>5176</v>
      </c>
      <c r="D3011" s="36" t="s">
        <v>178</v>
      </c>
      <c r="E3011" s="35">
        <v>116704</v>
      </c>
      <c r="F3011" s="37">
        <v>46</v>
      </c>
      <c r="G3011" s="35">
        <v>1</v>
      </c>
      <c r="H3011" s="36" t="s">
        <v>179</v>
      </c>
      <c r="I3011" s="35">
        <v>3349560191</v>
      </c>
    </row>
    <row r="3012" spans="1:9" ht="45" hidden="1">
      <c r="A3012" s="35">
        <v>57391</v>
      </c>
      <c r="B3012" s="36" t="s">
        <v>5177</v>
      </c>
      <c r="C3012" s="36" t="s">
        <v>5178</v>
      </c>
      <c r="D3012" s="36" t="s">
        <v>178</v>
      </c>
      <c r="E3012" s="35">
        <v>116704</v>
      </c>
      <c r="F3012" s="37">
        <v>46</v>
      </c>
      <c r="G3012" s="35">
        <v>1</v>
      </c>
      <c r="H3012" s="36" t="s">
        <v>179</v>
      </c>
      <c r="I3012" s="35">
        <v>3349560207</v>
      </c>
    </row>
    <row r="3013" spans="1:9" ht="45" hidden="1">
      <c r="A3013" s="35">
        <v>57392</v>
      </c>
      <c r="B3013" s="36" t="s">
        <v>5179</v>
      </c>
      <c r="C3013" s="36" t="s">
        <v>5180</v>
      </c>
      <c r="D3013" s="36" t="s">
        <v>175</v>
      </c>
      <c r="E3013" s="35">
        <v>100912</v>
      </c>
      <c r="F3013" s="37">
        <v>69</v>
      </c>
      <c r="G3013" s="35">
        <v>1</v>
      </c>
      <c r="H3013" s="36" t="s">
        <v>194</v>
      </c>
      <c r="I3013" s="35">
        <v>3337426906</v>
      </c>
    </row>
    <row r="3014" spans="1:9" ht="30" hidden="1">
      <c r="A3014" s="35">
        <v>57393</v>
      </c>
      <c r="B3014" s="36" t="s">
        <v>5181</v>
      </c>
      <c r="C3014" s="36" t="s">
        <v>5182</v>
      </c>
      <c r="D3014" s="36" t="s">
        <v>178</v>
      </c>
      <c r="E3014" s="35">
        <v>116704</v>
      </c>
      <c r="F3014" s="37">
        <v>46</v>
      </c>
      <c r="G3014" s="35">
        <v>1</v>
      </c>
      <c r="H3014" s="36" t="s">
        <v>186</v>
      </c>
      <c r="I3014" s="35">
        <v>3349560272</v>
      </c>
    </row>
    <row r="3015" spans="1:9" ht="45" hidden="1">
      <c r="A3015" s="35">
        <v>57394</v>
      </c>
      <c r="B3015" s="36" t="s">
        <v>5183</v>
      </c>
      <c r="C3015" s="36" t="s">
        <v>5184</v>
      </c>
      <c r="D3015" s="36" t="s">
        <v>178</v>
      </c>
      <c r="E3015" s="35">
        <v>116704</v>
      </c>
      <c r="F3015" s="37">
        <v>46</v>
      </c>
      <c r="G3015" s="35">
        <v>1</v>
      </c>
      <c r="H3015" s="36" t="s">
        <v>179</v>
      </c>
      <c r="I3015" s="35">
        <v>3349560273</v>
      </c>
    </row>
    <row r="3016" spans="1:9" ht="45" hidden="1">
      <c r="A3016" s="35">
        <v>57395</v>
      </c>
      <c r="B3016" s="36" t="s">
        <v>5185</v>
      </c>
      <c r="C3016" s="36" t="s">
        <v>5186</v>
      </c>
      <c r="D3016" s="36" t="s">
        <v>178</v>
      </c>
      <c r="E3016" s="35">
        <v>116704</v>
      </c>
      <c r="F3016" s="37">
        <v>46</v>
      </c>
      <c r="G3016" s="35">
        <v>1</v>
      </c>
      <c r="H3016" s="36" t="s">
        <v>179</v>
      </c>
      <c r="I3016" s="35">
        <v>3349560271</v>
      </c>
    </row>
    <row r="3017" spans="1:9" ht="15" hidden="1">
      <c r="A3017" s="35">
        <v>57400</v>
      </c>
      <c r="B3017" s="36" t="s">
        <v>5187</v>
      </c>
      <c r="C3017" s="36" t="s">
        <v>5188</v>
      </c>
      <c r="D3017" s="36" t="s">
        <v>178</v>
      </c>
      <c r="E3017" s="35">
        <v>116704</v>
      </c>
      <c r="F3017" s="37">
        <v>69</v>
      </c>
      <c r="G3017" s="35">
        <v>3</v>
      </c>
      <c r="H3017" s="36" t="s">
        <v>170</v>
      </c>
      <c r="I3017" s="35">
        <v>3342618162</v>
      </c>
    </row>
    <row r="3018" spans="1:9" ht="75" hidden="1">
      <c r="A3018" s="35">
        <v>57404</v>
      </c>
      <c r="B3018" s="36" t="s">
        <v>5189</v>
      </c>
      <c r="C3018" s="36" t="s">
        <v>5188</v>
      </c>
      <c r="D3018" s="36" t="s">
        <v>193</v>
      </c>
      <c r="E3018" s="35">
        <v>101071</v>
      </c>
      <c r="F3018" s="37">
        <v>69</v>
      </c>
      <c r="G3018" s="35">
        <v>2</v>
      </c>
      <c r="H3018" s="36" t="s">
        <v>186</v>
      </c>
      <c r="I3018" s="35">
        <v>3337432129</v>
      </c>
    </row>
    <row r="3019" spans="1:9" ht="45" hidden="1">
      <c r="A3019" s="35">
        <v>57416</v>
      </c>
      <c r="B3019" s="36" t="s">
        <v>5190</v>
      </c>
      <c r="C3019" s="36" t="s">
        <v>5191</v>
      </c>
      <c r="D3019" s="36" t="s">
        <v>178</v>
      </c>
      <c r="E3019" s="35">
        <v>116704</v>
      </c>
      <c r="F3019" s="37">
        <v>138</v>
      </c>
      <c r="G3019" s="35">
        <v>1</v>
      </c>
      <c r="H3019" s="36" t="s">
        <v>179</v>
      </c>
      <c r="I3019" s="35">
        <v>3349559752</v>
      </c>
    </row>
    <row r="3020" spans="1:9" ht="15" hidden="1">
      <c r="A3020" s="35">
        <v>57421</v>
      </c>
      <c r="B3020" s="36" t="s">
        <v>5192</v>
      </c>
      <c r="C3020" s="36" t="s">
        <v>5193</v>
      </c>
      <c r="D3020" s="36" t="s">
        <v>178</v>
      </c>
      <c r="E3020" s="35">
        <v>116704</v>
      </c>
      <c r="F3020" s="37">
        <v>69</v>
      </c>
      <c r="G3020" s="35">
        <v>3</v>
      </c>
      <c r="H3020" s="36" t="s">
        <v>170</v>
      </c>
      <c r="I3020" s="35">
        <v>3337432139</v>
      </c>
    </row>
    <row r="3021" spans="1:9" ht="15" hidden="1">
      <c r="A3021" s="35">
        <v>57423</v>
      </c>
      <c r="B3021" s="36" t="s">
        <v>5194</v>
      </c>
      <c r="C3021" s="36" t="s">
        <v>5195</v>
      </c>
      <c r="D3021" s="36" t="s">
        <v>178</v>
      </c>
      <c r="E3021" s="35">
        <v>116704</v>
      </c>
      <c r="F3021" s="37">
        <v>115</v>
      </c>
      <c r="G3021" s="35">
        <v>6</v>
      </c>
      <c r="H3021" s="36" t="s">
        <v>194</v>
      </c>
      <c r="I3021" s="35">
        <v>3337432140</v>
      </c>
    </row>
    <row r="3022" spans="1:9" ht="15">
      <c r="A3022" s="35">
        <v>57436</v>
      </c>
      <c r="B3022" s="36" t="s">
        <v>5196</v>
      </c>
      <c r="C3022" s="36" t="s">
        <v>5197</v>
      </c>
      <c r="D3022" s="36" t="s">
        <v>169</v>
      </c>
      <c r="E3022" s="35">
        <v>100219</v>
      </c>
      <c r="F3022" s="37">
        <v>115</v>
      </c>
      <c r="G3022" s="35">
        <v>2</v>
      </c>
      <c r="H3022" s="36" t="s">
        <v>170</v>
      </c>
      <c r="I3022" s="35">
        <v>3337432144</v>
      </c>
    </row>
    <row r="3023" spans="1:9" ht="30" hidden="1">
      <c r="A3023" s="35">
        <v>57439</v>
      </c>
      <c r="B3023" s="36" t="s">
        <v>5198</v>
      </c>
      <c r="C3023" s="36" t="s">
        <v>5199</v>
      </c>
      <c r="D3023" s="36" t="s">
        <v>202</v>
      </c>
      <c r="E3023" s="35">
        <v>101222</v>
      </c>
      <c r="F3023" s="37">
        <v>138</v>
      </c>
      <c r="G3023" s="35">
        <v>4</v>
      </c>
      <c r="H3023" s="36" t="s">
        <v>170</v>
      </c>
      <c r="I3023" s="35">
        <v>3342618382</v>
      </c>
    </row>
    <row r="3024" spans="1:9" ht="15" hidden="1">
      <c r="A3024" s="35">
        <v>57444</v>
      </c>
      <c r="B3024" s="36" t="s">
        <v>5200</v>
      </c>
      <c r="C3024" s="36" t="s">
        <v>5201</v>
      </c>
      <c r="D3024" s="36" t="s">
        <v>178</v>
      </c>
      <c r="E3024" s="35">
        <v>116704</v>
      </c>
      <c r="F3024" s="37">
        <v>46</v>
      </c>
      <c r="G3024" s="35">
        <v>2</v>
      </c>
      <c r="H3024" s="36" t="s">
        <v>194</v>
      </c>
      <c r="I3024" s="35">
        <v>3349559590</v>
      </c>
    </row>
    <row r="3025" spans="1:9" ht="45" hidden="1">
      <c r="A3025" s="35">
        <v>57459</v>
      </c>
      <c r="B3025" s="36" t="s">
        <v>5202</v>
      </c>
      <c r="C3025" s="36" t="s">
        <v>5203</v>
      </c>
      <c r="D3025" s="36" t="s">
        <v>178</v>
      </c>
      <c r="E3025" s="35">
        <v>116704</v>
      </c>
      <c r="F3025" s="37">
        <v>46</v>
      </c>
      <c r="G3025" s="35">
        <v>1</v>
      </c>
      <c r="H3025" s="36" t="s">
        <v>179</v>
      </c>
      <c r="I3025" s="35">
        <v>3349560024</v>
      </c>
    </row>
    <row r="3026" spans="1:9" ht="45" hidden="1">
      <c r="A3026" s="35">
        <v>57470</v>
      </c>
      <c r="B3026" s="36" t="s">
        <v>5204</v>
      </c>
      <c r="C3026" s="36" t="s">
        <v>5205</v>
      </c>
      <c r="D3026" s="36" t="s">
        <v>178</v>
      </c>
      <c r="E3026" s="35">
        <v>116704</v>
      </c>
      <c r="F3026" s="37">
        <v>46</v>
      </c>
      <c r="G3026" s="35">
        <v>2</v>
      </c>
      <c r="H3026" s="36" t="s">
        <v>179</v>
      </c>
      <c r="I3026" s="35">
        <v>3349559840</v>
      </c>
    </row>
    <row r="3027" spans="1:9" ht="45" hidden="1">
      <c r="A3027" s="35">
        <v>57480</v>
      </c>
      <c r="B3027" s="36" t="s">
        <v>5206</v>
      </c>
      <c r="C3027" s="36" t="s">
        <v>5207</v>
      </c>
      <c r="D3027" s="36" t="s">
        <v>2822</v>
      </c>
      <c r="E3027" s="35">
        <v>103568</v>
      </c>
      <c r="F3027" s="37">
        <v>230</v>
      </c>
      <c r="G3027" s="35">
        <v>3</v>
      </c>
      <c r="H3027" s="36" t="s">
        <v>170</v>
      </c>
      <c r="I3027" s="35">
        <v>3337432169</v>
      </c>
    </row>
    <row r="3028" spans="1:9" ht="60" hidden="1">
      <c r="A3028" s="35">
        <v>57504</v>
      </c>
      <c r="B3028" s="36" t="s">
        <v>5208</v>
      </c>
      <c r="C3028" s="36" t="s">
        <v>5209</v>
      </c>
      <c r="D3028" s="36" t="s">
        <v>191</v>
      </c>
      <c r="E3028" s="35">
        <v>100834</v>
      </c>
      <c r="F3028" s="37">
        <v>138</v>
      </c>
      <c r="G3028" s="35">
        <v>0</v>
      </c>
      <c r="H3028" s="36" t="s">
        <v>194</v>
      </c>
      <c r="I3028" s="35">
        <v>3337432180</v>
      </c>
    </row>
    <row r="3029" spans="1:9" ht="60" hidden="1">
      <c r="A3029" s="35">
        <v>57505</v>
      </c>
      <c r="B3029" s="36" t="s">
        <v>5210</v>
      </c>
      <c r="C3029" s="36" t="s">
        <v>5211</v>
      </c>
      <c r="D3029" s="36" t="s">
        <v>191</v>
      </c>
      <c r="E3029" s="35">
        <v>100834</v>
      </c>
      <c r="F3029" s="37">
        <v>230</v>
      </c>
      <c r="G3029" s="35">
        <v>7</v>
      </c>
      <c r="H3029" s="36" t="s">
        <v>170</v>
      </c>
      <c r="I3029" s="35">
        <v>3337432181</v>
      </c>
    </row>
    <row r="3030" spans="1:9" ht="45" hidden="1">
      <c r="A3030" s="35">
        <v>57510</v>
      </c>
      <c r="B3030" s="36" t="s">
        <v>5212</v>
      </c>
      <c r="C3030" s="36" t="s">
        <v>5213</v>
      </c>
      <c r="D3030" s="36" t="s">
        <v>178</v>
      </c>
      <c r="E3030" s="35">
        <v>116704</v>
      </c>
      <c r="F3030" s="37">
        <v>34.5</v>
      </c>
      <c r="G3030" s="35">
        <v>2</v>
      </c>
      <c r="H3030" s="36" t="s">
        <v>215</v>
      </c>
      <c r="I3030" s="35">
        <v>3337432184</v>
      </c>
    </row>
    <row r="3031" spans="1:9" ht="60" hidden="1">
      <c r="A3031" s="35">
        <v>57552</v>
      </c>
      <c r="B3031" s="36" t="s">
        <v>5214</v>
      </c>
      <c r="C3031" s="36" t="s">
        <v>5215</v>
      </c>
      <c r="D3031" s="36" t="s">
        <v>191</v>
      </c>
      <c r="E3031" s="35">
        <v>100834</v>
      </c>
      <c r="F3031" s="37">
        <v>138</v>
      </c>
      <c r="G3031" s="35">
        <v>2</v>
      </c>
      <c r="H3031" s="36" t="s">
        <v>215</v>
      </c>
      <c r="I3031" s="35">
        <v>3337432206</v>
      </c>
    </row>
    <row r="3032" spans="1:9" ht="30" hidden="1">
      <c r="A3032" s="35">
        <v>57561</v>
      </c>
      <c r="B3032" s="36" t="s">
        <v>5216</v>
      </c>
      <c r="C3032" s="36" t="s">
        <v>5217</v>
      </c>
      <c r="D3032" s="36" t="s">
        <v>178</v>
      </c>
      <c r="E3032" s="35">
        <v>116704</v>
      </c>
      <c r="F3032" s="37">
        <v>230</v>
      </c>
      <c r="G3032" s="35">
        <v>4</v>
      </c>
      <c r="H3032" s="36" t="s">
        <v>186</v>
      </c>
      <c r="I3032" s="35">
        <v>3337432213</v>
      </c>
    </row>
    <row r="3033" spans="1:9" ht="45" hidden="1">
      <c r="A3033" s="35">
        <v>57571</v>
      </c>
      <c r="B3033" s="36" t="s">
        <v>5218</v>
      </c>
      <c r="C3033" s="36" t="s">
        <v>5219</v>
      </c>
      <c r="D3033" s="36" t="s">
        <v>178</v>
      </c>
      <c r="E3033" s="35">
        <v>116704</v>
      </c>
      <c r="F3033" s="37">
        <v>46</v>
      </c>
      <c r="G3033" s="35">
        <v>1</v>
      </c>
      <c r="H3033" s="36" t="s">
        <v>179</v>
      </c>
      <c r="I3033" s="35">
        <v>3349560229</v>
      </c>
    </row>
    <row r="3034" spans="1:9" ht="60" hidden="1">
      <c r="A3034" s="35">
        <v>57632</v>
      </c>
      <c r="B3034" s="36" t="s">
        <v>5220</v>
      </c>
      <c r="C3034" s="36" t="s">
        <v>5221</v>
      </c>
      <c r="D3034" s="36" t="s">
        <v>191</v>
      </c>
      <c r="E3034" s="35">
        <v>100834</v>
      </c>
      <c r="F3034" s="37">
        <v>115</v>
      </c>
      <c r="G3034" s="35">
        <v>2</v>
      </c>
      <c r="H3034" s="36" t="s">
        <v>194</v>
      </c>
      <c r="I3034" s="35">
        <v>3353097693</v>
      </c>
    </row>
    <row r="3035" spans="1:9" ht="15" hidden="1">
      <c r="A3035" s="35">
        <v>57635</v>
      </c>
      <c r="B3035" s="36" t="s">
        <v>5222</v>
      </c>
      <c r="C3035" s="36" t="s">
        <v>5223</v>
      </c>
      <c r="D3035" s="36" t="s">
        <v>178</v>
      </c>
      <c r="E3035" s="35">
        <v>116704</v>
      </c>
      <c r="F3035" s="37">
        <v>138</v>
      </c>
      <c r="G3035" s="35">
        <v>2</v>
      </c>
      <c r="H3035" s="36" t="s">
        <v>194</v>
      </c>
      <c r="I3035" s="35">
        <v>3349559608</v>
      </c>
    </row>
    <row r="3036" spans="1:9" ht="45" hidden="1">
      <c r="A3036" s="35">
        <v>57670</v>
      </c>
      <c r="B3036" s="36" t="s">
        <v>5224</v>
      </c>
      <c r="C3036" s="36" t="s">
        <v>5225</v>
      </c>
      <c r="D3036" s="36" t="s">
        <v>242</v>
      </c>
      <c r="E3036" s="35">
        <v>102912</v>
      </c>
      <c r="F3036" s="37">
        <v>115</v>
      </c>
      <c r="G3036" s="35">
        <v>1</v>
      </c>
      <c r="H3036" s="36" t="s">
        <v>170</v>
      </c>
      <c r="I3036" s="35">
        <v>3353097639</v>
      </c>
    </row>
    <row r="3037" spans="1:9" ht="45" hidden="1">
      <c r="A3037" s="35">
        <v>57682</v>
      </c>
      <c r="B3037" s="36" t="s">
        <v>5226</v>
      </c>
      <c r="C3037" s="36" t="s">
        <v>5227</v>
      </c>
      <c r="D3037" s="36" t="s">
        <v>178</v>
      </c>
      <c r="E3037" s="35">
        <v>116704</v>
      </c>
      <c r="F3037" s="37">
        <v>138</v>
      </c>
      <c r="G3037" s="35">
        <v>2</v>
      </c>
      <c r="H3037" s="36" t="s">
        <v>179</v>
      </c>
      <c r="I3037" s="35">
        <v>3349560261</v>
      </c>
    </row>
    <row r="3038" spans="1:9" ht="45" hidden="1">
      <c r="A3038" s="35">
        <v>57707</v>
      </c>
      <c r="B3038" s="36" t="s">
        <v>5228</v>
      </c>
      <c r="C3038" s="36" t="s">
        <v>5229</v>
      </c>
      <c r="D3038" s="36" t="s">
        <v>397</v>
      </c>
      <c r="E3038" s="35">
        <v>101374</v>
      </c>
      <c r="F3038" s="37">
        <v>115</v>
      </c>
      <c r="G3038" s="35">
        <v>4</v>
      </c>
      <c r="H3038" s="36" t="s">
        <v>194</v>
      </c>
      <c r="I3038" s="35">
        <v>3352750051</v>
      </c>
    </row>
    <row r="3039" spans="1:9" ht="45" hidden="1">
      <c r="A3039" s="35">
        <v>57713</v>
      </c>
      <c r="B3039" s="36" t="s">
        <v>5230</v>
      </c>
      <c r="C3039" s="36" t="s">
        <v>5231</v>
      </c>
      <c r="D3039" s="36" t="s">
        <v>178</v>
      </c>
      <c r="E3039" s="35">
        <v>116704</v>
      </c>
      <c r="F3039" s="37">
        <v>46</v>
      </c>
      <c r="G3039" s="35">
        <v>2</v>
      </c>
      <c r="H3039" s="36" t="s">
        <v>179</v>
      </c>
      <c r="I3039" s="35">
        <v>3349560190</v>
      </c>
    </row>
    <row r="3040" spans="1:9" ht="45" hidden="1">
      <c r="A3040" s="35">
        <v>57734</v>
      </c>
      <c r="B3040" s="36" t="s">
        <v>5232</v>
      </c>
      <c r="C3040" s="36" t="s">
        <v>5233</v>
      </c>
      <c r="D3040" s="36" t="s">
        <v>178</v>
      </c>
      <c r="E3040" s="35">
        <v>116704</v>
      </c>
      <c r="F3040" s="37">
        <v>46</v>
      </c>
      <c r="G3040" s="35">
        <v>1</v>
      </c>
      <c r="H3040" s="36" t="s">
        <v>179</v>
      </c>
      <c r="I3040" s="35">
        <v>3349559652</v>
      </c>
    </row>
    <row r="3041" spans="1:9" ht="15" hidden="1">
      <c r="A3041" s="35">
        <v>57751</v>
      </c>
      <c r="B3041" s="36" t="s">
        <v>5234</v>
      </c>
      <c r="C3041" s="36" t="s">
        <v>5235</v>
      </c>
      <c r="D3041" s="36" t="s">
        <v>178</v>
      </c>
      <c r="E3041" s="35">
        <v>116704</v>
      </c>
      <c r="F3041" s="37">
        <v>230</v>
      </c>
      <c r="G3041" s="35">
        <v>3</v>
      </c>
      <c r="H3041" s="36" t="s">
        <v>170</v>
      </c>
      <c r="I3041" s="35">
        <v>3337432336</v>
      </c>
    </row>
    <row r="3042" spans="1:9" ht="30" hidden="1">
      <c r="A3042" s="35">
        <v>57758</v>
      </c>
      <c r="B3042" s="36" t="s">
        <v>5236</v>
      </c>
      <c r="C3042" s="36" t="s">
        <v>5237</v>
      </c>
      <c r="D3042" s="36" t="s">
        <v>178</v>
      </c>
      <c r="E3042" s="35">
        <v>116704</v>
      </c>
      <c r="F3042" s="37">
        <v>69</v>
      </c>
      <c r="G3042" s="35">
        <v>2</v>
      </c>
      <c r="H3042" s="36" t="s">
        <v>186</v>
      </c>
      <c r="I3042" s="35">
        <v>3349559688</v>
      </c>
    </row>
    <row r="3043" spans="1:9" ht="30" hidden="1">
      <c r="A3043" s="35">
        <v>57761</v>
      </c>
      <c r="B3043" s="36" t="s">
        <v>5238</v>
      </c>
      <c r="C3043" s="36" t="s">
        <v>5239</v>
      </c>
      <c r="D3043" s="36" t="s">
        <v>202</v>
      </c>
      <c r="E3043" s="35">
        <v>101222</v>
      </c>
      <c r="F3043" s="37">
        <v>138</v>
      </c>
      <c r="G3043" s="35">
        <v>0</v>
      </c>
      <c r="H3043" s="36" t="s">
        <v>194</v>
      </c>
      <c r="I3043" s="35">
        <v>3342618262</v>
      </c>
    </row>
    <row r="3044" spans="1:9" ht="30" hidden="1">
      <c r="A3044" s="35">
        <v>57768</v>
      </c>
      <c r="B3044" s="36" t="s">
        <v>5240</v>
      </c>
      <c r="C3044" s="36" t="s">
        <v>5241</v>
      </c>
      <c r="D3044" s="36" t="s">
        <v>178</v>
      </c>
      <c r="E3044" s="35">
        <v>116704</v>
      </c>
      <c r="F3044" s="37">
        <v>138</v>
      </c>
      <c r="G3044" s="35">
        <v>1</v>
      </c>
      <c r="H3044" s="36" t="s">
        <v>186</v>
      </c>
      <c r="I3044" s="35">
        <v>3349559863</v>
      </c>
    </row>
    <row r="3045" spans="1:9" ht="45" hidden="1">
      <c r="A3045" s="35">
        <v>57792</v>
      </c>
      <c r="B3045" s="36" t="s">
        <v>5242</v>
      </c>
      <c r="C3045" s="36" t="s">
        <v>5243</v>
      </c>
      <c r="D3045" s="36" t="s">
        <v>178</v>
      </c>
      <c r="E3045" s="35">
        <v>116704</v>
      </c>
      <c r="F3045" s="37">
        <v>46</v>
      </c>
      <c r="G3045" s="35">
        <v>1</v>
      </c>
      <c r="H3045" s="36" t="s">
        <v>179</v>
      </c>
      <c r="I3045" s="35">
        <v>3349560114</v>
      </c>
    </row>
    <row r="3046" spans="1:9" ht="45" hidden="1">
      <c r="A3046" s="35">
        <v>57793</v>
      </c>
      <c r="B3046" s="36" t="s">
        <v>5244</v>
      </c>
      <c r="C3046" s="36" t="s">
        <v>5245</v>
      </c>
      <c r="D3046" s="36" t="s">
        <v>242</v>
      </c>
      <c r="E3046" s="35">
        <v>102912</v>
      </c>
      <c r="F3046" s="37">
        <v>55</v>
      </c>
      <c r="G3046" s="35">
        <v>2</v>
      </c>
      <c r="H3046" s="36" t="s">
        <v>194</v>
      </c>
      <c r="I3046" s="35">
        <v>3353097649</v>
      </c>
    </row>
    <row r="3047" spans="1:9" ht="15" hidden="1">
      <c r="A3047" s="35">
        <v>57848</v>
      </c>
      <c r="B3047" s="36" t="s">
        <v>5246</v>
      </c>
      <c r="C3047" s="36" t="s">
        <v>5247</v>
      </c>
      <c r="D3047" s="36" t="s">
        <v>178</v>
      </c>
      <c r="E3047" s="35">
        <v>116704</v>
      </c>
      <c r="F3047" s="37">
        <v>69</v>
      </c>
      <c r="G3047" s="35">
        <v>3</v>
      </c>
      <c r="H3047" s="36" t="s">
        <v>170</v>
      </c>
      <c r="I3047" s="35">
        <v>3352749983</v>
      </c>
    </row>
    <row r="3048" spans="1:9" ht="45" hidden="1">
      <c r="A3048" s="35">
        <v>57849</v>
      </c>
      <c r="B3048" s="36" t="s">
        <v>5248</v>
      </c>
      <c r="C3048" s="36" t="s">
        <v>5247</v>
      </c>
      <c r="D3048" s="36" t="s">
        <v>178</v>
      </c>
      <c r="E3048" s="35">
        <v>116704</v>
      </c>
      <c r="F3048" s="37">
        <v>46</v>
      </c>
      <c r="G3048" s="35">
        <v>1</v>
      </c>
      <c r="H3048" s="36" t="s">
        <v>215</v>
      </c>
      <c r="I3048" s="35">
        <v>3342618084</v>
      </c>
    </row>
    <row r="3049" spans="1:9" ht="45" hidden="1">
      <c r="A3049" s="35">
        <v>57874</v>
      </c>
      <c r="B3049" s="36" t="s">
        <v>5249</v>
      </c>
      <c r="C3049" s="36" t="s">
        <v>5250</v>
      </c>
      <c r="D3049" s="36" t="s">
        <v>178</v>
      </c>
      <c r="E3049" s="35">
        <v>116704</v>
      </c>
      <c r="F3049" s="37">
        <v>161</v>
      </c>
      <c r="G3049" s="35">
        <v>1</v>
      </c>
      <c r="H3049" s="36" t="s">
        <v>215</v>
      </c>
      <c r="I3049" s="35">
        <v>3337432399</v>
      </c>
    </row>
    <row r="3050" spans="1:9" ht="15">
      <c r="A3050" s="35">
        <v>57875</v>
      </c>
      <c r="B3050" s="36" t="s">
        <v>5251</v>
      </c>
      <c r="C3050" s="36" t="s">
        <v>5250</v>
      </c>
      <c r="D3050" s="36" t="s">
        <v>169</v>
      </c>
      <c r="E3050" s="35">
        <v>100219</v>
      </c>
      <c r="F3050" s="37">
        <v>230</v>
      </c>
      <c r="G3050" s="35">
        <v>7</v>
      </c>
      <c r="H3050" s="36" t="s">
        <v>194</v>
      </c>
      <c r="I3050" s="35">
        <v>3337432401</v>
      </c>
    </row>
    <row r="3051" spans="1:9" ht="45" hidden="1">
      <c r="A3051" s="35">
        <v>57911</v>
      </c>
      <c r="B3051" s="36" t="s">
        <v>5252</v>
      </c>
      <c r="C3051" s="36" t="s">
        <v>5253</v>
      </c>
      <c r="D3051" s="36" t="s">
        <v>242</v>
      </c>
      <c r="E3051" s="35">
        <v>102912</v>
      </c>
      <c r="F3051" s="37">
        <v>55</v>
      </c>
      <c r="G3051" s="35">
        <v>2</v>
      </c>
      <c r="H3051" s="36" t="s">
        <v>194</v>
      </c>
      <c r="I3051" s="35">
        <v>3353097648</v>
      </c>
    </row>
    <row r="3052" spans="1:9" ht="15" hidden="1">
      <c r="A3052" s="35">
        <v>57914</v>
      </c>
      <c r="B3052" s="36" t="s">
        <v>5254</v>
      </c>
      <c r="C3052" s="36" t="s">
        <v>5255</v>
      </c>
      <c r="D3052" s="36" t="s">
        <v>178</v>
      </c>
      <c r="E3052" s="35">
        <v>116704</v>
      </c>
      <c r="F3052" s="37">
        <v>69</v>
      </c>
      <c r="G3052" s="35">
        <v>1</v>
      </c>
      <c r="H3052" s="36" t="s">
        <v>170</v>
      </c>
      <c r="I3052" s="35">
        <v>3341136832</v>
      </c>
    </row>
    <row r="3053" spans="1:9" ht="45" hidden="1">
      <c r="A3053" s="35">
        <v>57935</v>
      </c>
      <c r="B3053" s="36" t="s">
        <v>5256</v>
      </c>
      <c r="C3053" s="36" t="s">
        <v>5257</v>
      </c>
      <c r="D3053" s="36" t="s">
        <v>175</v>
      </c>
      <c r="E3053" s="35">
        <v>100912</v>
      </c>
      <c r="F3053" s="37">
        <v>69</v>
      </c>
      <c r="G3053" s="35">
        <v>2</v>
      </c>
      <c r="H3053" s="36" t="s">
        <v>194</v>
      </c>
      <c r="I3053" s="35">
        <v>3356867392</v>
      </c>
    </row>
    <row r="3054" spans="1:9" ht="30" hidden="1">
      <c r="A3054" s="35">
        <v>57965</v>
      </c>
      <c r="B3054" s="36" t="s">
        <v>5258</v>
      </c>
      <c r="C3054" s="36" t="s">
        <v>5259</v>
      </c>
      <c r="D3054" s="36" t="s">
        <v>178</v>
      </c>
      <c r="E3054" s="35">
        <v>116704</v>
      </c>
      <c r="F3054" s="37">
        <v>138</v>
      </c>
      <c r="G3054" s="35">
        <v>12</v>
      </c>
      <c r="H3054" s="36" t="s">
        <v>186</v>
      </c>
      <c r="I3054" s="35">
        <v>3337432455</v>
      </c>
    </row>
    <row r="3055" spans="1:9" ht="30" hidden="1">
      <c r="A3055" s="35">
        <v>57970</v>
      </c>
      <c r="B3055" s="36" t="s">
        <v>5260</v>
      </c>
      <c r="C3055" s="36" t="s">
        <v>5261</v>
      </c>
      <c r="D3055" s="36" t="s">
        <v>316</v>
      </c>
      <c r="E3055" s="35">
        <v>126080</v>
      </c>
      <c r="F3055" s="37">
        <v>115</v>
      </c>
      <c r="G3055" s="35">
        <v>3</v>
      </c>
      <c r="H3055" s="36" t="s">
        <v>170</v>
      </c>
      <c r="I3055" s="35">
        <v>3353097618</v>
      </c>
    </row>
    <row r="3056" spans="1:9" ht="60" hidden="1">
      <c r="A3056" s="35">
        <v>57994</v>
      </c>
      <c r="B3056" s="36" t="s">
        <v>5262</v>
      </c>
      <c r="C3056" s="36" t="s">
        <v>5263</v>
      </c>
      <c r="D3056" s="36" t="s">
        <v>191</v>
      </c>
      <c r="E3056" s="35">
        <v>100834</v>
      </c>
      <c r="F3056" s="37">
        <v>500</v>
      </c>
      <c r="G3056" s="35">
        <v>5</v>
      </c>
      <c r="H3056" s="36" t="s">
        <v>186</v>
      </c>
      <c r="I3056" s="35">
        <v>3337432470</v>
      </c>
    </row>
    <row r="3057" spans="1:9" ht="15" hidden="1">
      <c r="A3057" s="35">
        <v>57995</v>
      </c>
      <c r="B3057" s="36" t="s">
        <v>5264</v>
      </c>
      <c r="C3057" s="36" t="s">
        <v>5265</v>
      </c>
      <c r="D3057" s="36" t="s">
        <v>178</v>
      </c>
      <c r="E3057" s="35">
        <v>116704</v>
      </c>
      <c r="F3057" s="37">
        <v>115</v>
      </c>
      <c r="G3057" s="35">
        <v>3</v>
      </c>
      <c r="H3057" s="36" t="s">
        <v>170</v>
      </c>
      <c r="I3057" s="35">
        <v>3352749887</v>
      </c>
    </row>
    <row r="3058" spans="1:9" ht="75" hidden="1">
      <c r="A3058" s="35">
        <v>58004</v>
      </c>
      <c r="B3058" s="36" t="s">
        <v>5266</v>
      </c>
      <c r="C3058" s="36" t="s">
        <v>5267</v>
      </c>
      <c r="D3058" s="36" t="s">
        <v>193</v>
      </c>
      <c r="E3058" s="35">
        <v>101071</v>
      </c>
      <c r="F3058" s="37">
        <v>69</v>
      </c>
      <c r="G3058" s="35">
        <v>2</v>
      </c>
      <c r="H3058" s="36" t="s">
        <v>186</v>
      </c>
      <c r="I3058" s="35">
        <v>3337432476</v>
      </c>
    </row>
    <row r="3059" spans="1:9" ht="45" hidden="1">
      <c r="A3059" s="35">
        <v>58007</v>
      </c>
      <c r="B3059" s="36" t="s">
        <v>5268</v>
      </c>
      <c r="C3059" s="36" t="s">
        <v>5269</v>
      </c>
      <c r="D3059" s="36" t="s">
        <v>178</v>
      </c>
      <c r="E3059" s="35">
        <v>116704</v>
      </c>
      <c r="F3059" s="37">
        <v>69</v>
      </c>
      <c r="G3059" s="35">
        <v>1</v>
      </c>
      <c r="H3059" s="36" t="s">
        <v>179</v>
      </c>
      <c r="I3059" s="35">
        <v>3349559680</v>
      </c>
    </row>
    <row r="3060" spans="1:9" ht="75" hidden="1">
      <c r="A3060" s="35">
        <v>58059</v>
      </c>
      <c r="B3060" s="36" t="s">
        <v>5270</v>
      </c>
      <c r="C3060" s="36" t="s">
        <v>5271</v>
      </c>
      <c r="D3060" s="36" t="s">
        <v>1904</v>
      </c>
      <c r="E3060" s="35">
        <v>101011</v>
      </c>
      <c r="F3060" s="37">
        <v>34.5</v>
      </c>
      <c r="G3060" s="35">
        <v>1</v>
      </c>
      <c r="H3060" s="36" t="s">
        <v>170</v>
      </c>
      <c r="I3060" s="35">
        <v>3342618353</v>
      </c>
    </row>
    <row r="3061" spans="1:9" ht="30" hidden="1">
      <c r="A3061" s="35">
        <v>58075</v>
      </c>
      <c r="B3061" s="36" t="s">
        <v>5272</v>
      </c>
      <c r="C3061" s="36" t="s">
        <v>5273</v>
      </c>
      <c r="D3061" s="36" t="s">
        <v>316</v>
      </c>
      <c r="E3061" s="35">
        <v>126080</v>
      </c>
      <c r="F3061" s="37">
        <v>115</v>
      </c>
      <c r="G3061" s="35">
        <v>3</v>
      </c>
      <c r="H3061" s="36" t="s">
        <v>194</v>
      </c>
      <c r="I3061" s="35">
        <v>3337432511</v>
      </c>
    </row>
    <row r="3062" spans="1:9" ht="45" hidden="1">
      <c r="A3062" s="35">
        <v>58121</v>
      </c>
      <c r="B3062" s="36" t="s">
        <v>5274</v>
      </c>
      <c r="C3062" s="36" t="s">
        <v>5275</v>
      </c>
      <c r="D3062" s="36" t="s">
        <v>178</v>
      </c>
      <c r="E3062" s="35">
        <v>116704</v>
      </c>
      <c r="F3062" s="37">
        <v>138</v>
      </c>
      <c r="G3062" s="35">
        <v>3</v>
      </c>
      <c r="H3062" s="36" t="s">
        <v>215</v>
      </c>
      <c r="I3062" s="35">
        <v>3337432538</v>
      </c>
    </row>
    <row r="3063" spans="1:9" ht="45" hidden="1">
      <c r="A3063" s="35">
        <v>58134</v>
      </c>
      <c r="B3063" s="36" t="s">
        <v>5276</v>
      </c>
      <c r="C3063" s="36" t="s">
        <v>5277</v>
      </c>
      <c r="D3063" s="36" t="s">
        <v>294</v>
      </c>
      <c r="E3063" s="35">
        <v>100716</v>
      </c>
      <c r="F3063" s="37">
        <v>57</v>
      </c>
      <c r="G3063" s="35">
        <v>1</v>
      </c>
      <c r="H3063" s="36" t="s">
        <v>170</v>
      </c>
      <c r="I3063" s="35">
        <v>3337432548</v>
      </c>
    </row>
    <row r="3064" spans="1:9" ht="15">
      <c r="A3064" s="35">
        <v>58143</v>
      </c>
      <c r="B3064" s="36" t="s">
        <v>5278</v>
      </c>
      <c r="C3064" s="36" t="s">
        <v>5279</v>
      </c>
      <c r="D3064" s="36" t="s">
        <v>169</v>
      </c>
      <c r="E3064" s="35">
        <v>100219</v>
      </c>
      <c r="F3064" s="37">
        <v>115</v>
      </c>
      <c r="G3064" s="35">
        <v>2</v>
      </c>
      <c r="H3064" s="36" t="s">
        <v>170</v>
      </c>
      <c r="I3064" s="35">
        <v>3337432556</v>
      </c>
    </row>
    <row r="3065" spans="1:9" ht="45" hidden="1">
      <c r="A3065" s="35">
        <v>58165</v>
      </c>
      <c r="B3065" s="36" t="s">
        <v>5280</v>
      </c>
      <c r="C3065" s="36" t="s">
        <v>5281</v>
      </c>
      <c r="D3065" s="36" t="s">
        <v>178</v>
      </c>
      <c r="E3065" s="35">
        <v>116704</v>
      </c>
      <c r="F3065" s="37">
        <v>69</v>
      </c>
      <c r="G3065" s="35">
        <v>1</v>
      </c>
      <c r="H3065" s="36" t="s">
        <v>179</v>
      </c>
      <c r="I3065" s="35">
        <v>3349559927</v>
      </c>
    </row>
    <row r="3066" spans="1:9" ht="15">
      <c r="A3066" s="35">
        <v>58167</v>
      </c>
      <c r="B3066" s="36" t="s">
        <v>5282</v>
      </c>
      <c r="C3066" s="36" t="s">
        <v>5283</v>
      </c>
      <c r="D3066" s="36" t="s">
        <v>169</v>
      </c>
      <c r="E3066" s="35">
        <v>100219</v>
      </c>
      <c r="F3066" s="37">
        <v>115</v>
      </c>
      <c r="G3066" s="35">
        <v>2</v>
      </c>
      <c r="H3066" s="36" t="s">
        <v>170</v>
      </c>
      <c r="I3066" s="35">
        <v>3337432570</v>
      </c>
    </row>
    <row r="3067" spans="1:9" ht="45" hidden="1">
      <c r="A3067" s="35">
        <v>58179</v>
      </c>
      <c r="B3067" s="36" t="s">
        <v>5284</v>
      </c>
      <c r="C3067" s="36" t="s">
        <v>5285</v>
      </c>
      <c r="D3067" s="36" t="s">
        <v>178</v>
      </c>
      <c r="E3067" s="35">
        <v>116704</v>
      </c>
      <c r="F3067" s="37">
        <v>46</v>
      </c>
      <c r="G3067" s="35">
        <v>1</v>
      </c>
      <c r="H3067" s="36" t="s">
        <v>179</v>
      </c>
      <c r="I3067" s="35">
        <v>3349560288</v>
      </c>
    </row>
    <row r="3068" spans="1:9" ht="15" hidden="1">
      <c r="A3068" s="35">
        <v>58195</v>
      </c>
      <c r="B3068" s="36" t="s">
        <v>5286</v>
      </c>
      <c r="C3068" s="36" t="s">
        <v>5287</v>
      </c>
      <c r="D3068" s="36" t="s">
        <v>178</v>
      </c>
      <c r="E3068" s="35">
        <v>116704</v>
      </c>
      <c r="F3068" s="37">
        <v>115</v>
      </c>
      <c r="G3068" s="35">
        <v>2</v>
      </c>
      <c r="H3068" s="36" t="s">
        <v>170</v>
      </c>
      <c r="I3068" s="35">
        <v>3337428252</v>
      </c>
    </row>
    <row r="3069" spans="1:9" ht="15" hidden="1">
      <c r="A3069" s="35">
        <v>58203</v>
      </c>
      <c r="B3069" s="36" t="s">
        <v>5288</v>
      </c>
      <c r="C3069" s="36" t="s">
        <v>5289</v>
      </c>
      <c r="D3069" s="36" t="s">
        <v>178</v>
      </c>
      <c r="E3069" s="35">
        <v>116704</v>
      </c>
      <c r="F3069" s="37">
        <v>69</v>
      </c>
      <c r="G3069" s="35">
        <v>2</v>
      </c>
      <c r="H3069" s="36" t="s">
        <v>170</v>
      </c>
      <c r="I3069" s="35">
        <v>3352749962</v>
      </c>
    </row>
    <row r="3070" spans="1:9" ht="60" hidden="1">
      <c r="A3070" s="35">
        <v>58206</v>
      </c>
      <c r="B3070" s="36" t="s">
        <v>5290</v>
      </c>
      <c r="C3070" s="36" t="s">
        <v>5291</v>
      </c>
      <c r="D3070" s="36" t="s">
        <v>191</v>
      </c>
      <c r="E3070" s="35">
        <v>100834</v>
      </c>
      <c r="F3070" s="37">
        <v>115</v>
      </c>
      <c r="G3070" s="35">
        <v>4</v>
      </c>
      <c r="H3070" s="36" t="s">
        <v>170</v>
      </c>
      <c r="I3070" s="35">
        <v>3337432592</v>
      </c>
    </row>
    <row r="3071" spans="1:9" ht="45" hidden="1">
      <c r="A3071" s="35">
        <v>58210</v>
      </c>
      <c r="B3071" s="36" t="s">
        <v>5292</v>
      </c>
      <c r="C3071" s="36" t="s">
        <v>5293</v>
      </c>
      <c r="D3071" s="36" t="s">
        <v>397</v>
      </c>
      <c r="E3071" s="35">
        <v>101374</v>
      </c>
      <c r="F3071" s="37">
        <v>115</v>
      </c>
      <c r="G3071" s="35">
        <v>2</v>
      </c>
      <c r="H3071" s="36" t="s">
        <v>170</v>
      </c>
      <c r="I3071" s="35">
        <v>3352750207</v>
      </c>
    </row>
    <row r="3072" spans="1:9" ht="60" hidden="1">
      <c r="A3072" s="35">
        <v>58211</v>
      </c>
      <c r="B3072" s="36" t="s">
        <v>5294</v>
      </c>
      <c r="C3072" s="36" t="s">
        <v>5295</v>
      </c>
      <c r="D3072" s="36" t="s">
        <v>191</v>
      </c>
      <c r="E3072" s="35">
        <v>100834</v>
      </c>
      <c r="F3072" s="37">
        <v>115</v>
      </c>
      <c r="G3072" s="35">
        <v>1</v>
      </c>
      <c r="H3072" s="36" t="s">
        <v>186</v>
      </c>
      <c r="I3072" s="35">
        <v>3337432595</v>
      </c>
    </row>
    <row r="3073" spans="1:9" ht="45" hidden="1">
      <c r="A3073" s="35">
        <v>58216</v>
      </c>
      <c r="B3073" s="36" t="s">
        <v>5296</v>
      </c>
      <c r="C3073" s="36" t="s">
        <v>5297</v>
      </c>
      <c r="D3073" s="36" t="s">
        <v>178</v>
      </c>
      <c r="E3073" s="35">
        <v>116704</v>
      </c>
      <c r="F3073" s="37">
        <v>46</v>
      </c>
      <c r="G3073" s="35">
        <v>1</v>
      </c>
      <c r="H3073" s="36" t="s">
        <v>179</v>
      </c>
      <c r="I3073" s="35">
        <v>3349560199</v>
      </c>
    </row>
    <row r="3074" spans="1:9" ht="45" hidden="1">
      <c r="A3074" s="35">
        <v>58217</v>
      </c>
      <c r="B3074" s="36" t="s">
        <v>5298</v>
      </c>
      <c r="C3074" s="36" t="s">
        <v>5299</v>
      </c>
      <c r="D3074" s="36" t="s">
        <v>178</v>
      </c>
      <c r="E3074" s="35">
        <v>116704</v>
      </c>
      <c r="F3074" s="37">
        <v>46</v>
      </c>
      <c r="G3074" s="35">
        <v>1</v>
      </c>
      <c r="H3074" s="36" t="s">
        <v>179</v>
      </c>
      <c r="I3074" s="35">
        <v>3349560211</v>
      </c>
    </row>
    <row r="3075" spans="1:9" ht="45" hidden="1">
      <c r="A3075" s="35">
        <v>58295</v>
      </c>
      <c r="B3075" s="36" t="s">
        <v>5300</v>
      </c>
      <c r="C3075" s="36" t="s">
        <v>5301</v>
      </c>
      <c r="D3075" s="36" t="s">
        <v>178</v>
      </c>
      <c r="E3075" s="35">
        <v>116704</v>
      </c>
      <c r="F3075" s="37">
        <v>46</v>
      </c>
      <c r="G3075" s="35">
        <v>3</v>
      </c>
      <c r="H3075" s="36" t="s">
        <v>179</v>
      </c>
      <c r="I3075" s="35">
        <v>3349560159</v>
      </c>
    </row>
    <row r="3076" spans="1:9" ht="30">
      <c r="A3076" s="35">
        <v>58343</v>
      </c>
      <c r="B3076" s="36" t="s">
        <v>5302</v>
      </c>
      <c r="C3076" s="36" t="s">
        <v>5303</v>
      </c>
      <c r="D3076" s="36" t="s">
        <v>169</v>
      </c>
      <c r="E3076" s="35">
        <v>100219</v>
      </c>
      <c r="F3076" s="37">
        <v>115</v>
      </c>
      <c r="G3076" s="35">
        <v>2</v>
      </c>
      <c r="H3076" s="36" t="s">
        <v>186</v>
      </c>
      <c r="I3076" s="35">
        <v>3337432663</v>
      </c>
    </row>
    <row r="3077" spans="1:9" ht="15" hidden="1">
      <c r="A3077" s="35">
        <v>58363</v>
      </c>
      <c r="B3077" s="36" t="s">
        <v>5304</v>
      </c>
      <c r="C3077" s="36" t="s">
        <v>5305</v>
      </c>
      <c r="D3077" s="36" t="s">
        <v>178</v>
      </c>
      <c r="E3077" s="35">
        <v>116704</v>
      </c>
      <c r="F3077" s="37">
        <v>115</v>
      </c>
      <c r="G3077" s="35">
        <v>3</v>
      </c>
      <c r="H3077" s="36" t="s">
        <v>170</v>
      </c>
      <c r="I3077" s="35">
        <v>3337427335</v>
      </c>
    </row>
    <row r="3078" spans="1:9" ht="45" hidden="1">
      <c r="A3078" s="35">
        <v>58371</v>
      </c>
      <c r="B3078" s="36" t="s">
        <v>5306</v>
      </c>
      <c r="C3078" s="36" t="s">
        <v>5307</v>
      </c>
      <c r="D3078" s="36" t="s">
        <v>178</v>
      </c>
      <c r="E3078" s="35">
        <v>116704</v>
      </c>
      <c r="F3078" s="37">
        <v>345</v>
      </c>
      <c r="G3078" s="35">
        <v>2</v>
      </c>
      <c r="H3078" s="36" t="s">
        <v>179</v>
      </c>
      <c r="I3078" s="35">
        <v>3349559747</v>
      </c>
    </row>
    <row r="3079" spans="1:9" ht="45" hidden="1">
      <c r="A3079" s="35">
        <v>58417</v>
      </c>
      <c r="B3079" s="36" t="s">
        <v>5308</v>
      </c>
      <c r="C3079" s="36" t="s">
        <v>5309</v>
      </c>
      <c r="D3079" s="36" t="s">
        <v>202</v>
      </c>
      <c r="E3079" s="35">
        <v>101222</v>
      </c>
      <c r="F3079" s="37">
        <v>230</v>
      </c>
      <c r="G3079" s="35">
        <v>2</v>
      </c>
      <c r="H3079" s="36" t="s">
        <v>179</v>
      </c>
      <c r="I3079" s="35">
        <v>3365669815</v>
      </c>
    </row>
    <row r="3080" spans="1:9" ht="45" hidden="1">
      <c r="A3080" s="35">
        <v>58444</v>
      </c>
      <c r="B3080" s="36" t="s">
        <v>5310</v>
      </c>
      <c r="C3080" s="36" t="s">
        <v>5311</v>
      </c>
      <c r="D3080" s="36" t="s">
        <v>178</v>
      </c>
      <c r="E3080" s="35">
        <v>116704</v>
      </c>
      <c r="F3080" s="37">
        <v>46</v>
      </c>
      <c r="G3080" s="35">
        <v>1</v>
      </c>
      <c r="H3080" s="36" t="s">
        <v>179</v>
      </c>
      <c r="I3080" s="35">
        <v>3349559772</v>
      </c>
    </row>
    <row r="3081" spans="1:9" ht="15" hidden="1">
      <c r="A3081" s="35">
        <v>58483</v>
      </c>
      <c r="B3081" s="36" t="s">
        <v>5312</v>
      </c>
      <c r="C3081" s="36" t="s">
        <v>5313</v>
      </c>
      <c r="D3081" s="36" t="s">
        <v>178</v>
      </c>
      <c r="E3081" s="35">
        <v>116704</v>
      </c>
      <c r="F3081" s="37">
        <v>69</v>
      </c>
      <c r="G3081" s="35">
        <v>1</v>
      </c>
      <c r="H3081" s="36" t="s">
        <v>170</v>
      </c>
      <c r="I3081" s="35">
        <v>3342618142</v>
      </c>
    </row>
    <row r="3082" spans="1:9" ht="15" hidden="1">
      <c r="A3082" s="35">
        <v>58486</v>
      </c>
      <c r="B3082" s="36" t="s">
        <v>5314</v>
      </c>
      <c r="C3082" s="36" t="s">
        <v>5315</v>
      </c>
      <c r="D3082" s="36" t="s">
        <v>178</v>
      </c>
      <c r="E3082" s="35">
        <v>116704</v>
      </c>
      <c r="F3082" s="37">
        <v>69</v>
      </c>
      <c r="G3082" s="35">
        <v>2</v>
      </c>
      <c r="H3082" s="36" t="s">
        <v>170</v>
      </c>
      <c r="I3082" s="35">
        <v>3337427574</v>
      </c>
    </row>
    <row r="3083" spans="1:9" ht="60" hidden="1">
      <c r="A3083" s="35">
        <v>58506</v>
      </c>
      <c r="B3083" s="36" t="s">
        <v>5316</v>
      </c>
      <c r="C3083" s="36" t="s">
        <v>5317</v>
      </c>
      <c r="D3083" s="36" t="s">
        <v>191</v>
      </c>
      <c r="E3083" s="35">
        <v>100834</v>
      </c>
      <c r="F3083" s="37">
        <v>115</v>
      </c>
      <c r="G3083" s="35">
        <v>1</v>
      </c>
      <c r="H3083" s="36" t="s">
        <v>170</v>
      </c>
      <c r="I3083" s="35">
        <v>3337432752</v>
      </c>
    </row>
    <row r="3084" spans="1:9" ht="30" hidden="1">
      <c r="A3084" s="35">
        <v>58510</v>
      </c>
      <c r="B3084" s="36" t="s">
        <v>5318</v>
      </c>
      <c r="C3084" s="36" t="s">
        <v>5319</v>
      </c>
      <c r="D3084" s="36" t="s">
        <v>282</v>
      </c>
      <c r="E3084" s="35">
        <v>103565</v>
      </c>
      <c r="F3084" s="37">
        <v>115</v>
      </c>
      <c r="G3084" s="35">
        <v>1</v>
      </c>
      <c r="H3084" s="36" t="s">
        <v>170</v>
      </c>
      <c r="I3084" s="35">
        <v>3353098106</v>
      </c>
    </row>
    <row r="3085" spans="1:9" ht="30" hidden="1">
      <c r="A3085" s="35">
        <v>58528</v>
      </c>
      <c r="B3085" s="36" t="s">
        <v>5320</v>
      </c>
      <c r="C3085" s="36" t="s">
        <v>5321</v>
      </c>
      <c r="D3085" s="36" t="s">
        <v>202</v>
      </c>
      <c r="E3085" s="35">
        <v>101222</v>
      </c>
      <c r="F3085" s="37">
        <v>69</v>
      </c>
      <c r="G3085" s="35">
        <v>1</v>
      </c>
      <c r="H3085" s="36" t="s">
        <v>186</v>
      </c>
      <c r="I3085" s="35">
        <v>3337432762</v>
      </c>
    </row>
    <row r="3086" spans="1:9" ht="45" hidden="1">
      <c r="A3086" s="35">
        <v>58533</v>
      </c>
      <c r="B3086" s="36" t="s">
        <v>5322</v>
      </c>
      <c r="C3086" s="36" t="s">
        <v>5323</v>
      </c>
      <c r="D3086" s="36" t="s">
        <v>294</v>
      </c>
      <c r="E3086" s="35">
        <v>100716</v>
      </c>
      <c r="F3086" s="37">
        <v>230</v>
      </c>
      <c r="G3086" s="35">
        <v>4</v>
      </c>
      <c r="H3086" s="36" t="s">
        <v>179</v>
      </c>
      <c r="I3086" s="35">
        <v>3337432766</v>
      </c>
    </row>
    <row r="3087" spans="1:9" ht="45" hidden="1">
      <c r="A3087" s="35">
        <v>58565</v>
      </c>
      <c r="B3087" s="36" t="s">
        <v>5324</v>
      </c>
      <c r="C3087" s="36" t="s">
        <v>5325</v>
      </c>
      <c r="D3087" s="36" t="s">
        <v>294</v>
      </c>
      <c r="E3087" s="35">
        <v>100716</v>
      </c>
      <c r="F3087" s="37">
        <v>57</v>
      </c>
      <c r="G3087" s="35">
        <v>1</v>
      </c>
      <c r="H3087" s="36" t="s">
        <v>186</v>
      </c>
      <c r="I3087" s="35">
        <v>3342617821</v>
      </c>
    </row>
    <row r="3088" spans="1:9" ht="30" hidden="1">
      <c r="A3088" s="35">
        <v>58583</v>
      </c>
      <c r="B3088" s="36" t="s">
        <v>5326</v>
      </c>
      <c r="C3088" s="36" t="s">
        <v>5327</v>
      </c>
      <c r="D3088" s="36" t="s">
        <v>202</v>
      </c>
      <c r="E3088" s="35">
        <v>101222</v>
      </c>
      <c r="F3088" s="37">
        <v>138</v>
      </c>
      <c r="G3088" s="35">
        <v>3</v>
      </c>
      <c r="H3088" s="36" t="s">
        <v>170</v>
      </c>
      <c r="I3088" s="35">
        <v>3337432795</v>
      </c>
    </row>
    <row r="3089" spans="1:9" ht="45" hidden="1">
      <c r="A3089" s="35">
        <v>58646</v>
      </c>
      <c r="B3089" s="36" t="s">
        <v>5328</v>
      </c>
      <c r="C3089" s="36" t="s">
        <v>5329</v>
      </c>
      <c r="D3089" s="36" t="s">
        <v>178</v>
      </c>
      <c r="E3089" s="35">
        <v>116704</v>
      </c>
      <c r="F3089" s="37">
        <v>46</v>
      </c>
      <c r="G3089" s="35">
        <v>2</v>
      </c>
      <c r="H3089" s="36" t="s">
        <v>179</v>
      </c>
      <c r="I3089" s="35">
        <v>3342617949</v>
      </c>
    </row>
    <row r="3090" spans="1:9" ht="45" hidden="1">
      <c r="A3090" s="35">
        <v>58648</v>
      </c>
      <c r="B3090" s="36" t="s">
        <v>5330</v>
      </c>
      <c r="C3090" s="36" t="s">
        <v>5331</v>
      </c>
      <c r="D3090" s="36" t="s">
        <v>178</v>
      </c>
      <c r="E3090" s="35">
        <v>116704</v>
      </c>
      <c r="F3090" s="37">
        <v>46</v>
      </c>
      <c r="G3090" s="35">
        <v>4</v>
      </c>
      <c r="H3090" s="36" t="s">
        <v>179</v>
      </c>
      <c r="I3090" s="35">
        <v>3349560125</v>
      </c>
    </row>
    <row r="3091" spans="1:9" ht="30" hidden="1">
      <c r="A3091" s="35">
        <v>58652</v>
      </c>
      <c r="B3091" s="36" t="s">
        <v>5332</v>
      </c>
      <c r="C3091" s="36" t="s">
        <v>5333</v>
      </c>
      <c r="D3091" s="36" t="s">
        <v>178</v>
      </c>
      <c r="E3091" s="35">
        <v>116704</v>
      </c>
      <c r="F3091" s="37">
        <v>46</v>
      </c>
      <c r="G3091" s="35">
        <v>2</v>
      </c>
      <c r="H3091" s="36" t="s">
        <v>186</v>
      </c>
      <c r="I3091" s="35">
        <v>3349559828</v>
      </c>
    </row>
    <row r="3092" spans="1:9" ht="15" hidden="1">
      <c r="A3092" s="35">
        <v>58701</v>
      </c>
      <c r="B3092" s="36" t="s">
        <v>5334</v>
      </c>
      <c r="C3092" s="36" t="s">
        <v>5335</v>
      </c>
      <c r="D3092" s="36" t="s">
        <v>178</v>
      </c>
      <c r="E3092" s="35">
        <v>116704</v>
      </c>
      <c r="F3092" s="37">
        <v>115</v>
      </c>
      <c r="G3092" s="35">
        <v>5</v>
      </c>
      <c r="H3092" s="36" t="s">
        <v>170</v>
      </c>
      <c r="I3092" s="35">
        <v>3337432874</v>
      </c>
    </row>
    <row r="3093" spans="1:9" ht="60" hidden="1">
      <c r="A3093" s="35">
        <v>58719</v>
      </c>
      <c r="B3093" s="36" t="s">
        <v>5336</v>
      </c>
      <c r="C3093" s="36" t="s">
        <v>5337</v>
      </c>
      <c r="D3093" s="36" t="s">
        <v>191</v>
      </c>
      <c r="E3093" s="35">
        <v>100834</v>
      </c>
      <c r="F3093" s="37">
        <v>230</v>
      </c>
      <c r="G3093" s="35">
        <v>1</v>
      </c>
      <c r="H3093" s="36" t="s">
        <v>170</v>
      </c>
      <c r="I3093" s="35">
        <v>3353098152</v>
      </c>
    </row>
    <row r="3094" spans="1:9" ht="60" hidden="1">
      <c r="A3094" s="35">
        <v>58725</v>
      </c>
      <c r="B3094" s="36" t="s">
        <v>5338</v>
      </c>
      <c r="C3094" s="36" t="s">
        <v>5339</v>
      </c>
      <c r="D3094" s="36" t="s">
        <v>191</v>
      </c>
      <c r="E3094" s="35">
        <v>100834</v>
      </c>
      <c r="F3094" s="37">
        <v>230</v>
      </c>
      <c r="G3094" s="35">
        <v>7</v>
      </c>
      <c r="H3094" s="36" t="s">
        <v>186</v>
      </c>
      <c r="I3094" s="35">
        <v>3337432890</v>
      </c>
    </row>
    <row r="3095" spans="1:9" ht="30" hidden="1">
      <c r="A3095" s="35">
        <v>58763</v>
      </c>
      <c r="B3095" s="36" t="s">
        <v>5340</v>
      </c>
      <c r="C3095" s="36" t="s">
        <v>5341</v>
      </c>
      <c r="D3095" s="36" t="s">
        <v>202</v>
      </c>
      <c r="E3095" s="35">
        <v>101222</v>
      </c>
      <c r="F3095" s="37">
        <v>138</v>
      </c>
      <c r="G3095" s="35">
        <v>2</v>
      </c>
      <c r="H3095" s="36" t="s">
        <v>194</v>
      </c>
      <c r="I3095" s="35">
        <v>3342618282</v>
      </c>
    </row>
    <row r="3096" spans="1:9" ht="15" hidden="1">
      <c r="A3096" s="35">
        <v>58782</v>
      </c>
      <c r="B3096" s="36" t="s">
        <v>5342</v>
      </c>
      <c r="C3096" s="36" t="s">
        <v>5343</v>
      </c>
      <c r="D3096" s="36" t="s">
        <v>178</v>
      </c>
      <c r="E3096" s="35">
        <v>116704</v>
      </c>
      <c r="F3096" s="37">
        <v>230</v>
      </c>
      <c r="G3096" s="35">
        <v>10</v>
      </c>
      <c r="H3096" s="36" t="s">
        <v>194</v>
      </c>
      <c r="I3096" s="35">
        <v>3337432924</v>
      </c>
    </row>
    <row r="3097" spans="1:9" ht="45" hidden="1">
      <c r="A3097" s="35">
        <v>58783</v>
      </c>
      <c r="B3097" s="36" t="s">
        <v>5344</v>
      </c>
      <c r="C3097" s="36" t="s">
        <v>5345</v>
      </c>
      <c r="D3097" s="36" t="s">
        <v>178</v>
      </c>
      <c r="E3097" s="35">
        <v>116704</v>
      </c>
      <c r="F3097" s="37">
        <v>69</v>
      </c>
      <c r="G3097" s="35">
        <v>2</v>
      </c>
      <c r="H3097" s="36" t="s">
        <v>215</v>
      </c>
      <c r="I3097" s="35">
        <v>3337432925</v>
      </c>
    </row>
    <row r="3098" spans="1:9" ht="15" hidden="1">
      <c r="A3098" s="35">
        <v>58792</v>
      </c>
      <c r="B3098" s="36" t="s">
        <v>5346</v>
      </c>
      <c r="C3098" s="36" t="s">
        <v>5347</v>
      </c>
      <c r="D3098" s="36" t="s">
        <v>178</v>
      </c>
      <c r="E3098" s="35">
        <v>116704</v>
      </c>
      <c r="F3098" s="37">
        <v>230</v>
      </c>
      <c r="G3098" s="35">
        <v>1</v>
      </c>
      <c r="H3098" s="36" t="s">
        <v>170</v>
      </c>
      <c r="I3098" s="35">
        <v>3337432929</v>
      </c>
    </row>
    <row r="3099" spans="1:9" ht="15" hidden="1">
      <c r="A3099" s="35">
        <v>58793</v>
      </c>
      <c r="B3099" s="36" t="s">
        <v>5348</v>
      </c>
      <c r="C3099" s="36" t="s">
        <v>5349</v>
      </c>
      <c r="D3099" s="36" t="s">
        <v>178</v>
      </c>
      <c r="E3099" s="35">
        <v>116704</v>
      </c>
      <c r="F3099" s="37">
        <v>230</v>
      </c>
      <c r="G3099" s="35">
        <v>4</v>
      </c>
      <c r="H3099" s="36" t="s">
        <v>170</v>
      </c>
      <c r="I3099" s="35">
        <v>3337432930</v>
      </c>
    </row>
    <row r="3100" spans="1:9" ht="45" hidden="1">
      <c r="A3100" s="35">
        <v>58797</v>
      </c>
      <c r="B3100" s="36" t="s">
        <v>5350</v>
      </c>
      <c r="C3100" s="36" t="s">
        <v>5351</v>
      </c>
      <c r="D3100" s="36" t="s">
        <v>178</v>
      </c>
      <c r="E3100" s="35">
        <v>116704</v>
      </c>
      <c r="F3100" s="37">
        <v>46</v>
      </c>
      <c r="G3100" s="35">
        <v>1</v>
      </c>
      <c r="H3100" s="36" t="s">
        <v>179</v>
      </c>
      <c r="I3100" s="35">
        <v>3349559947</v>
      </c>
    </row>
    <row r="3101" spans="1:9" ht="60" hidden="1">
      <c r="A3101" s="35">
        <v>58800</v>
      </c>
      <c r="B3101" s="36" t="s">
        <v>5352</v>
      </c>
      <c r="C3101" s="36" t="s">
        <v>5353</v>
      </c>
      <c r="D3101" s="36" t="s">
        <v>191</v>
      </c>
      <c r="E3101" s="35">
        <v>100834</v>
      </c>
      <c r="F3101" s="37">
        <v>115</v>
      </c>
      <c r="G3101" s="35">
        <v>2</v>
      </c>
      <c r="H3101" s="36" t="s">
        <v>215</v>
      </c>
      <c r="I3101" s="35">
        <v>3337432937</v>
      </c>
    </row>
    <row r="3102" spans="1:9" ht="45" hidden="1">
      <c r="A3102" s="35">
        <v>58812</v>
      </c>
      <c r="B3102" s="36" t="s">
        <v>5354</v>
      </c>
      <c r="C3102" s="36" t="s">
        <v>5355</v>
      </c>
      <c r="D3102" s="36" t="s">
        <v>1002</v>
      </c>
      <c r="E3102" s="35">
        <v>103089</v>
      </c>
      <c r="F3102" s="37">
        <v>138</v>
      </c>
      <c r="G3102" s="35">
        <v>1</v>
      </c>
      <c r="H3102" s="36" t="s">
        <v>215</v>
      </c>
      <c r="I3102" s="35">
        <v>3342618055</v>
      </c>
    </row>
    <row r="3103" spans="1:9" ht="45" hidden="1">
      <c r="A3103" s="35">
        <v>58819</v>
      </c>
      <c r="B3103" s="36" t="s">
        <v>5356</v>
      </c>
      <c r="C3103" s="36" t="s">
        <v>5357</v>
      </c>
      <c r="D3103" s="36" t="s">
        <v>397</v>
      </c>
      <c r="E3103" s="35">
        <v>101374</v>
      </c>
      <c r="F3103" s="37">
        <v>57</v>
      </c>
      <c r="G3103" s="35">
        <v>2</v>
      </c>
      <c r="H3103" s="36" t="s">
        <v>170</v>
      </c>
      <c r="I3103" s="35">
        <v>3352750217</v>
      </c>
    </row>
    <row r="3104" spans="1:9" ht="15" hidden="1">
      <c r="A3104" s="35">
        <v>58855</v>
      </c>
      <c r="B3104" s="36" t="s">
        <v>5358</v>
      </c>
      <c r="C3104" s="36" t="s">
        <v>5359</v>
      </c>
      <c r="D3104" s="36" t="s">
        <v>178</v>
      </c>
      <c r="E3104" s="35">
        <v>116704</v>
      </c>
      <c r="F3104" s="37">
        <v>230</v>
      </c>
      <c r="G3104" s="35">
        <v>2</v>
      </c>
      <c r="H3104" s="36" t="s">
        <v>170</v>
      </c>
      <c r="I3104" s="35">
        <v>3337432973</v>
      </c>
    </row>
    <row r="3105" spans="1:9" ht="60" hidden="1">
      <c r="A3105" s="35">
        <v>58858</v>
      </c>
      <c r="B3105" s="36" t="s">
        <v>5360</v>
      </c>
      <c r="C3105" s="36" t="s">
        <v>5361</v>
      </c>
      <c r="D3105" s="36" t="s">
        <v>191</v>
      </c>
      <c r="E3105" s="35">
        <v>100834</v>
      </c>
      <c r="F3105" s="37">
        <v>69</v>
      </c>
      <c r="G3105" s="35">
        <v>2</v>
      </c>
      <c r="H3105" s="36" t="s">
        <v>186</v>
      </c>
      <c r="I3105" s="35">
        <v>3349559729</v>
      </c>
    </row>
    <row r="3106" spans="1:9" ht="45">
      <c r="A3106" s="35">
        <v>58861</v>
      </c>
      <c r="B3106" s="36" t="s">
        <v>5362</v>
      </c>
      <c r="C3106" s="36" t="s">
        <v>5363</v>
      </c>
      <c r="D3106" s="36" t="s">
        <v>169</v>
      </c>
      <c r="E3106" s="35">
        <v>100219</v>
      </c>
      <c r="F3106" s="37">
        <v>115</v>
      </c>
      <c r="G3106" s="35">
        <v>1</v>
      </c>
      <c r="H3106" s="36" t="s">
        <v>179</v>
      </c>
      <c r="I3106" s="35">
        <v>3337432976</v>
      </c>
    </row>
    <row r="3107" spans="1:9" ht="60" hidden="1">
      <c r="A3107" s="35">
        <v>58862</v>
      </c>
      <c r="B3107" s="36" t="s">
        <v>5364</v>
      </c>
      <c r="C3107" s="36" t="s">
        <v>5365</v>
      </c>
      <c r="D3107" s="36" t="s">
        <v>191</v>
      </c>
      <c r="E3107" s="35">
        <v>100834</v>
      </c>
      <c r="F3107" s="37">
        <v>69</v>
      </c>
      <c r="G3107" s="35">
        <v>1</v>
      </c>
      <c r="H3107" s="36" t="s">
        <v>179</v>
      </c>
      <c r="I3107" s="35">
        <v>3349559727</v>
      </c>
    </row>
    <row r="3108" spans="1:9" ht="15" hidden="1">
      <c r="A3108" s="35">
        <v>58863</v>
      </c>
      <c r="B3108" s="36" t="s">
        <v>5366</v>
      </c>
      <c r="C3108" s="36" t="s">
        <v>5367</v>
      </c>
      <c r="D3108" s="36" t="s">
        <v>178</v>
      </c>
      <c r="E3108" s="35">
        <v>116704</v>
      </c>
      <c r="F3108" s="37">
        <v>230</v>
      </c>
      <c r="G3108" s="35">
        <v>13</v>
      </c>
      <c r="H3108" s="36" t="s">
        <v>194</v>
      </c>
      <c r="I3108" s="35">
        <v>3337432977</v>
      </c>
    </row>
    <row r="3109" spans="1:9" ht="15" hidden="1">
      <c r="A3109" s="35">
        <v>58902</v>
      </c>
      <c r="B3109" s="36" t="s">
        <v>5368</v>
      </c>
      <c r="C3109" s="36" t="s">
        <v>5369</v>
      </c>
      <c r="D3109" s="36" t="s">
        <v>178</v>
      </c>
      <c r="E3109" s="35">
        <v>116704</v>
      </c>
      <c r="F3109" s="37">
        <v>115</v>
      </c>
      <c r="G3109" s="35">
        <v>6</v>
      </c>
      <c r="H3109" s="36" t="s">
        <v>194</v>
      </c>
      <c r="I3109" s="35">
        <v>3337433006</v>
      </c>
    </row>
    <row r="3110" spans="1:9" ht="15" hidden="1">
      <c r="A3110" s="35">
        <v>58906</v>
      </c>
      <c r="B3110" s="36" t="s">
        <v>5370</v>
      </c>
      <c r="C3110" s="36" t="s">
        <v>5371</v>
      </c>
      <c r="D3110" s="36" t="s">
        <v>178</v>
      </c>
      <c r="E3110" s="35">
        <v>116704</v>
      </c>
      <c r="F3110" s="37">
        <v>69</v>
      </c>
      <c r="G3110" s="35">
        <v>1</v>
      </c>
      <c r="H3110" s="36" t="s">
        <v>194</v>
      </c>
      <c r="I3110" s="35">
        <v>3337433009</v>
      </c>
    </row>
    <row r="3111" spans="1:9" ht="15" hidden="1">
      <c r="A3111" s="35">
        <v>58921</v>
      </c>
      <c r="B3111" s="36" t="s">
        <v>5372</v>
      </c>
      <c r="C3111" s="36" t="s">
        <v>5373</v>
      </c>
      <c r="D3111" s="36" t="s">
        <v>178</v>
      </c>
      <c r="E3111" s="35">
        <v>116704</v>
      </c>
      <c r="F3111" s="37">
        <v>69</v>
      </c>
      <c r="G3111" s="35">
        <v>1</v>
      </c>
      <c r="H3111" s="36" t="s">
        <v>194</v>
      </c>
      <c r="I3111" s="35">
        <v>3337433020</v>
      </c>
    </row>
    <row r="3112" spans="1:9" ht="30" hidden="1">
      <c r="A3112" s="35">
        <v>58955</v>
      </c>
      <c r="B3112" s="36" t="s">
        <v>5374</v>
      </c>
      <c r="C3112" s="36" t="s">
        <v>5375</v>
      </c>
      <c r="D3112" s="36" t="s">
        <v>202</v>
      </c>
      <c r="E3112" s="35">
        <v>101222</v>
      </c>
      <c r="F3112" s="37">
        <v>138</v>
      </c>
      <c r="G3112" s="35">
        <v>3</v>
      </c>
      <c r="H3112" s="36" t="s">
        <v>170</v>
      </c>
      <c r="I3112" s="35">
        <v>3342618289</v>
      </c>
    </row>
  </sheetData>
  <autoFilter ref="A21:W3112" xr:uid="{00000000-0009-0000-0000-000012000000}">
    <filterColumn colId="3">
      <filters>
        <filter val="Avista Corp."/>
      </filters>
    </filterColumn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AG503"/>
  <sheetViews>
    <sheetView topLeftCell="A52" zoomScale="80" zoomScaleNormal="80" workbookViewId="0">
      <selection activeCell="J90" sqref="J90"/>
    </sheetView>
  </sheetViews>
  <sheetFormatPr defaultRowHeight="12.75" outlineLevelRow="1" outlineLevelCol="1"/>
  <cols>
    <col min="1" max="1" width="3.7109375" customWidth="1"/>
    <col min="2" max="2" width="23.140625" hidden="1" customWidth="1" outlineLevel="1"/>
    <col min="3" max="3" width="52.140625" hidden="1" customWidth="1" outlineLevel="1"/>
    <col min="4" max="4" width="53.5703125" hidden="1" customWidth="1" outlineLevel="1"/>
    <col min="5" max="5" width="35.28515625" hidden="1" customWidth="1" outlineLevel="1"/>
    <col min="6" max="6" width="8.28515625" hidden="1" customWidth="1" outlineLevel="1"/>
    <col min="7" max="7" width="34.5703125" customWidth="1" collapsed="1"/>
    <col min="8" max="8" width="19.5703125" customWidth="1"/>
    <col min="9" max="9" width="36.5703125" customWidth="1"/>
    <col min="10" max="10" width="22.5703125" customWidth="1"/>
    <col min="11" max="11" width="18.140625" customWidth="1"/>
    <col min="12" max="14" width="11.7109375" customWidth="1"/>
    <col min="15" max="15" width="10.85546875" customWidth="1"/>
    <col min="16" max="30" width="11.7109375" customWidth="1"/>
    <col min="31" max="31" width="11.28515625" bestFit="1" customWidth="1"/>
  </cols>
  <sheetData>
    <row r="1" spans="5:29">
      <c r="K1" s="152" t="s">
        <v>5497</v>
      </c>
    </row>
    <row r="2" spans="5:29" ht="15">
      <c r="G2" s="129" t="s">
        <v>5474</v>
      </c>
      <c r="K2" s="155"/>
      <c r="L2" s="156" t="s">
        <v>5501</v>
      </c>
      <c r="M2" s="159" t="s">
        <v>5504</v>
      </c>
      <c r="Q2" s="153" t="s">
        <v>5498</v>
      </c>
      <c r="R2" s="159" t="str">
        <f ca="1">LEFT(CELL("filename",A1),FIND("[",CELL("filename",A1))-2)</f>
        <v>Q:\Eighth Plan\Conservation Analysis\Global EE Inputs\Units Forecasts</v>
      </c>
      <c r="AB2" s="153" t="s">
        <v>5500</v>
      </c>
      <c r="AC2" s="159" t="str">
        <f ca="1">CONCATENATE("'",$R$3,"'!",M2)</f>
        <v>'2021P Forecasts.xlsx'!tbl_Forecast</v>
      </c>
    </row>
    <row r="3" spans="5:29">
      <c r="G3" s="121" t="s">
        <v>5465</v>
      </c>
      <c r="H3" s="182" t="s">
        <v>5458</v>
      </c>
      <c r="I3" t="s">
        <v>5479</v>
      </c>
      <c r="K3" s="118"/>
      <c r="L3" s="154" t="s">
        <v>5502</v>
      </c>
      <c r="M3" s="159" t="s">
        <v>5505</v>
      </c>
      <c r="Q3" s="153" t="s">
        <v>5499</v>
      </c>
      <c r="R3" s="159" t="str">
        <f ca="1">MID(CELL("filename",A1),FIND("[",CELL("filename",A1))+1,FIND("]",CELL("filename",A1))-FIND("[",CELL("filename",A1))-1)</f>
        <v>2021P Forecasts.xlsx</v>
      </c>
      <c r="AB3" s="153" t="s">
        <v>5507</v>
      </c>
      <c r="AC3" s="159" t="str">
        <f t="shared" ref="AC3:AC4" ca="1" si="0">CONCATENATE("'",$R$3,"'!",M3)</f>
        <v>'2021P Forecasts.xlsx'!rng_ForecastRowLookup</v>
      </c>
    </row>
    <row r="4" spans="5:29">
      <c r="G4" s="121" t="s">
        <v>5464</v>
      </c>
      <c r="H4" s="138" t="s">
        <v>5382</v>
      </c>
      <c r="K4" s="157"/>
      <c r="L4" s="158" t="s">
        <v>5503</v>
      </c>
      <c r="M4" s="159" t="s">
        <v>5506</v>
      </c>
      <c r="Q4" s="153" t="s">
        <v>5509</v>
      </c>
      <c r="R4" s="159" t="str">
        <f ca="1">MID(CELL("filename",A1),FIND("]",CELL("filename",A1))+1,99)</f>
        <v>Forecast Switchboard</v>
      </c>
      <c r="AB4" s="153" t="s">
        <v>5508</v>
      </c>
      <c r="AC4" s="159" t="str">
        <f t="shared" ca="1" si="0"/>
        <v>'2021P Forecasts.xlsx'!rng_ForecastColumnLookup</v>
      </c>
    </row>
    <row r="5" spans="5:29">
      <c r="L5" s="153" t="s">
        <v>5513</v>
      </c>
      <c r="M5" s="159" t="s">
        <v>5514</v>
      </c>
      <c r="AB5" s="153" t="s">
        <v>5515</v>
      </c>
      <c r="AC5" s="159" t="str">
        <f ca="1">CONCATENATE("'",$R$3,"'!",M5)</f>
        <v>'2021P Forecasts.xlsx'!switch_ForecastScenario</v>
      </c>
    </row>
    <row r="6" spans="5:29">
      <c r="L6" s="153" t="s">
        <v>5511</v>
      </c>
      <c r="M6" s="159" t="s">
        <v>5512</v>
      </c>
      <c r="AB6" s="153" t="s">
        <v>5510</v>
      </c>
      <c r="AC6" s="159" t="str">
        <f ca="1">CONCATENATE("'",$R$3,"'!",M6)</f>
        <v>'2021P Forecasts.xlsx'!switch_ForecastState</v>
      </c>
    </row>
    <row r="7" spans="5:29" ht="15" outlineLevel="1">
      <c r="G7" s="130" t="s">
        <v>5491</v>
      </c>
    </row>
    <row r="8" spans="5:29" ht="51" outlineLevel="1">
      <c r="F8" s="133" t="s">
        <v>5490</v>
      </c>
      <c r="G8" s="135" t="s">
        <v>5484</v>
      </c>
      <c r="H8" s="136" t="s">
        <v>5485</v>
      </c>
      <c r="I8" s="137" t="s">
        <v>5486</v>
      </c>
      <c r="J8" s="137" t="s">
        <v>5487</v>
      </c>
      <c r="K8" s="137" t="s">
        <v>5488</v>
      </c>
      <c r="L8" s="137" t="s">
        <v>5477</v>
      </c>
      <c r="M8" s="137" t="s">
        <v>5478</v>
      </c>
      <c r="N8" s="137" t="s">
        <v>5495</v>
      </c>
      <c r="O8" s="137" t="s">
        <v>5489</v>
      </c>
      <c r="P8" s="137" t="s">
        <v>5494</v>
      </c>
      <c r="X8" s="124"/>
    </row>
    <row r="9" spans="5:29" outlineLevel="1">
      <c r="E9" s="125"/>
      <c r="F9" s="131">
        <v>1</v>
      </c>
      <c r="G9" s="127" t="s">
        <v>5466</v>
      </c>
      <c r="H9" s="134" t="str">
        <f>IF($G9="","",IF($H$3="Base",CONCATENATE($G9," Forecast (",$H$3," Case)"),CONCATENATE($G9," Forecast (",$H$3,")")))</f>
        <v>Res Forecast (Base Case)</v>
      </c>
      <c r="I9" s="126" t="str">
        <f t="shared" ref="I9:I17" si="1">CONCATENATE("anchor_",$G9,"Forecast_",$H$3)</f>
        <v>anchor_ResForecast_Base</v>
      </c>
      <c r="J9" s="126">
        <f t="shared" ref="J9:J17" ca="1" si="2">ROW(INDIRECT($I9))</f>
        <v>12</v>
      </c>
      <c r="K9" s="126">
        <f t="shared" ref="K9:K17" ca="1" si="3">COLUMN(INDIRECT($I9))</f>
        <v>2</v>
      </c>
      <c r="L9" s="126">
        <f>INDEX('Lists&amp;Tables'!$G$3:$H$15,MATCH('Forecast Switchboard'!$G9,'Lists&amp;Tables'!$F$3:$F$15,0),MATCH('Forecast Switchboard'!L$8,'Lists&amp;Tables'!$G$2:$H$2,0))</f>
        <v>300</v>
      </c>
      <c r="M9" s="126">
        <f>INDEX('Lists&amp;Tables'!$G$3:$H$15,MATCH('Forecast Switchboard'!$G9,'Lists&amp;Tables'!$F$3:$F$15,0),MATCH('Forecast Switchboard'!M$8,'Lists&amp;Tables'!$G$2:$H$2,0))</f>
        <v>100</v>
      </c>
      <c r="N9" s="126" t="str">
        <f t="shared" ref="N9:N14" ca="1" si="4">CONCATENATE(ADDRESS(J9+1,K9+1),":",ADDRESS(J9+1+L9,K9+1+M9))</f>
        <v>$C$13:$CY$313</v>
      </c>
      <c r="O9" s="126" t="str">
        <f t="shared" ref="O9:O14" ca="1" si="5">CONCATENATE(ADDRESS(J9+1,K9),":",ADDRESS(J9+1+L9,K9))</f>
        <v>$B$13:$B$313</v>
      </c>
      <c r="P9" s="126" t="str">
        <f t="shared" ref="P9:P14" ca="1" si="6">CONCATENATE(ADDRESS(J9,K9+1),":",ADDRESS(J9,K9+1+M9))</f>
        <v>$C$12:$CY$12</v>
      </c>
    </row>
    <row r="10" spans="5:29" outlineLevel="1">
      <c r="F10" s="131">
        <v>2</v>
      </c>
      <c r="G10" s="127" t="s">
        <v>5468</v>
      </c>
      <c r="H10" s="134" t="str">
        <f t="shared" ref="H10:H17" si="7">IF($G10="","",IF($H$3="Base",CONCATENATE($G10," Forecast (",$H$3," Case)"),CONCATENATE($G10," Forecast (",$H$3,")")))</f>
        <v>Com Forecast (Base Case)</v>
      </c>
      <c r="I10" s="126" t="str">
        <f t="shared" si="1"/>
        <v>anchor_ComForecast_Base</v>
      </c>
      <c r="J10" s="126">
        <f t="shared" ca="1" si="2"/>
        <v>12</v>
      </c>
      <c r="K10" s="126">
        <f t="shared" ca="1" si="3"/>
        <v>2</v>
      </c>
      <c r="L10" s="126">
        <f>INDEX('Lists&amp;Tables'!$G$3:$H$15,MATCH('Forecast Switchboard'!$G10,'Lists&amp;Tables'!$F$3:$F$15,0),MATCH('Forecast Switchboard'!L$8,'Lists&amp;Tables'!$G$2:$H$2,0))</f>
        <v>300</v>
      </c>
      <c r="M10" s="126">
        <f>INDEX('Lists&amp;Tables'!$G$3:$H$15,MATCH('Forecast Switchboard'!$G10,'Lists&amp;Tables'!$F$3:$F$15,0),MATCH('Forecast Switchboard'!M$8,'Lists&amp;Tables'!$G$2:$H$2,0))</f>
        <v>100</v>
      </c>
      <c r="N10" s="126" t="str">
        <f t="shared" ca="1" si="4"/>
        <v>$C$13:$CY$313</v>
      </c>
      <c r="O10" s="126" t="str">
        <f t="shared" ca="1" si="5"/>
        <v>$B$13:$B$313</v>
      </c>
      <c r="P10" s="126" t="str">
        <f t="shared" ca="1" si="6"/>
        <v>$C$12:$CY$12</v>
      </c>
    </row>
    <row r="11" spans="5:29" outlineLevel="1">
      <c r="F11" s="131">
        <v>3</v>
      </c>
      <c r="G11" s="127" t="s">
        <v>5470</v>
      </c>
      <c r="H11" s="134" t="str">
        <f t="shared" si="7"/>
        <v>Ag Forecast (Base Case)</v>
      </c>
      <c r="I11" s="126" t="str">
        <f t="shared" si="1"/>
        <v>anchor_AgForecast_Base</v>
      </c>
      <c r="J11" s="126">
        <f t="shared" ca="1" si="2"/>
        <v>25</v>
      </c>
      <c r="K11" s="126">
        <f t="shared" ca="1" si="3"/>
        <v>2</v>
      </c>
      <c r="L11" s="126">
        <f>INDEX('Lists&amp;Tables'!$G$3:$H$15,MATCH('Forecast Switchboard'!$G11,'Lists&amp;Tables'!$F$3:$F$15,0),MATCH('Forecast Switchboard'!L$8,'Lists&amp;Tables'!$G$2:$H$2,0))</f>
        <v>300</v>
      </c>
      <c r="M11" s="126">
        <f>INDEX('Lists&amp;Tables'!$G$3:$H$15,MATCH('Forecast Switchboard'!$G11,'Lists&amp;Tables'!$F$3:$F$15,0),MATCH('Forecast Switchboard'!M$8,'Lists&amp;Tables'!$G$2:$H$2,0))</f>
        <v>100</v>
      </c>
      <c r="N11" s="126" t="str">
        <f t="shared" ca="1" si="4"/>
        <v>$C$26:$CY$326</v>
      </c>
      <c r="O11" s="126" t="str">
        <f t="shared" ca="1" si="5"/>
        <v>$B$26:$B$326</v>
      </c>
      <c r="P11" s="126" t="str">
        <f t="shared" ca="1" si="6"/>
        <v>$C$25:$CY$25</v>
      </c>
    </row>
    <row r="12" spans="5:29" outlineLevel="1">
      <c r="F12" s="131">
        <v>4</v>
      </c>
      <c r="G12" s="127" t="s">
        <v>1017</v>
      </c>
      <c r="H12" s="134" t="str">
        <f t="shared" si="7"/>
        <v>Dairy Forecast (Base Case)</v>
      </c>
      <c r="I12" s="126" t="str">
        <f t="shared" si="1"/>
        <v>anchor_DairyForecast_Base</v>
      </c>
      <c r="J12" s="126">
        <f t="shared" ca="1" si="2"/>
        <v>156</v>
      </c>
      <c r="K12" s="126">
        <f t="shared" ca="1" si="3"/>
        <v>1</v>
      </c>
      <c r="L12" s="126">
        <f>INDEX('Lists&amp;Tables'!$G$3:$H$15,MATCH('Forecast Switchboard'!$G12,'Lists&amp;Tables'!$F$3:$F$15,0),MATCH('Forecast Switchboard'!L$8,'Lists&amp;Tables'!$G$2:$H$2,0))</f>
        <v>6</v>
      </c>
      <c r="M12" s="126">
        <f>INDEX('Lists&amp;Tables'!$G$3:$H$15,MATCH('Forecast Switchboard'!$G12,'Lists&amp;Tables'!$F$3:$F$15,0),MATCH('Forecast Switchboard'!M$8,'Lists&amp;Tables'!$G$2:$H$2,0))</f>
        <v>50</v>
      </c>
      <c r="N12" s="126" t="str">
        <f t="shared" ca="1" si="4"/>
        <v>$B$157:$AZ$163</v>
      </c>
      <c r="O12" s="126" t="str">
        <f t="shared" ca="1" si="5"/>
        <v>$A$157:$A$163</v>
      </c>
      <c r="P12" s="126" t="str">
        <f t="shared" ca="1" si="6"/>
        <v>$B$156:$AZ$156</v>
      </c>
    </row>
    <row r="13" spans="5:29" outlineLevel="1">
      <c r="F13" s="131">
        <v>5</v>
      </c>
      <c r="G13" s="127" t="s">
        <v>5469</v>
      </c>
      <c r="H13" s="134" t="str">
        <f t="shared" si="7"/>
        <v>Ind Forecast (Base Case)</v>
      </c>
      <c r="I13" s="126" t="str">
        <f t="shared" si="1"/>
        <v>anchor_IndForecast_Base</v>
      </c>
      <c r="J13" s="126">
        <f t="shared" ca="1" si="2"/>
        <v>9</v>
      </c>
      <c r="K13" s="126">
        <f t="shared" ca="1" si="3"/>
        <v>2</v>
      </c>
      <c r="L13" s="126">
        <f>INDEX('Lists&amp;Tables'!$G$3:$H$15,MATCH('Forecast Switchboard'!$G13,'Lists&amp;Tables'!$F$3:$F$15,0),MATCH('Forecast Switchboard'!L$8,'Lists&amp;Tables'!$G$2:$H$2,0))</f>
        <v>300</v>
      </c>
      <c r="M13" s="126">
        <f>INDEX('Lists&amp;Tables'!$G$3:$H$15,MATCH('Forecast Switchboard'!$G13,'Lists&amp;Tables'!$F$3:$F$15,0),MATCH('Forecast Switchboard'!M$8,'Lists&amp;Tables'!$G$2:$H$2,0))</f>
        <v>100</v>
      </c>
      <c r="N13" s="126" t="str">
        <f t="shared" ca="1" si="4"/>
        <v>$C$10:$CY$310</v>
      </c>
      <c r="O13" s="126" t="str">
        <f t="shared" ca="1" si="5"/>
        <v>$B$10:$B$310</v>
      </c>
      <c r="P13" s="126" t="str">
        <f t="shared" ca="1" si="6"/>
        <v>$C$9:$CY$9</v>
      </c>
    </row>
    <row r="14" spans="5:29" outlineLevel="1">
      <c r="F14" s="131">
        <v>6</v>
      </c>
      <c r="G14" s="127" t="s">
        <v>5612</v>
      </c>
      <c r="H14" s="134" t="str">
        <f t="shared" si="7"/>
        <v>EV Forecast (Base Case)</v>
      </c>
      <c r="I14" s="126" t="str">
        <f t="shared" si="1"/>
        <v>anchor_EVForecast_Base</v>
      </c>
      <c r="J14" s="126">
        <f t="shared" ca="1" si="2"/>
        <v>4</v>
      </c>
      <c r="K14" s="126">
        <f t="shared" ca="1" si="3"/>
        <v>2</v>
      </c>
      <c r="L14" s="126">
        <f>INDEX('Lists&amp;Tables'!$G$3:$H$15,MATCH('Forecast Switchboard'!$G14,'Lists&amp;Tables'!$F$3:$F$15,0),MATCH('Forecast Switchboard'!L$8,'Lists&amp;Tables'!$G$2:$H$2,0))</f>
        <v>5</v>
      </c>
      <c r="M14" s="126">
        <f>INDEX('Lists&amp;Tables'!$G$3:$H$15,MATCH('Forecast Switchboard'!$G14,'Lists&amp;Tables'!$F$3:$F$15,0),MATCH('Forecast Switchboard'!M$8,'Lists&amp;Tables'!$G$2:$H$2,0))</f>
        <v>50</v>
      </c>
      <c r="N14" s="126" t="str">
        <f t="shared" ca="1" si="4"/>
        <v>$C$5:$BA$10</v>
      </c>
      <c r="O14" s="126" t="str">
        <f t="shared" ca="1" si="5"/>
        <v>$B$5:$B$10</v>
      </c>
      <c r="P14" s="126" t="str">
        <f t="shared" ca="1" si="6"/>
        <v>$C$4:$BA$4</v>
      </c>
    </row>
    <row r="15" spans="5:29" outlineLevel="1">
      <c r="F15" s="131">
        <v>7</v>
      </c>
      <c r="G15" s="127" t="s">
        <v>5472</v>
      </c>
      <c r="H15" s="134" t="str">
        <f t="shared" si="7"/>
        <v>Pop Forecast (Base Case)</v>
      </c>
      <c r="I15" s="126" t="str">
        <f t="shared" si="1"/>
        <v>anchor_PopForecast_Base</v>
      </c>
      <c r="J15" s="126">
        <f t="shared" ca="1" si="2"/>
        <v>5</v>
      </c>
      <c r="K15" s="126">
        <f t="shared" ca="1" si="3"/>
        <v>2</v>
      </c>
      <c r="L15" s="126">
        <f>INDEX('Lists&amp;Tables'!$G$3:$H$15,MATCH('Forecast Switchboard'!$G15,'Lists&amp;Tables'!$F$3:$F$15,0),MATCH('Forecast Switchboard'!L$8,'Lists&amp;Tables'!$G$2:$H$2,0))</f>
        <v>300</v>
      </c>
      <c r="M15" s="126">
        <f>INDEX('Lists&amp;Tables'!$G$3:$H$15,MATCH('Forecast Switchboard'!$G15,'Lists&amp;Tables'!$F$3:$F$15,0),MATCH('Forecast Switchboard'!M$8,'Lists&amp;Tables'!$G$2:$H$2,0))</f>
        <v>100</v>
      </c>
      <c r="N15" s="126" t="str">
        <f t="shared" ref="N15" ca="1" si="8">CONCATENATE(ADDRESS(J15+1,K15+1),":",ADDRESS(J15+1+L15,K15+1+M15))</f>
        <v>$C$6:$CY$306</v>
      </c>
      <c r="O15" s="126" t="str">
        <f t="shared" ref="O15" ca="1" si="9">CONCATENATE(ADDRESS(J15+1,K15),":",ADDRESS(J15+1+L15,K15))</f>
        <v>$B$6:$B$306</v>
      </c>
      <c r="P15" s="126" t="str">
        <f t="shared" ref="P15" ca="1" si="10">CONCATENATE(ADDRESS(J15,K15+1),":",ADDRESS(J15,K15+1+M15))</f>
        <v>$C$5:$CY$5</v>
      </c>
    </row>
    <row r="16" spans="5:29" outlineLevel="1">
      <c r="F16" s="131">
        <v>8</v>
      </c>
      <c r="G16" s="127" t="s">
        <v>5471</v>
      </c>
      <c r="H16" s="134" t="str">
        <f t="shared" si="7"/>
        <v>DEI Forecast (Base Case)</v>
      </c>
      <c r="I16" s="126" t="str">
        <f t="shared" si="1"/>
        <v>anchor_DEIForecast_Base</v>
      </c>
      <c r="J16" s="126">
        <f t="shared" ca="1" si="2"/>
        <v>8</v>
      </c>
      <c r="K16" s="126">
        <f t="shared" ca="1" si="3"/>
        <v>3</v>
      </c>
      <c r="L16" s="126">
        <f>INDEX('Lists&amp;Tables'!$G$3:$H$15,MATCH('Forecast Switchboard'!$G16,'Lists&amp;Tables'!$F$3:$F$15,0),MATCH('Forecast Switchboard'!L$8,'Lists&amp;Tables'!$G$2:$H$2,0))</f>
        <v>5</v>
      </c>
      <c r="M16" s="126">
        <f>INDEX('Lists&amp;Tables'!$G$3:$H$15,MATCH('Forecast Switchboard'!$G16,'Lists&amp;Tables'!$F$3:$F$15,0),MATCH('Forecast Switchboard'!M$8,'Lists&amp;Tables'!$G$2:$H$2,0))</f>
        <v>50</v>
      </c>
      <c r="N16" s="126" t="str">
        <f t="shared" ref="N16" ca="1" si="11">CONCATENATE(ADDRESS(J16+1,K16+1),":",ADDRESS(J16+1+L16,K16+1+M16))</f>
        <v>$D$9:$BB$14</v>
      </c>
      <c r="O16" s="126" t="str">
        <f t="shared" ref="O16" ca="1" si="12">CONCATENATE(ADDRESS(J16+1,K16),":",ADDRESS(J16+1+L16,K16))</f>
        <v>$C$9:$C$14</v>
      </c>
      <c r="P16" s="126" t="str">
        <f t="shared" ref="P16" ca="1" si="13">CONCATENATE(ADDRESS(J16,K16+1),":",ADDRESS(J16,K16+1+M16))</f>
        <v>$D$8:$BB$8</v>
      </c>
    </row>
    <row r="17" spans="2:31" outlineLevel="1">
      <c r="F17" s="131">
        <v>9</v>
      </c>
      <c r="G17" s="127" t="s">
        <v>5653</v>
      </c>
      <c r="H17" s="134" t="str">
        <f t="shared" si="7"/>
        <v>DataCenter Forecast (Base Case)</v>
      </c>
      <c r="I17" s="126" t="str">
        <f t="shared" si="1"/>
        <v>anchor_DataCenterForecast_Base</v>
      </c>
      <c r="J17" s="126">
        <f t="shared" ca="1" si="2"/>
        <v>6</v>
      </c>
      <c r="K17" s="126">
        <f t="shared" ca="1" si="3"/>
        <v>3</v>
      </c>
      <c r="L17" s="126">
        <f>INDEX('Lists&amp;Tables'!$G$3:$H$15,MATCH('Forecast Switchboard'!$G17,'Lists&amp;Tables'!$F$3:$F$15,0),MATCH('Forecast Switchboard'!L$8,'Lists&amp;Tables'!$G$2:$H$2,0))</f>
        <v>5</v>
      </c>
      <c r="M17" s="126">
        <f>INDEX('Lists&amp;Tables'!$G$3:$H$15,MATCH('Forecast Switchboard'!$G17,'Lists&amp;Tables'!$F$3:$F$15,0),MATCH('Forecast Switchboard'!M$8,'Lists&amp;Tables'!$G$2:$H$2,0))</f>
        <v>50</v>
      </c>
      <c r="N17" s="126" t="str">
        <f t="shared" ref="N17" ca="1" si="14">CONCATENATE(ADDRESS(J17+1,K17+1),":",ADDRESS(J17+1+L17,K17+1+M17))</f>
        <v>$D$7:$BB$12</v>
      </c>
      <c r="O17" s="126" t="str">
        <f t="shared" ref="O17" ca="1" si="15">CONCATENATE(ADDRESS(J17+1,K17),":",ADDRESS(J17+1+L17,K17))</f>
        <v>$C$7:$C$12</v>
      </c>
      <c r="P17" s="126" t="str">
        <f t="shared" ref="P17" ca="1" si="16">CONCATENATE(ADDRESS(J17,K17+1),":",ADDRESS(J17,K17+1+M17))</f>
        <v>$D$6:$BB$6</v>
      </c>
    </row>
    <row r="18" spans="2:31" outlineLevel="1"/>
    <row r="19" spans="2:31" outlineLevel="1">
      <c r="G19" s="119"/>
      <c r="H19" s="125"/>
      <c r="I19" s="300" t="s">
        <v>5617</v>
      </c>
      <c r="J19" s="125"/>
      <c r="K19" s="125"/>
      <c r="L19" s="125"/>
      <c r="M19" s="125"/>
      <c r="N19" s="125"/>
      <c r="O19" s="125"/>
      <c r="P19" s="125"/>
      <c r="Q19" s="125"/>
      <c r="R19" s="125"/>
    </row>
    <row r="20" spans="2:31" ht="15.75" thickBot="1">
      <c r="G20" s="130" t="s">
        <v>5492</v>
      </c>
      <c r="H20" s="132"/>
      <c r="I20" s="132"/>
      <c r="J20" s="132"/>
      <c r="K20" s="132"/>
    </row>
    <row r="21" spans="2:31" ht="13.5" thickBot="1">
      <c r="B21" s="141" t="s">
        <v>5485</v>
      </c>
      <c r="C21" s="141" t="s">
        <v>5495</v>
      </c>
      <c r="D21" s="141" t="s">
        <v>5489</v>
      </c>
      <c r="E21" s="141" t="s">
        <v>5494</v>
      </c>
      <c r="F21" s="139" t="s">
        <v>5493</v>
      </c>
      <c r="G21" s="160" t="s">
        <v>5473</v>
      </c>
      <c r="H21" s="161" t="s">
        <v>5483</v>
      </c>
      <c r="I21" s="161" t="s">
        <v>5467</v>
      </c>
      <c r="J21" s="161" t="s">
        <v>5482</v>
      </c>
      <c r="K21" s="161" t="s">
        <v>5496</v>
      </c>
      <c r="L21" s="162">
        <v>2022</v>
      </c>
      <c r="M21" s="162">
        <f>L21+1</f>
        <v>2023</v>
      </c>
      <c r="N21" s="162">
        <f t="shared" ref="N21:AE21" si="17">M21+1</f>
        <v>2024</v>
      </c>
      <c r="O21" s="162">
        <f t="shared" si="17"/>
        <v>2025</v>
      </c>
      <c r="P21" s="162">
        <f t="shared" si="17"/>
        <v>2026</v>
      </c>
      <c r="Q21" s="162">
        <f t="shared" si="17"/>
        <v>2027</v>
      </c>
      <c r="R21" s="162">
        <f t="shared" si="17"/>
        <v>2028</v>
      </c>
      <c r="S21" s="162">
        <f t="shared" si="17"/>
        <v>2029</v>
      </c>
      <c r="T21" s="162">
        <f t="shared" si="17"/>
        <v>2030</v>
      </c>
      <c r="U21" s="162">
        <f t="shared" si="17"/>
        <v>2031</v>
      </c>
      <c r="V21" s="162">
        <f t="shared" si="17"/>
        <v>2032</v>
      </c>
      <c r="W21" s="162">
        <f t="shared" si="17"/>
        <v>2033</v>
      </c>
      <c r="X21" s="162">
        <f t="shared" si="17"/>
        <v>2034</v>
      </c>
      <c r="Y21" s="162">
        <f t="shared" si="17"/>
        <v>2035</v>
      </c>
      <c r="Z21" s="162">
        <f t="shared" si="17"/>
        <v>2036</v>
      </c>
      <c r="AA21" s="162">
        <f t="shared" si="17"/>
        <v>2037</v>
      </c>
      <c r="AB21" s="162">
        <f t="shared" si="17"/>
        <v>2038</v>
      </c>
      <c r="AC21" s="162">
        <f t="shared" si="17"/>
        <v>2039</v>
      </c>
      <c r="AD21" s="162">
        <f t="shared" si="17"/>
        <v>2040</v>
      </c>
      <c r="AE21" s="162">
        <f t="shared" si="17"/>
        <v>2041</v>
      </c>
    </row>
    <row r="22" spans="2:31">
      <c r="B22" s="244" t="str">
        <f t="shared" ref="B22:B85" si="18">INDEX(tbl_LookupParams,MATCH($H22,rng_ForecastPnters,0),MATCH(B$21,rng_ParamFields,0))</f>
        <v>Res Forecast (Base Case)</v>
      </c>
      <c r="C22" s="244" t="str">
        <f t="shared" ref="C22:E41" ca="1" si="19">CONCATENATE("'",$B22,"'!",INDEX(tbl_LookupParams,MATCH($H22,rng_ForecastPnters,0),MATCH(C$21,rng_ParamFields,0)))</f>
        <v>'Res Forecast (Base Case)'!$C$13:$CY$313</v>
      </c>
      <c r="D22" s="244" t="str">
        <f t="shared" ca="1" si="19"/>
        <v>'Res Forecast (Base Case)'!$B$13:$B$313</v>
      </c>
      <c r="E22" s="244" t="str">
        <f t="shared" ca="1" si="19"/>
        <v>'Res Forecast (Base Case)'!$C$12:$CY$12</v>
      </c>
      <c r="F22" s="140">
        <v>1</v>
      </c>
      <c r="G22" s="163" t="str">
        <f>IF(I22="","",CONCATENATE($H$4,I22,J22))</f>
        <v>RegionSingle FamilyNew</v>
      </c>
      <c r="H22" s="144" t="s">
        <v>5466</v>
      </c>
      <c r="I22" s="144" t="s">
        <v>16</v>
      </c>
      <c r="J22" s="144" t="s">
        <v>8</v>
      </c>
      <c r="K22" s="144" t="str">
        <f>INDEX('Lists&amp;Tables'!$K$3:$K$15,MATCH('Forecast Switchboard'!H22,'Lists&amp;Tables'!$J$3:$J$10,0),1)</f>
        <v>Buildings</v>
      </c>
      <c r="L22" s="145">
        <f ca="1">INDEX(INDIRECT($C22),MATCH($G22,INDIRECT($D22),0),MATCH(L$21,INDIRECT($E22),0))</f>
        <v>51977.888203696508</v>
      </c>
      <c r="M22" s="145">
        <f t="shared" ref="L22:U31" ca="1" si="20">INDEX(INDIRECT($C22),MATCH($G22,INDIRECT($D22),0),MATCH(M$21,INDIRECT($E22),0))</f>
        <v>50641.752822309594</v>
      </c>
      <c r="N22" s="145">
        <f t="shared" ca="1" si="20"/>
        <v>49645.875348756417</v>
      </c>
      <c r="O22" s="145">
        <f t="shared" ca="1" si="20"/>
        <v>49063.981681068399</v>
      </c>
      <c r="P22" s="145">
        <f t="shared" ca="1" si="20"/>
        <v>47724.227123243618</v>
      </c>
      <c r="Q22" s="145">
        <f t="shared" ca="1" si="20"/>
        <v>45855.859719229273</v>
      </c>
      <c r="R22" s="145">
        <f t="shared" ca="1" si="20"/>
        <v>44883.456972553773</v>
      </c>
      <c r="S22" s="145">
        <f t="shared" ca="1" si="20"/>
        <v>44287.370469927293</v>
      </c>
      <c r="T22" s="145">
        <f t="shared" ca="1" si="20"/>
        <v>44150.096031015091</v>
      </c>
      <c r="U22" s="145">
        <f t="shared" ca="1" si="20"/>
        <v>44083.94470664001</v>
      </c>
      <c r="V22" s="145">
        <f t="shared" ref="V22:AE31" ca="1" si="21">INDEX(INDIRECT($C22),MATCH($G22,INDIRECT($D22),0),MATCH(V$21,INDIRECT($E22),0))</f>
        <v>42738.501829516645</v>
      </c>
      <c r="W22" s="145">
        <f t="shared" ca="1" si="21"/>
        <v>42320.060337594201</v>
      </c>
      <c r="X22" s="145">
        <f t="shared" ca="1" si="21"/>
        <v>42198.254833838</v>
      </c>
      <c r="Y22" s="145">
        <f t="shared" ca="1" si="21"/>
        <v>42017.426178312329</v>
      </c>
      <c r="Z22" s="145">
        <f t="shared" ca="1" si="21"/>
        <v>40969.55547720458</v>
      </c>
      <c r="AA22" s="145">
        <f t="shared" ca="1" si="21"/>
        <v>40442.529943001224</v>
      </c>
      <c r="AB22" s="145">
        <f t="shared" ca="1" si="21"/>
        <v>39771.027849717997</v>
      </c>
      <c r="AC22" s="145">
        <f t="shared" ca="1" si="21"/>
        <v>38840.085724995632</v>
      </c>
      <c r="AD22" s="145">
        <f t="shared" ca="1" si="21"/>
        <v>38263.771406764376</v>
      </c>
      <c r="AE22" s="164">
        <f t="shared" ca="1" si="21"/>
        <v>37555.423046325988</v>
      </c>
    </row>
    <row r="23" spans="2:31">
      <c r="B23" s="244" t="str">
        <f t="shared" si="18"/>
        <v>Res Forecast (Base Case)</v>
      </c>
      <c r="C23" s="244" t="str">
        <f t="shared" ca="1" si="19"/>
        <v>'Res Forecast (Base Case)'!$C$13:$CY$313</v>
      </c>
      <c r="D23" s="244" t="str">
        <f t="shared" ca="1" si="19"/>
        <v>'Res Forecast (Base Case)'!$B$13:$B$313</v>
      </c>
      <c r="E23" s="244" t="str">
        <f t="shared" ca="1" si="19"/>
        <v>'Res Forecast (Base Case)'!$C$12:$CY$12</v>
      </c>
      <c r="F23" s="140">
        <v>2</v>
      </c>
      <c r="G23" s="163" t="str">
        <f t="shared" ref="G23:G86" si="22">IF(I23="","",CONCATENATE($H$4,I23,J23))</f>
        <v>RegionMultifamily - Low RiseNew</v>
      </c>
      <c r="H23" s="144" t="s">
        <v>5466</v>
      </c>
      <c r="I23" s="144" t="s">
        <v>18</v>
      </c>
      <c r="J23" s="144" t="s">
        <v>8</v>
      </c>
      <c r="K23" s="144" t="str">
        <f>INDEX('Lists&amp;Tables'!$K$3:$K$15,MATCH('Forecast Switchboard'!H23,'Lists&amp;Tables'!$J$3:$J$10,0),1)</f>
        <v>Buildings</v>
      </c>
      <c r="L23" s="145">
        <f t="shared" ca="1" si="20"/>
        <v>21352.710275832167</v>
      </c>
      <c r="M23" s="145">
        <f t="shared" ca="1" si="20"/>
        <v>21122.816263441873</v>
      </c>
      <c r="N23" s="145">
        <f t="shared" ca="1" si="20"/>
        <v>21016.457336544412</v>
      </c>
      <c r="O23" s="145">
        <f t="shared" ca="1" si="20"/>
        <v>21074.078333606958</v>
      </c>
      <c r="P23" s="145">
        <f t="shared" ca="1" si="20"/>
        <v>20792.674739008842</v>
      </c>
      <c r="Q23" s="145">
        <f t="shared" ca="1" si="20"/>
        <v>20290.042622162109</v>
      </c>
      <c r="R23" s="145">
        <f t="shared" ca="1" si="20"/>
        <v>20155.892662017319</v>
      </c>
      <c r="S23" s="145">
        <f t="shared" ca="1" si="20"/>
        <v>20164.082913360377</v>
      </c>
      <c r="T23" s="145">
        <f t="shared" ca="1" si="20"/>
        <v>20379.866437901146</v>
      </c>
      <c r="U23" s="145">
        <f t="shared" ca="1" si="20"/>
        <v>20645.501217978195</v>
      </c>
      <c r="V23" s="145">
        <f t="shared" ca="1" si="21"/>
        <v>20328.096886088919</v>
      </c>
      <c r="W23" s="145">
        <f t="shared" ca="1" si="21"/>
        <v>20432.604775484964</v>
      </c>
      <c r="X23" s="145">
        <f t="shared" ca="1" si="21"/>
        <v>20670.966397040102</v>
      </c>
      <c r="Y23" s="145">
        <f t="shared" ca="1" si="21"/>
        <v>20898.718632987941</v>
      </c>
      <c r="Z23" s="145">
        <f t="shared" ca="1" si="21"/>
        <v>20692.310126477922</v>
      </c>
      <c r="AA23" s="145">
        <f t="shared" ca="1" si="21"/>
        <v>20747.428690267843</v>
      </c>
      <c r="AB23" s="145">
        <f t="shared" ca="1" si="21"/>
        <v>20709.434088054197</v>
      </c>
      <c r="AC23" s="145">
        <f t="shared" ca="1" si="21"/>
        <v>20551.814341068362</v>
      </c>
      <c r="AD23" s="145">
        <f t="shared" ca="1" si="21"/>
        <v>20568.971660168376</v>
      </c>
      <c r="AE23" s="164">
        <f t="shared" ca="1" si="21"/>
        <v>20522.950024497826</v>
      </c>
    </row>
    <row r="24" spans="2:31">
      <c r="B24" s="244" t="str">
        <f t="shared" si="18"/>
        <v>Res Forecast (Base Case)</v>
      </c>
      <c r="C24" s="244" t="str">
        <f t="shared" ca="1" si="19"/>
        <v>'Res Forecast (Base Case)'!$C$13:$CY$313</v>
      </c>
      <c r="D24" s="244" t="str">
        <f t="shared" ca="1" si="19"/>
        <v>'Res Forecast (Base Case)'!$B$13:$B$313</v>
      </c>
      <c r="E24" s="244" t="str">
        <f t="shared" ca="1" si="19"/>
        <v>'Res Forecast (Base Case)'!$C$12:$CY$12</v>
      </c>
      <c r="F24" s="140">
        <v>3</v>
      </c>
      <c r="G24" s="163" t="str">
        <f t="shared" si="22"/>
        <v>RegionMultifamily - High RiseNew</v>
      </c>
      <c r="H24" s="144" t="s">
        <v>5466</v>
      </c>
      <c r="I24" s="144" t="s">
        <v>5423</v>
      </c>
      <c r="J24" s="144" t="s">
        <v>8</v>
      </c>
      <c r="K24" s="144" t="str">
        <f>INDEX('Lists&amp;Tables'!$K$3:$K$15,MATCH('Forecast Switchboard'!H24,'Lists&amp;Tables'!$J$3:$J$10,0),1)</f>
        <v>Buildings</v>
      </c>
      <c r="L24" s="145">
        <f t="shared" ca="1" si="20"/>
        <v>6218.7995799491309</v>
      </c>
      <c r="M24" s="145">
        <f t="shared" ca="1" si="20"/>
        <v>6115.4443227472548</v>
      </c>
      <c r="N24" s="145">
        <f t="shared" ca="1" si="20"/>
        <v>6097.1771526017301</v>
      </c>
      <c r="O24" s="145">
        <f t="shared" ca="1" si="20"/>
        <v>6138.4783244337832</v>
      </c>
      <c r="P24" s="145">
        <f t="shared" ca="1" si="20"/>
        <v>6090.9922882099982</v>
      </c>
      <c r="Q24" s="145">
        <f t="shared" ca="1" si="20"/>
        <v>5959.4709480698157</v>
      </c>
      <c r="R24" s="145">
        <f t="shared" ca="1" si="20"/>
        <v>5941.4023402907569</v>
      </c>
      <c r="S24" s="145">
        <f t="shared" ca="1" si="20"/>
        <v>5978.3036157399902</v>
      </c>
      <c r="T24" s="145">
        <f t="shared" ca="1" si="20"/>
        <v>6063.3208545899979</v>
      </c>
      <c r="U24" s="145">
        <f t="shared" ca="1" si="20"/>
        <v>6153.129976292762</v>
      </c>
      <c r="V24" s="145">
        <f t="shared" ca="1" si="21"/>
        <v>6046.1656483268507</v>
      </c>
      <c r="W24" s="145">
        <f t="shared" ca="1" si="21"/>
        <v>6067.0532391429933</v>
      </c>
      <c r="X24" s="145">
        <f t="shared" ca="1" si="21"/>
        <v>6139.8190441390307</v>
      </c>
      <c r="Y24" s="145">
        <f t="shared" ca="1" si="21"/>
        <v>6200.0907112435179</v>
      </c>
      <c r="Z24" s="145">
        <f t="shared" ca="1" si="21"/>
        <v>6129.1378898369976</v>
      </c>
      <c r="AA24" s="145">
        <f t="shared" ca="1" si="21"/>
        <v>6138.0791552248211</v>
      </c>
      <c r="AB24" s="145">
        <f t="shared" ca="1" si="21"/>
        <v>6121.9465722925261</v>
      </c>
      <c r="AC24" s="145">
        <f t="shared" ca="1" si="21"/>
        <v>6052.0997368016779</v>
      </c>
      <c r="AD24" s="145">
        <f t="shared" ca="1" si="21"/>
        <v>6023.3714458878849</v>
      </c>
      <c r="AE24" s="164">
        <f t="shared" ca="1" si="21"/>
        <v>5985.5729640142272</v>
      </c>
    </row>
    <row r="25" spans="2:31">
      <c r="B25" s="244" t="str">
        <f t="shared" si="18"/>
        <v>Res Forecast (Base Case)</v>
      </c>
      <c r="C25" s="244" t="str">
        <f t="shared" ca="1" si="19"/>
        <v>'Res Forecast (Base Case)'!$C$13:$CY$313</v>
      </c>
      <c r="D25" s="244" t="str">
        <f t="shared" ca="1" si="19"/>
        <v>'Res Forecast (Base Case)'!$B$13:$B$313</v>
      </c>
      <c r="E25" s="244" t="str">
        <f t="shared" ca="1" si="19"/>
        <v>'Res Forecast (Base Case)'!$C$12:$CY$12</v>
      </c>
      <c r="F25" s="140">
        <v>4</v>
      </c>
      <c r="G25" s="165" t="str">
        <f t="shared" si="22"/>
        <v>RegionManufacturedNew</v>
      </c>
      <c r="H25" s="146" t="s">
        <v>5466</v>
      </c>
      <c r="I25" s="146" t="s">
        <v>21</v>
      </c>
      <c r="J25" s="146" t="s">
        <v>8</v>
      </c>
      <c r="K25" s="146" t="str">
        <f>INDEX('Lists&amp;Tables'!$K$3:$K$15,MATCH('Forecast Switchboard'!H25,'Lists&amp;Tables'!$J$3:$J$10,0),1)</f>
        <v>Buildings</v>
      </c>
      <c r="L25" s="147">
        <f t="shared" ca="1" si="20"/>
        <v>4099.153734329384</v>
      </c>
      <c r="M25" s="147">
        <f t="shared" ca="1" si="20"/>
        <v>4170.7990863314635</v>
      </c>
      <c r="N25" s="147">
        <f t="shared" ca="1" si="20"/>
        <v>4265.3349901690563</v>
      </c>
      <c r="O25" s="147">
        <f t="shared" ca="1" si="20"/>
        <v>4392.1432229144229</v>
      </c>
      <c r="P25" s="147">
        <f t="shared" ca="1" si="20"/>
        <v>4446.7929509333881</v>
      </c>
      <c r="Q25" s="147">
        <f t="shared" ca="1" si="20"/>
        <v>4444.7143278069343</v>
      </c>
      <c r="R25" s="147">
        <f t="shared" ca="1" si="20"/>
        <v>4521.3726326473443</v>
      </c>
      <c r="S25" s="147">
        <f t="shared" ca="1" si="20"/>
        <v>4632.1702567867096</v>
      </c>
      <c r="T25" s="147">
        <f t="shared" ca="1" si="20"/>
        <v>4789.3597285756441</v>
      </c>
      <c r="U25" s="147">
        <f t="shared" ca="1" si="20"/>
        <v>4957.4200971424043</v>
      </c>
      <c r="V25" s="147">
        <f t="shared" ca="1" si="21"/>
        <v>4979.5414223879607</v>
      </c>
      <c r="W25" s="147">
        <f t="shared" ca="1" si="21"/>
        <v>5104.2834750168422</v>
      </c>
      <c r="X25" s="147">
        <f t="shared" ca="1" si="21"/>
        <v>5264.5002049913228</v>
      </c>
      <c r="Y25" s="147">
        <f t="shared" ca="1" si="21"/>
        <v>5418.9261606128994</v>
      </c>
      <c r="Z25" s="147">
        <f t="shared" ca="1" si="21"/>
        <v>5459.3309839335243</v>
      </c>
      <c r="AA25" s="147">
        <f t="shared" ca="1" si="21"/>
        <v>5565.9204123493746</v>
      </c>
      <c r="AB25" s="147">
        <f t="shared" ca="1" si="21"/>
        <v>5651.0239141178781</v>
      </c>
      <c r="AC25" s="147">
        <f t="shared" ca="1" si="21"/>
        <v>5695.4362405347119</v>
      </c>
      <c r="AD25" s="147">
        <f t="shared" ca="1" si="21"/>
        <v>5787.3648557418801</v>
      </c>
      <c r="AE25" s="166">
        <f t="shared" ca="1" si="21"/>
        <v>5858.6426366420983</v>
      </c>
    </row>
    <row r="26" spans="2:31">
      <c r="B26" s="244" t="str">
        <f t="shared" si="18"/>
        <v>Res Forecast (Base Case)</v>
      </c>
      <c r="C26" s="244" t="str">
        <f t="shared" ca="1" si="19"/>
        <v>'Res Forecast (Base Case)'!$C$13:$CY$313</v>
      </c>
      <c r="D26" s="244" t="str">
        <f t="shared" ca="1" si="19"/>
        <v>'Res Forecast (Base Case)'!$B$13:$B$313</v>
      </c>
      <c r="E26" s="244" t="str">
        <f t="shared" ca="1" si="19"/>
        <v>'Res Forecast (Base Case)'!$C$12:$CY$12</v>
      </c>
      <c r="F26" s="140">
        <v>5</v>
      </c>
      <c r="G26" s="167" t="str">
        <f t="shared" si="22"/>
        <v>RegionSingle FamilyExisting</v>
      </c>
      <c r="H26" s="142" t="s">
        <v>5466</v>
      </c>
      <c r="I26" s="142" t="s">
        <v>16</v>
      </c>
      <c r="J26" s="142" t="s">
        <v>5422</v>
      </c>
      <c r="K26" s="142" t="str">
        <f>INDEX('Lists&amp;Tables'!$K$3:$K$15,MATCH('Forecast Switchboard'!H26,'Lists&amp;Tables'!$J$3:$J$10,0),1)</f>
        <v>Buildings</v>
      </c>
      <c r="L26" s="143">
        <f t="shared" ca="1" si="20"/>
        <v>4418134.3543685544</v>
      </c>
      <c r="M26" s="143">
        <f t="shared" ca="1" si="20"/>
        <v>4408101.7374878153</v>
      </c>
      <c r="N26" s="143">
        <f t="shared" ca="1" si="20"/>
        <v>4398091.9024858968</v>
      </c>
      <c r="O26" s="143">
        <f t="shared" ca="1" si="20"/>
        <v>4388104.797630135</v>
      </c>
      <c r="P26" s="143">
        <f t="shared" ca="1" si="20"/>
        <v>4378140.3713053381</v>
      </c>
      <c r="Q26" s="143">
        <f t="shared" ca="1" si="20"/>
        <v>4368198.5720135234</v>
      </c>
      <c r="R26" s="143">
        <f t="shared" ca="1" si="20"/>
        <v>4358279.3483736468</v>
      </c>
      <c r="S26" s="143">
        <f t="shared" ca="1" si="20"/>
        <v>4348382.6491213385</v>
      </c>
      <c r="T26" s="143">
        <f t="shared" ca="1" si="20"/>
        <v>4338508.4231086429</v>
      </c>
      <c r="U26" s="143">
        <f t="shared" ca="1" si="20"/>
        <v>4328656.619303748</v>
      </c>
      <c r="V26" s="143">
        <f t="shared" ca="1" si="21"/>
        <v>4318827.1867907215</v>
      </c>
      <c r="W26" s="143">
        <f t="shared" ca="1" si="21"/>
        <v>4309020.074769252</v>
      </c>
      <c r="X26" s="143">
        <f t="shared" ca="1" si="21"/>
        <v>4299235.2325543854</v>
      </c>
      <c r="Y26" s="143">
        <f t="shared" ca="1" si="21"/>
        <v>4289472.6095762625</v>
      </c>
      <c r="Z26" s="143">
        <f t="shared" ca="1" si="21"/>
        <v>4279732.1553798541</v>
      </c>
      <c r="AA26" s="143">
        <f t="shared" ca="1" si="21"/>
        <v>4270013.8196247062</v>
      </c>
      <c r="AB26" s="143">
        <f t="shared" ca="1" si="21"/>
        <v>4260317.5520846751</v>
      </c>
      <c r="AC26" s="143">
        <f t="shared" ca="1" si="21"/>
        <v>4250643.3026476726</v>
      </c>
      <c r="AD26" s="143">
        <f t="shared" ca="1" si="21"/>
        <v>4240991.0213153986</v>
      </c>
      <c r="AE26" s="168">
        <f t="shared" ca="1" si="21"/>
        <v>4231360.6582030952</v>
      </c>
    </row>
    <row r="27" spans="2:31">
      <c r="B27" s="244" t="str">
        <f t="shared" si="18"/>
        <v>Res Forecast (Base Case)</v>
      </c>
      <c r="C27" s="244" t="str">
        <f t="shared" ca="1" si="19"/>
        <v>'Res Forecast (Base Case)'!$C$13:$CY$313</v>
      </c>
      <c r="D27" s="244" t="str">
        <f t="shared" ca="1" si="19"/>
        <v>'Res Forecast (Base Case)'!$B$13:$B$313</v>
      </c>
      <c r="E27" s="244" t="str">
        <f t="shared" ca="1" si="19"/>
        <v>'Res Forecast (Base Case)'!$C$12:$CY$12</v>
      </c>
      <c r="F27" s="140">
        <v>6</v>
      </c>
      <c r="G27" s="163" t="str">
        <f t="shared" si="22"/>
        <v>RegionMultifamily - Low RiseExisting</v>
      </c>
      <c r="H27" s="144" t="s">
        <v>5466</v>
      </c>
      <c r="I27" s="144" t="s">
        <v>18</v>
      </c>
      <c r="J27" s="144" t="s">
        <v>5422</v>
      </c>
      <c r="K27" s="144" t="str">
        <f>INDEX('Lists&amp;Tables'!$K$3:$K$15,MATCH('Forecast Switchboard'!H27,'Lists&amp;Tables'!$J$3:$J$10,0),1)</f>
        <v>Buildings</v>
      </c>
      <c r="L27" s="145">
        <f t="shared" ca="1" si="20"/>
        <v>997938.20733232133</v>
      </c>
      <c r="M27" s="145">
        <f t="shared" ca="1" si="20"/>
        <v>995672.07147704111</v>
      </c>
      <c r="N27" s="145">
        <f t="shared" ca="1" si="20"/>
        <v>993411.08160342288</v>
      </c>
      <c r="O27" s="145">
        <f t="shared" ca="1" si="20"/>
        <v>991155.22602587962</v>
      </c>
      <c r="P27" s="145">
        <f t="shared" ca="1" si="20"/>
        <v>988904.49308536039</v>
      </c>
      <c r="Q27" s="145">
        <f t="shared" ca="1" si="20"/>
        <v>986658.87114928989</v>
      </c>
      <c r="R27" s="145">
        <f t="shared" ca="1" si="20"/>
        <v>984418.34861150815</v>
      </c>
      <c r="S27" s="145">
        <f t="shared" ca="1" si="20"/>
        <v>982182.91389221046</v>
      </c>
      <c r="T27" s="145">
        <f t="shared" ca="1" si="20"/>
        <v>979952.55543788837</v>
      </c>
      <c r="U27" s="145">
        <f t="shared" ca="1" si="20"/>
        <v>977727.26172126888</v>
      </c>
      <c r="V27" s="145">
        <f t="shared" ca="1" si="21"/>
        <v>975507.0212412551</v>
      </c>
      <c r="W27" s="145">
        <f t="shared" ca="1" si="21"/>
        <v>973291.82252286782</v>
      </c>
      <c r="X27" s="145">
        <f t="shared" ca="1" si="21"/>
        <v>971081.65411718469</v>
      </c>
      <c r="Y27" s="145">
        <f t="shared" ca="1" si="21"/>
        <v>968876.50460128207</v>
      </c>
      <c r="Z27" s="145">
        <f t="shared" ca="1" si="21"/>
        <v>966676.36257817538</v>
      </c>
      <c r="AA27" s="145">
        <f t="shared" ca="1" si="21"/>
        <v>964481.21667676105</v>
      </c>
      <c r="AB27" s="145">
        <f t="shared" ca="1" si="21"/>
        <v>962291.0555517571</v>
      </c>
      <c r="AC27" s="145">
        <f t="shared" ca="1" si="21"/>
        <v>960105.86788364418</v>
      </c>
      <c r="AD27" s="145">
        <f t="shared" ca="1" si="21"/>
        <v>957925.64237860811</v>
      </c>
      <c r="AE27" s="164">
        <f t="shared" ca="1" si="21"/>
        <v>955750.36776848033</v>
      </c>
    </row>
    <row r="28" spans="2:31">
      <c r="B28" s="244" t="str">
        <f t="shared" si="18"/>
        <v>Res Forecast (Base Case)</v>
      </c>
      <c r="C28" s="244" t="str">
        <f t="shared" ca="1" si="19"/>
        <v>'Res Forecast (Base Case)'!$C$13:$CY$313</v>
      </c>
      <c r="D28" s="244" t="str">
        <f t="shared" ca="1" si="19"/>
        <v>'Res Forecast (Base Case)'!$B$13:$B$313</v>
      </c>
      <c r="E28" s="244" t="str">
        <f t="shared" ca="1" si="19"/>
        <v>'Res Forecast (Base Case)'!$C$12:$CY$12</v>
      </c>
      <c r="F28" s="140">
        <v>7</v>
      </c>
      <c r="G28" s="163" t="str">
        <f t="shared" si="22"/>
        <v>RegionMultifamily - High RiseExisting</v>
      </c>
      <c r="H28" s="144" t="s">
        <v>5466</v>
      </c>
      <c r="I28" s="144" t="s">
        <v>5423</v>
      </c>
      <c r="J28" s="144" t="s">
        <v>5422</v>
      </c>
      <c r="K28" s="144" t="str">
        <f>INDEX('Lists&amp;Tables'!$K$3:$K$15,MATCH('Forecast Switchboard'!H28,'Lists&amp;Tables'!$J$3:$J$10,0),1)</f>
        <v>Buildings</v>
      </c>
      <c r="L28" s="145">
        <f t="shared" ca="1" si="20"/>
        <v>295302.09374660981</v>
      </c>
      <c r="M28" s="145">
        <f t="shared" ca="1" si="20"/>
        <v>294631.5164925658</v>
      </c>
      <c r="N28" s="145">
        <f t="shared" ca="1" si="20"/>
        <v>293962.46199729381</v>
      </c>
      <c r="O28" s="145">
        <f t="shared" ca="1" si="20"/>
        <v>293294.92680288607</v>
      </c>
      <c r="P28" s="145">
        <f t="shared" ca="1" si="20"/>
        <v>292628.90745928715</v>
      </c>
      <c r="Q28" s="145">
        <f t="shared" ca="1" si="20"/>
        <v>291964.40052427596</v>
      </c>
      <c r="R28" s="145">
        <f t="shared" ca="1" si="20"/>
        <v>291301.40256344818</v>
      </c>
      <c r="S28" s="145">
        <f t="shared" ca="1" si="20"/>
        <v>290639.91015019838</v>
      </c>
      <c r="T28" s="145">
        <f t="shared" ca="1" si="20"/>
        <v>289979.91986570234</v>
      </c>
      <c r="U28" s="145">
        <f t="shared" ca="1" si="20"/>
        <v>289321.42829889921</v>
      </c>
      <c r="V28" s="145">
        <f t="shared" ca="1" si="21"/>
        <v>288664.43204647431</v>
      </c>
      <c r="W28" s="145">
        <f t="shared" ca="1" si="21"/>
        <v>288008.92771284096</v>
      </c>
      <c r="X28" s="145">
        <f t="shared" ca="1" si="21"/>
        <v>287354.91191012348</v>
      </c>
      <c r="Y28" s="145">
        <f t="shared" ca="1" si="21"/>
        <v>286702.38125813944</v>
      </c>
      <c r="Z28" s="145">
        <f t="shared" ca="1" si="21"/>
        <v>286051.33238438197</v>
      </c>
      <c r="AA28" s="145">
        <f t="shared" ca="1" si="21"/>
        <v>285401.76192400273</v>
      </c>
      <c r="AB28" s="145">
        <f t="shared" ca="1" si="21"/>
        <v>284753.66651979421</v>
      </c>
      <c r="AC28" s="145">
        <f t="shared" ca="1" si="21"/>
        <v>284107.04282217269</v>
      </c>
      <c r="AD28" s="145">
        <f t="shared" ca="1" si="21"/>
        <v>283461.88748916058</v>
      </c>
      <c r="AE28" s="164">
        <f t="shared" ca="1" si="21"/>
        <v>282818.19718636951</v>
      </c>
    </row>
    <row r="29" spans="2:31" ht="13.5" thickBot="1">
      <c r="B29" s="244" t="str">
        <f t="shared" si="18"/>
        <v>Res Forecast (Base Case)</v>
      </c>
      <c r="C29" s="244" t="str">
        <f t="shared" ca="1" si="19"/>
        <v>'Res Forecast (Base Case)'!$C$13:$CY$313</v>
      </c>
      <c r="D29" s="244" t="str">
        <f t="shared" ca="1" si="19"/>
        <v>'Res Forecast (Base Case)'!$B$13:$B$313</v>
      </c>
      <c r="E29" s="244" t="str">
        <f t="shared" ca="1" si="19"/>
        <v>'Res Forecast (Base Case)'!$C$12:$CY$12</v>
      </c>
      <c r="F29" s="140">
        <v>8</v>
      </c>
      <c r="G29" s="169" t="str">
        <f t="shared" si="22"/>
        <v>RegionManufacturedExisting</v>
      </c>
      <c r="H29" s="170" t="s">
        <v>5466</v>
      </c>
      <c r="I29" s="170" t="s">
        <v>21</v>
      </c>
      <c r="J29" s="170" t="s">
        <v>5422</v>
      </c>
      <c r="K29" s="170" t="str">
        <f>INDEX('Lists&amp;Tables'!$K$3:$K$15,MATCH('Forecast Switchboard'!H29,'Lists&amp;Tables'!$J$3:$J$10,0),1)</f>
        <v>Buildings</v>
      </c>
      <c r="L29" s="171">
        <f t="shared" ca="1" si="20"/>
        <v>586202.03429951589</v>
      </c>
      <c r="M29" s="171">
        <f t="shared" ca="1" si="20"/>
        <v>579937.30108592147</v>
      </c>
      <c r="N29" s="171">
        <f t="shared" ca="1" si="20"/>
        <v>573739.51899146545</v>
      </c>
      <c r="O29" s="171">
        <f t="shared" ca="1" si="20"/>
        <v>567607.97251044272</v>
      </c>
      <c r="P29" s="171">
        <f t="shared" ca="1" si="20"/>
        <v>561541.95378374844</v>
      </c>
      <c r="Q29" s="171">
        <f t="shared" ca="1" si="20"/>
        <v>555540.76251715817</v>
      </c>
      <c r="R29" s="171">
        <f t="shared" ca="1" si="20"/>
        <v>549603.70590048225</v>
      </c>
      <c r="S29" s="171">
        <f t="shared" ca="1" si="20"/>
        <v>543730.09852758457</v>
      </c>
      <c r="T29" s="171">
        <f t="shared" ca="1" si="20"/>
        <v>537919.26231725444</v>
      </c>
      <c r="U29" s="171">
        <f t="shared" ca="1" si="20"/>
        <v>532170.5264349269</v>
      </c>
      <c r="V29" s="171">
        <f t="shared" ca="1" si="21"/>
        <v>526483.22721523582</v>
      </c>
      <c r="W29" s="171">
        <f t="shared" ca="1" si="21"/>
        <v>520856.70808539871</v>
      </c>
      <c r="X29" s="171">
        <f t="shared" ca="1" si="21"/>
        <v>515290.31948941713</v>
      </c>
      <c r="Y29" s="171">
        <f t="shared" ca="1" si="21"/>
        <v>509783.41881308879</v>
      </c>
      <c r="Z29" s="171">
        <f t="shared" ca="1" si="21"/>
        <v>504335.37030982092</v>
      </c>
      <c r="AA29" s="171">
        <f t="shared" ca="1" si="21"/>
        <v>498945.54502723581</v>
      </c>
      <c r="AB29" s="171">
        <f t="shared" ca="1" si="21"/>
        <v>493613.3207345613</v>
      </c>
      <c r="AC29" s="171">
        <f t="shared" ca="1" si="21"/>
        <v>488338.08185079723</v>
      </c>
      <c r="AD29" s="171">
        <f t="shared" ca="1" si="21"/>
        <v>483119.21937364899</v>
      </c>
      <c r="AE29" s="172">
        <f t="shared" ca="1" si="21"/>
        <v>477956.13080922159</v>
      </c>
    </row>
    <row r="30" spans="2:31">
      <c r="B30" s="244" t="str">
        <f t="shared" si="18"/>
        <v>Com Forecast (Base Case)</v>
      </c>
      <c r="C30" s="244" t="str">
        <f t="shared" ca="1" si="19"/>
        <v>'Com Forecast (Base Case)'!$C$13:$CY$313</v>
      </c>
      <c r="D30" s="244" t="str">
        <f t="shared" ca="1" si="19"/>
        <v>'Com Forecast (Base Case)'!$B$13:$B$313</v>
      </c>
      <c r="E30" s="244" t="str">
        <f t="shared" ca="1" si="19"/>
        <v>'Com Forecast (Base Case)'!$C$12:$CY$12</v>
      </c>
      <c r="F30" s="140">
        <v>9</v>
      </c>
      <c r="G30" s="173" t="str">
        <f t="shared" si="22"/>
        <v>RegionLarge OffNew</v>
      </c>
      <c r="H30" s="174" t="s">
        <v>5468</v>
      </c>
      <c r="I30" s="333" t="s">
        <v>41</v>
      </c>
      <c r="J30" s="174" t="s">
        <v>8</v>
      </c>
      <c r="K30" s="174" t="str">
        <f>INDEX('Lists&amp;Tables'!$K$3:$K$15,MATCH('Forecast Switchboard'!H30,'Lists&amp;Tables'!$J$3:$J$10,0),1)</f>
        <v>Millions SqFt</v>
      </c>
      <c r="L30" s="175">
        <f t="shared" ca="1" si="20"/>
        <v>5.6333999999999946</v>
      </c>
      <c r="M30" s="175">
        <f t="shared" ca="1" si="20"/>
        <v>5.4636000000000422</v>
      </c>
      <c r="N30" s="176">
        <f t="shared" ca="1" si="20"/>
        <v>4.4581000000000017</v>
      </c>
      <c r="O30" s="176">
        <f t="shared" ca="1" si="20"/>
        <v>4.2283999999999651</v>
      </c>
      <c r="P30" s="176">
        <f t="shared" ca="1" si="20"/>
        <v>4.1790000000000305</v>
      </c>
      <c r="Q30" s="176">
        <f t="shared" ca="1" si="20"/>
        <v>4.8623000000000047</v>
      </c>
      <c r="R30" s="176">
        <f t="shared" ca="1" si="20"/>
        <v>5.3172999999999888</v>
      </c>
      <c r="S30" s="176">
        <f t="shared" ca="1" si="20"/>
        <v>5.8979999999999677</v>
      </c>
      <c r="T30" s="176">
        <f t="shared" ca="1" si="20"/>
        <v>6.3305000000000291</v>
      </c>
      <c r="U30" s="176">
        <f t="shared" ca="1" si="20"/>
        <v>6.1882999999999697</v>
      </c>
      <c r="V30" s="176">
        <f t="shared" ca="1" si="21"/>
        <v>6.4879999999999995</v>
      </c>
      <c r="W30" s="176">
        <f t="shared" ca="1" si="21"/>
        <v>6.6770000000000209</v>
      </c>
      <c r="X30" s="176">
        <f t="shared" ca="1" si="21"/>
        <v>6.0901000000000067</v>
      </c>
      <c r="Y30" s="176">
        <f t="shared" ca="1" si="21"/>
        <v>6.7987999999999715</v>
      </c>
      <c r="Z30" s="176">
        <f t="shared" ca="1" si="21"/>
        <v>6.7975000000000136</v>
      </c>
      <c r="AA30" s="176">
        <f t="shared" ca="1" si="21"/>
        <v>7.34699999999998</v>
      </c>
      <c r="AB30" s="176">
        <f t="shared" ca="1" si="21"/>
        <v>7.4186000000000263</v>
      </c>
      <c r="AC30" s="176">
        <f t="shared" ca="1" si="21"/>
        <v>8.3190999999999917</v>
      </c>
      <c r="AD30" s="176">
        <f t="shared" ca="1" si="21"/>
        <v>6.9329999999999927</v>
      </c>
      <c r="AE30" s="177">
        <f t="shared" ca="1" si="21"/>
        <v>7.3754000000000133</v>
      </c>
    </row>
    <row r="31" spans="2:31">
      <c r="B31" s="244" t="str">
        <f t="shared" si="18"/>
        <v>Com Forecast (Base Case)</v>
      </c>
      <c r="C31" s="244" t="str">
        <f t="shared" ca="1" si="19"/>
        <v>'Com Forecast (Base Case)'!$C$13:$CY$313</v>
      </c>
      <c r="D31" s="244" t="str">
        <f t="shared" ca="1" si="19"/>
        <v>'Com Forecast (Base Case)'!$B$13:$B$313</v>
      </c>
      <c r="E31" s="244" t="str">
        <f t="shared" ca="1" si="19"/>
        <v>'Com Forecast (Base Case)'!$C$12:$CY$12</v>
      </c>
      <c r="F31" s="140">
        <v>10</v>
      </c>
      <c r="G31" s="163" t="str">
        <f t="shared" si="22"/>
        <v>RegionMedium OffNew</v>
      </c>
      <c r="H31" s="144" t="s">
        <v>5468</v>
      </c>
      <c r="I31" s="334" t="s">
        <v>43</v>
      </c>
      <c r="J31" s="144" t="s">
        <v>8</v>
      </c>
      <c r="K31" s="144" t="str">
        <f>INDEX('Lists&amp;Tables'!$K$3:$K$15,MATCH('Forecast Switchboard'!H31,'Lists&amp;Tables'!$J$3:$J$10,0),1)</f>
        <v>Millions SqFt</v>
      </c>
      <c r="L31" s="148">
        <f t="shared" ca="1" si="20"/>
        <v>4.1988000000000056</v>
      </c>
      <c r="M31" s="148">
        <f t="shared" ca="1" si="20"/>
        <v>4.1384999999999934</v>
      </c>
      <c r="N31" s="148">
        <f t="shared" ca="1" si="20"/>
        <v>3.3652999999999906</v>
      </c>
      <c r="O31" s="148">
        <f t="shared" ca="1" si="20"/>
        <v>2.955900000000014</v>
      </c>
      <c r="P31" s="148">
        <f t="shared" ca="1" si="20"/>
        <v>2.9736000000000047</v>
      </c>
      <c r="Q31" s="148">
        <f t="shared" ca="1" si="20"/>
        <v>3.7083000000000084</v>
      </c>
      <c r="R31" s="148">
        <f t="shared" ca="1" si="20"/>
        <v>3.9542999999999893</v>
      </c>
      <c r="S31" s="148">
        <f t="shared" ca="1" si="20"/>
        <v>4.3752000000000066</v>
      </c>
      <c r="T31" s="148">
        <f t="shared" ca="1" si="20"/>
        <v>4.7004000000000019</v>
      </c>
      <c r="U31" s="148">
        <f t="shared" ca="1" si="20"/>
        <v>4.3791999999999973</v>
      </c>
      <c r="V31" s="148">
        <f t="shared" ca="1" si="21"/>
        <v>4.820999999999998</v>
      </c>
      <c r="W31" s="148">
        <f t="shared" ca="1" si="21"/>
        <v>4.9895000000000209</v>
      </c>
      <c r="X31" s="148">
        <f t="shared" ca="1" si="21"/>
        <v>4.4361999999999853</v>
      </c>
      <c r="Y31" s="148">
        <f t="shared" ca="1" si="21"/>
        <v>5.1440000000000055</v>
      </c>
      <c r="Z31" s="148">
        <f t="shared" ca="1" si="21"/>
        <v>4.8136000000000081</v>
      </c>
      <c r="AA31" s="148">
        <f t="shared" ca="1" si="21"/>
        <v>5.3894999999999982</v>
      </c>
      <c r="AB31" s="148">
        <f t="shared" ca="1" si="21"/>
        <v>5.3947000000000003</v>
      </c>
      <c r="AC31" s="148">
        <f t="shared" ca="1" si="21"/>
        <v>6.0187999999999988</v>
      </c>
      <c r="AD31" s="148">
        <f t="shared" ca="1" si="21"/>
        <v>4.8980999999999995</v>
      </c>
      <c r="AE31" s="178">
        <f t="shared" ca="1" si="21"/>
        <v>5.2326999999999657</v>
      </c>
    </row>
    <row r="32" spans="2:31">
      <c r="B32" s="244" t="str">
        <f t="shared" si="18"/>
        <v>Com Forecast (Base Case)</v>
      </c>
      <c r="C32" s="244" t="str">
        <f t="shared" ca="1" si="19"/>
        <v>'Com Forecast (Base Case)'!$C$13:$CY$313</v>
      </c>
      <c r="D32" s="244" t="str">
        <f t="shared" ca="1" si="19"/>
        <v>'Com Forecast (Base Case)'!$B$13:$B$313</v>
      </c>
      <c r="E32" s="244" t="str">
        <f t="shared" ca="1" si="19"/>
        <v>'Com Forecast (Base Case)'!$C$12:$CY$12</v>
      </c>
      <c r="F32" s="140">
        <v>11</v>
      </c>
      <c r="G32" s="163" t="str">
        <f t="shared" si="22"/>
        <v>RegionSmall OffNew</v>
      </c>
      <c r="H32" s="144" t="s">
        <v>5468</v>
      </c>
      <c r="I32" s="334" t="s">
        <v>45</v>
      </c>
      <c r="J32" s="144" t="s">
        <v>8</v>
      </c>
      <c r="K32" s="144" t="str">
        <f>INDEX('Lists&amp;Tables'!$K$3:$K$15,MATCH('Forecast Switchboard'!H32,'Lists&amp;Tables'!$J$3:$J$10,0),1)</f>
        <v>Millions SqFt</v>
      </c>
      <c r="L32" s="148">
        <f t="shared" ref="L32:U41" ca="1" si="23">INDEX(INDIRECT($C32),MATCH($G32,INDIRECT($D32),0),MATCH(L$21,INDIRECT($E32),0))</f>
        <v>1.3465999999999951</v>
      </c>
      <c r="M32" s="148">
        <f t="shared" ca="1" si="23"/>
        <v>1.3415999999999997</v>
      </c>
      <c r="N32" s="148">
        <f t="shared" ca="1" si="23"/>
        <v>1.1340000000000146</v>
      </c>
      <c r="O32" s="148">
        <f t="shared" ca="1" si="23"/>
        <v>1.0319000000000074</v>
      </c>
      <c r="P32" s="148">
        <f t="shared" ca="1" si="23"/>
        <v>1.023699999999991</v>
      </c>
      <c r="Q32" s="148">
        <f t="shared" ca="1" si="23"/>
        <v>1.2314999999999827</v>
      </c>
      <c r="R32" s="148">
        <f t="shared" ca="1" si="23"/>
        <v>1.2897000000000105</v>
      </c>
      <c r="S32" s="148">
        <f t="shared" ca="1" si="23"/>
        <v>1.4131000000000142</v>
      </c>
      <c r="T32" s="148">
        <f t="shared" ca="1" si="23"/>
        <v>1.5687999999999818</v>
      </c>
      <c r="U32" s="148">
        <f t="shared" ca="1" si="23"/>
        <v>1.4961000000000126</v>
      </c>
      <c r="V32" s="148">
        <f t="shared" ref="V32:AE41" ca="1" si="24">INDEX(INDIRECT($C32),MATCH($G32,INDIRECT($D32),0),MATCH(V$21,INDIRECT($E32),0))</f>
        <v>1.6086999999999989</v>
      </c>
      <c r="W32" s="148">
        <f t="shared" ca="1" si="24"/>
        <v>1.6596999999999866</v>
      </c>
      <c r="X32" s="148">
        <f t="shared" ca="1" si="24"/>
        <v>1.5197000000000003</v>
      </c>
      <c r="Y32" s="148">
        <f t="shared" ca="1" si="24"/>
        <v>1.7017000000000166</v>
      </c>
      <c r="Z32" s="148">
        <f t="shared" ca="1" si="24"/>
        <v>1.6134999999999877</v>
      </c>
      <c r="AA32" s="148">
        <f t="shared" ca="1" si="24"/>
        <v>1.7650000000000148</v>
      </c>
      <c r="AB32" s="148">
        <f t="shared" ca="1" si="24"/>
        <v>1.7792999999999779</v>
      </c>
      <c r="AC32" s="148">
        <f t="shared" ca="1" si="24"/>
        <v>1.9324000000000012</v>
      </c>
      <c r="AD32" s="148">
        <f t="shared" ca="1" si="24"/>
        <v>1.6666000000000167</v>
      </c>
      <c r="AE32" s="178">
        <f t="shared" ca="1" si="24"/>
        <v>1.7458000000000027</v>
      </c>
    </row>
    <row r="33" spans="2:31">
      <c r="B33" s="244" t="str">
        <f t="shared" si="18"/>
        <v>Com Forecast (Base Case)</v>
      </c>
      <c r="C33" s="244" t="str">
        <f t="shared" ca="1" si="19"/>
        <v>'Com Forecast (Base Case)'!$C$13:$CY$313</v>
      </c>
      <c r="D33" s="244" t="str">
        <f t="shared" ca="1" si="19"/>
        <v>'Com Forecast (Base Case)'!$B$13:$B$313</v>
      </c>
      <c r="E33" s="244" t="str">
        <f t="shared" ca="1" si="19"/>
        <v>'Com Forecast (Base Case)'!$C$12:$CY$12</v>
      </c>
      <c r="F33" s="140">
        <v>12</v>
      </c>
      <c r="G33" s="163" t="str">
        <f t="shared" si="22"/>
        <v>RegionXLarge RetNew</v>
      </c>
      <c r="H33" s="144" t="s">
        <v>5468</v>
      </c>
      <c r="I33" s="334" t="s">
        <v>5432</v>
      </c>
      <c r="J33" s="144" t="s">
        <v>8</v>
      </c>
      <c r="K33" s="144" t="str">
        <f>INDEX('Lists&amp;Tables'!$K$3:$K$15,MATCH('Forecast Switchboard'!H33,'Lists&amp;Tables'!$J$3:$J$10,0),1)</f>
        <v>Millions SqFt</v>
      </c>
      <c r="L33" s="148">
        <f t="shared" ca="1" si="23"/>
        <v>1.1617999999999995</v>
      </c>
      <c r="M33" s="148">
        <f t="shared" ca="1" si="23"/>
        <v>1.153899999999993</v>
      </c>
      <c r="N33" s="148">
        <f t="shared" ca="1" si="23"/>
        <v>1.4604999999999961</v>
      </c>
      <c r="O33" s="148">
        <f t="shared" ca="1" si="23"/>
        <v>2.1144000000000176</v>
      </c>
      <c r="P33" s="148">
        <f t="shared" ca="1" si="23"/>
        <v>1.9581000000000017</v>
      </c>
      <c r="Q33" s="148">
        <f t="shared" ca="1" si="23"/>
        <v>2.5619999999999834</v>
      </c>
      <c r="R33" s="148">
        <f t="shared" ca="1" si="23"/>
        <v>2.6017999999999972</v>
      </c>
      <c r="S33" s="148">
        <f t="shared" ca="1" si="23"/>
        <v>2.087600000000009</v>
      </c>
      <c r="T33" s="148">
        <f t="shared" ca="1" si="23"/>
        <v>3.2203000000000088</v>
      </c>
      <c r="U33" s="148">
        <f t="shared" ca="1" si="23"/>
        <v>2.9730999999999881</v>
      </c>
      <c r="V33" s="148">
        <f t="shared" ca="1" si="24"/>
        <v>3.2391000000000076</v>
      </c>
      <c r="W33" s="148">
        <f t="shared" ca="1" si="24"/>
        <v>3.0064000000000135</v>
      </c>
      <c r="X33" s="148">
        <f t="shared" ca="1" si="24"/>
        <v>3.2449999999999761</v>
      </c>
      <c r="Y33" s="148">
        <f t="shared" ca="1" si="24"/>
        <v>3.1483000000000061</v>
      </c>
      <c r="Z33" s="148">
        <f t="shared" ca="1" si="24"/>
        <v>3.2116000000000042</v>
      </c>
      <c r="AA33" s="148">
        <f t="shared" ca="1" si="24"/>
        <v>3.1938000000000102</v>
      </c>
      <c r="AB33" s="148">
        <f t="shared" ca="1" si="24"/>
        <v>3.3333999999999833</v>
      </c>
      <c r="AC33" s="148">
        <f t="shared" ca="1" si="24"/>
        <v>2.9842000000000155</v>
      </c>
      <c r="AD33" s="148">
        <f t="shared" ca="1" si="24"/>
        <v>3.0115999999999872</v>
      </c>
      <c r="AE33" s="178">
        <f t="shared" ca="1" si="24"/>
        <v>2.9493999999999971</v>
      </c>
    </row>
    <row r="34" spans="2:31">
      <c r="B34" s="244" t="str">
        <f t="shared" si="18"/>
        <v>Com Forecast (Base Case)</v>
      </c>
      <c r="C34" s="244" t="str">
        <f t="shared" ca="1" si="19"/>
        <v>'Com Forecast (Base Case)'!$C$13:$CY$313</v>
      </c>
      <c r="D34" s="244" t="str">
        <f t="shared" ca="1" si="19"/>
        <v>'Com Forecast (Base Case)'!$B$13:$B$313</v>
      </c>
      <c r="E34" s="244" t="str">
        <f t="shared" ca="1" si="19"/>
        <v>'Com Forecast (Base Case)'!$C$12:$CY$12</v>
      </c>
      <c r="F34" s="140">
        <v>13</v>
      </c>
      <c r="G34" s="163" t="str">
        <f t="shared" si="22"/>
        <v>RegionLarge RetNew</v>
      </c>
      <c r="H34" s="144" t="s">
        <v>5468</v>
      </c>
      <c r="I34" s="334" t="s">
        <v>5429</v>
      </c>
      <c r="J34" s="144" t="s">
        <v>8</v>
      </c>
      <c r="K34" s="144" t="str">
        <f>INDEX('Lists&amp;Tables'!$K$3:$K$15,MATCH('Forecast Switchboard'!H34,'Lists&amp;Tables'!$J$3:$J$10,0),1)</f>
        <v>Millions SqFt</v>
      </c>
      <c r="L34" s="148">
        <f t="shared" ca="1" si="23"/>
        <v>1.0635000000000048</v>
      </c>
      <c r="M34" s="148">
        <f t="shared" ca="1" si="23"/>
        <v>1.0701999999999998</v>
      </c>
      <c r="N34" s="148">
        <f t="shared" ca="1" si="23"/>
        <v>1.1759999999999877</v>
      </c>
      <c r="O34" s="148">
        <f t="shared" ca="1" si="23"/>
        <v>1.4268000000000143</v>
      </c>
      <c r="P34" s="148">
        <f t="shared" ca="1" si="23"/>
        <v>1.3733000000000004</v>
      </c>
      <c r="Q34" s="148">
        <f t="shared" ca="1" si="23"/>
        <v>1.6213999999999942</v>
      </c>
      <c r="R34" s="148">
        <f t="shared" ca="1" si="23"/>
        <v>1.6288999999999874</v>
      </c>
      <c r="S34" s="148">
        <f t="shared" ca="1" si="23"/>
        <v>1.4321999999999946</v>
      </c>
      <c r="T34" s="148">
        <f t="shared" ca="1" si="23"/>
        <v>2.0912000000000148</v>
      </c>
      <c r="U34" s="148">
        <f t="shared" ca="1" si="23"/>
        <v>1.9814000000000078</v>
      </c>
      <c r="V34" s="148">
        <f t="shared" ca="1" si="24"/>
        <v>2.1101999999999919</v>
      </c>
      <c r="W34" s="148">
        <f t="shared" ca="1" si="24"/>
        <v>2.0056999999999903</v>
      </c>
      <c r="X34" s="148">
        <f t="shared" ca="1" si="24"/>
        <v>2.0996000000000095</v>
      </c>
      <c r="Y34" s="148">
        <f t="shared" ca="1" si="24"/>
        <v>2.0766999999999882</v>
      </c>
      <c r="Z34" s="148">
        <f t="shared" ca="1" si="24"/>
        <v>2.0855000000000246</v>
      </c>
      <c r="AA34" s="148">
        <f t="shared" ca="1" si="24"/>
        <v>2.0952999999999804</v>
      </c>
      <c r="AB34" s="148">
        <f t="shared" ca="1" si="24"/>
        <v>2.1428999999999974</v>
      </c>
      <c r="AC34" s="148">
        <f t="shared" ca="1" si="24"/>
        <v>2.0063999999999851</v>
      </c>
      <c r="AD34" s="148">
        <f t="shared" ca="1" si="24"/>
        <v>2.0495999999999981</v>
      </c>
      <c r="AE34" s="178">
        <f t="shared" ca="1" si="24"/>
        <v>2.0264000000000237</v>
      </c>
    </row>
    <row r="35" spans="2:31">
      <c r="B35" s="244" t="str">
        <f t="shared" si="18"/>
        <v>Com Forecast (Base Case)</v>
      </c>
      <c r="C35" s="244" t="str">
        <f t="shared" ca="1" si="19"/>
        <v>'Com Forecast (Base Case)'!$C$13:$CY$313</v>
      </c>
      <c r="D35" s="244" t="str">
        <f t="shared" ca="1" si="19"/>
        <v>'Com Forecast (Base Case)'!$B$13:$B$313</v>
      </c>
      <c r="E35" s="244" t="str">
        <f t="shared" ca="1" si="19"/>
        <v>'Com Forecast (Base Case)'!$C$12:$CY$12</v>
      </c>
      <c r="F35" s="140">
        <v>14</v>
      </c>
      <c r="G35" s="163" t="str">
        <f t="shared" si="22"/>
        <v>RegionMedium RetNew</v>
      </c>
      <c r="H35" s="144" t="s">
        <v>5468</v>
      </c>
      <c r="I35" s="334" t="s">
        <v>5430</v>
      </c>
      <c r="J35" s="144" t="s">
        <v>8</v>
      </c>
      <c r="K35" s="144" t="str">
        <f>INDEX('Lists&amp;Tables'!$K$3:$K$15,MATCH('Forecast Switchboard'!H35,'Lists&amp;Tables'!$J$3:$J$10,0),1)</f>
        <v>Millions SqFt</v>
      </c>
      <c r="L35" s="148">
        <f t="shared" ca="1" si="23"/>
        <v>1.4652999999999992</v>
      </c>
      <c r="M35" s="148">
        <f t="shared" ca="1" si="23"/>
        <v>1.469300000000004</v>
      </c>
      <c r="N35" s="148">
        <f t="shared" ca="1" si="23"/>
        <v>1.8566000000000003</v>
      </c>
      <c r="O35" s="148">
        <f t="shared" ca="1" si="23"/>
        <v>2.8018000000000001</v>
      </c>
      <c r="P35" s="148">
        <f t="shared" ca="1" si="23"/>
        <v>2.5435999999999979</v>
      </c>
      <c r="Q35" s="148">
        <f t="shared" ca="1" si="23"/>
        <v>3.4519999999999982</v>
      </c>
      <c r="R35" s="148">
        <f t="shared" ca="1" si="23"/>
        <v>3.4825000000000017</v>
      </c>
      <c r="S35" s="148">
        <f t="shared" ca="1" si="23"/>
        <v>2.7667000000000002</v>
      </c>
      <c r="T35" s="148">
        <f t="shared" ca="1" si="23"/>
        <v>4.3074999999999903</v>
      </c>
      <c r="U35" s="148">
        <f t="shared" ca="1" si="23"/>
        <v>3.9420000000000073</v>
      </c>
      <c r="V35" s="148">
        <f t="shared" ca="1" si="24"/>
        <v>4.3520000000000039</v>
      </c>
      <c r="W35" s="148">
        <f t="shared" ca="1" si="24"/>
        <v>4.0170999999999992</v>
      </c>
      <c r="X35" s="148">
        <f t="shared" ca="1" si="24"/>
        <v>4.3271000000000015</v>
      </c>
      <c r="Y35" s="148">
        <f t="shared" ca="1" si="24"/>
        <v>4.184899999999999</v>
      </c>
      <c r="Z35" s="148">
        <f t="shared" ca="1" si="24"/>
        <v>4.2484000000000037</v>
      </c>
      <c r="AA35" s="148">
        <f t="shared" ca="1" si="24"/>
        <v>4.2325999999999908</v>
      </c>
      <c r="AB35" s="148">
        <f t="shared" ca="1" si="24"/>
        <v>4.4235999999999933</v>
      </c>
      <c r="AC35" s="148">
        <f t="shared" ca="1" si="24"/>
        <v>3.9090000000000202</v>
      </c>
      <c r="AD35" s="148">
        <f t="shared" ca="1" si="24"/>
        <v>3.8896999999999764</v>
      </c>
      <c r="AE35" s="178">
        <f t="shared" ca="1" si="24"/>
        <v>3.7363</v>
      </c>
    </row>
    <row r="36" spans="2:31">
      <c r="B36" s="244" t="str">
        <f t="shared" si="18"/>
        <v>Com Forecast (Base Case)</v>
      </c>
      <c r="C36" s="244" t="str">
        <f t="shared" ca="1" si="19"/>
        <v>'Com Forecast (Base Case)'!$C$13:$CY$313</v>
      </c>
      <c r="D36" s="244" t="str">
        <f t="shared" ca="1" si="19"/>
        <v>'Com Forecast (Base Case)'!$B$13:$B$313</v>
      </c>
      <c r="E36" s="244" t="str">
        <f t="shared" ca="1" si="19"/>
        <v>'Com Forecast (Base Case)'!$C$12:$CY$12</v>
      </c>
      <c r="F36" s="140">
        <v>15</v>
      </c>
      <c r="G36" s="163" t="str">
        <f t="shared" si="22"/>
        <v>RegionSmall RetNew</v>
      </c>
      <c r="H36" s="144" t="s">
        <v>5468</v>
      </c>
      <c r="I36" s="334" t="s">
        <v>5431</v>
      </c>
      <c r="J36" s="144" t="s">
        <v>8</v>
      </c>
      <c r="K36" s="144" t="str">
        <f>INDEX('Lists&amp;Tables'!$K$3:$K$15,MATCH('Forecast Switchboard'!H36,'Lists&amp;Tables'!$J$3:$J$10,0),1)</f>
        <v>Millions SqFt</v>
      </c>
      <c r="L36" s="148">
        <f t="shared" ca="1" si="23"/>
        <v>0.71099999999999852</v>
      </c>
      <c r="M36" s="148">
        <f t="shared" ca="1" si="23"/>
        <v>0.70439999999999259</v>
      </c>
      <c r="N36" s="148">
        <f t="shared" ca="1" si="23"/>
        <v>0.8247999999999962</v>
      </c>
      <c r="O36" s="148">
        <f t="shared" ca="1" si="23"/>
        <v>1.0931000000000068</v>
      </c>
      <c r="P36" s="148">
        <f t="shared" ca="1" si="23"/>
        <v>1.028499999999994</v>
      </c>
      <c r="Q36" s="148">
        <f t="shared" ca="1" si="23"/>
        <v>1.3060000000000116</v>
      </c>
      <c r="R36" s="148">
        <f t="shared" ca="1" si="23"/>
        <v>1.320999999999998</v>
      </c>
      <c r="S36" s="148">
        <f t="shared" ca="1" si="23"/>
        <v>1.097999999999999</v>
      </c>
      <c r="T36" s="148">
        <f t="shared" ca="1" si="23"/>
        <v>1.6697999999999951</v>
      </c>
      <c r="U36" s="148">
        <f t="shared" ca="1" si="23"/>
        <v>1.5638999999999896</v>
      </c>
      <c r="V36" s="148">
        <f t="shared" ca="1" si="24"/>
        <v>1.690700000000021</v>
      </c>
      <c r="W36" s="148">
        <f t="shared" ca="1" si="24"/>
        <v>1.602800000000002</v>
      </c>
      <c r="X36" s="148">
        <f t="shared" ca="1" si="24"/>
        <v>1.6951999999999998</v>
      </c>
      <c r="Y36" s="148">
        <f t="shared" ca="1" si="24"/>
        <v>1.6537999999999897</v>
      </c>
      <c r="Z36" s="148">
        <f t="shared" ca="1" si="24"/>
        <v>1.6725000000000136</v>
      </c>
      <c r="AA36" s="148">
        <f t="shared" ca="1" si="24"/>
        <v>1.6677999999999997</v>
      </c>
      <c r="AB36" s="148">
        <f t="shared" ca="1" si="24"/>
        <v>1.7324999999999875</v>
      </c>
      <c r="AC36" s="148">
        <f t="shared" ca="1" si="24"/>
        <v>1.570999999999998</v>
      </c>
      <c r="AD36" s="148">
        <f t="shared" ca="1" si="24"/>
        <v>1.5857000000000028</v>
      </c>
      <c r="AE36" s="178">
        <f t="shared" ca="1" si="24"/>
        <v>1.5330999999999904</v>
      </c>
    </row>
    <row r="37" spans="2:31">
      <c r="B37" s="244" t="str">
        <f t="shared" si="18"/>
        <v>Com Forecast (Base Case)</v>
      </c>
      <c r="C37" s="244" t="str">
        <f t="shared" ca="1" si="19"/>
        <v>'Com Forecast (Base Case)'!$C$13:$CY$313</v>
      </c>
      <c r="D37" s="244" t="str">
        <f t="shared" ca="1" si="19"/>
        <v>'Com Forecast (Base Case)'!$B$13:$B$313</v>
      </c>
      <c r="E37" s="244" t="str">
        <f t="shared" ca="1" si="19"/>
        <v>'Com Forecast (Base Case)'!$C$12:$CY$12</v>
      </c>
      <c r="F37" s="140">
        <v>16</v>
      </c>
      <c r="G37" s="163" t="str">
        <f t="shared" si="22"/>
        <v>RegionSchool K-12New</v>
      </c>
      <c r="H37" s="144" t="s">
        <v>5468</v>
      </c>
      <c r="I37" s="334" t="s">
        <v>5433</v>
      </c>
      <c r="J37" s="144" t="s">
        <v>8</v>
      </c>
      <c r="K37" s="144" t="str">
        <f>INDEX('Lists&amp;Tables'!$K$3:$K$15,MATCH('Forecast Switchboard'!H37,'Lists&amp;Tables'!$J$3:$J$10,0),1)</f>
        <v>Millions SqFt</v>
      </c>
      <c r="L37" s="148">
        <f t="shared" ca="1" si="23"/>
        <v>1.8792000000000257</v>
      </c>
      <c r="M37" s="148">
        <f t="shared" ca="1" si="23"/>
        <v>1.8689999999999714</v>
      </c>
      <c r="N37" s="148">
        <f t="shared" ca="1" si="23"/>
        <v>1.8704000000000178</v>
      </c>
      <c r="O37" s="148">
        <f t="shared" ca="1" si="23"/>
        <v>1.8679000000000201</v>
      </c>
      <c r="P37" s="148">
        <f t="shared" ca="1" si="23"/>
        <v>1.8607999999999834</v>
      </c>
      <c r="Q37" s="148">
        <f t="shared" ca="1" si="23"/>
        <v>1.8315000000000055</v>
      </c>
      <c r="R37" s="148">
        <f t="shared" ca="1" si="23"/>
        <v>1.859800000000007</v>
      </c>
      <c r="S37" s="148">
        <f t="shared" ca="1" si="23"/>
        <v>1.873299999999972</v>
      </c>
      <c r="T37" s="148">
        <f t="shared" ca="1" si="23"/>
        <v>2.2813000000000443</v>
      </c>
      <c r="U37" s="148">
        <f t="shared" ca="1" si="23"/>
        <v>2.2931999999999562</v>
      </c>
      <c r="V37" s="148">
        <f t="shared" ca="1" si="24"/>
        <v>2.2861000000000331</v>
      </c>
      <c r="W37" s="148">
        <f t="shared" ca="1" si="24"/>
        <v>2.3731999999999971</v>
      </c>
      <c r="X37" s="148">
        <f t="shared" ca="1" si="24"/>
        <v>2.3170999999999822</v>
      </c>
      <c r="Y37" s="148">
        <f t="shared" ca="1" si="24"/>
        <v>2.2988000000000284</v>
      </c>
      <c r="Z37" s="148">
        <f t="shared" ca="1" si="24"/>
        <v>2.2907999999999902</v>
      </c>
      <c r="AA37" s="148">
        <f t="shared" ca="1" si="24"/>
        <v>2.3553999999999746</v>
      </c>
      <c r="AB37" s="148">
        <f t="shared" ca="1" si="24"/>
        <v>2.3074000000000296</v>
      </c>
      <c r="AC37" s="148">
        <f t="shared" ca="1" si="24"/>
        <v>2.3668999999999869</v>
      </c>
      <c r="AD37" s="148">
        <f t="shared" ca="1" si="24"/>
        <v>2.4112999999999829</v>
      </c>
      <c r="AE37" s="178">
        <f t="shared" ca="1" si="24"/>
        <v>2.4895999999999958</v>
      </c>
    </row>
    <row r="38" spans="2:31">
      <c r="B38" s="244" t="str">
        <f t="shared" si="18"/>
        <v>Com Forecast (Base Case)</v>
      </c>
      <c r="C38" s="244" t="str">
        <f t="shared" ca="1" si="19"/>
        <v>'Com Forecast (Base Case)'!$C$13:$CY$313</v>
      </c>
      <c r="D38" s="244" t="str">
        <f t="shared" ca="1" si="19"/>
        <v>'Com Forecast (Base Case)'!$B$13:$B$313</v>
      </c>
      <c r="E38" s="244" t="str">
        <f t="shared" ca="1" si="19"/>
        <v>'Com Forecast (Base Case)'!$C$12:$CY$12</v>
      </c>
      <c r="F38" s="140">
        <v>17</v>
      </c>
      <c r="G38" s="163" t="str">
        <f t="shared" si="22"/>
        <v>RegionUniversityNew</v>
      </c>
      <c r="H38" s="144" t="s">
        <v>5468</v>
      </c>
      <c r="I38" s="334" t="s">
        <v>52</v>
      </c>
      <c r="J38" s="144" t="s">
        <v>8</v>
      </c>
      <c r="K38" s="144" t="str">
        <f>INDEX('Lists&amp;Tables'!$K$3:$K$15,MATCH('Forecast Switchboard'!H38,'Lists&amp;Tables'!$J$3:$J$10,0),1)</f>
        <v>Millions SqFt</v>
      </c>
      <c r="L38" s="148">
        <f t="shared" ca="1" si="23"/>
        <v>0.73799999999999955</v>
      </c>
      <c r="M38" s="148">
        <f t="shared" ca="1" si="23"/>
        <v>0.70669999999998367</v>
      </c>
      <c r="N38" s="148">
        <f t="shared" ca="1" si="23"/>
        <v>0.81090000000000373</v>
      </c>
      <c r="O38" s="148">
        <f t="shared" ca="1" si="23"/>
        <v>0.78560000000001651</v>
      </c>
      <c r="P38" s="148">
        <f t="shared" ca="1" si="23"/>
        <v>0.85609999999999786</v>
      </c>
      <c r="Q38" s="148">
        <f t="shared" ca="1" si="23"/>
        <v>0.86929999999998131</v>
      </c>
      <c r="R38" s="148">
        <f t="shared" ca="1" si="23"/>
        <v>0.87930000000000064</v>
      </c>
      <c r="S38" s="148">
        <f t="shared" ca="1" si="23"/>
        <v>0.85890000000000555</v>
      </c>
      <c r="T38" s="148">
        <f t="shared" ca="1" si="23"/>
        <v>0.93319999999999936</v>
      </c>
      <c r="U38" s="148">
        <f t="shared" ca="1" si="23"/>
        <v>0.98730000000000473</v>
      </c>
      <c r="V38" s="148">
        <f t="shared" ca="1" si="24"/>
        <v>0.94499999999999318</v>
      </c>
      <c r="W38" s="148">
        <f t="shared" ca="1" si="24"/>
        <v>0.9421000000000106</v>
      </c>
      <c r="X38" s="148">
        <f t="shared" ca="1" si="24"/>
        <v>0.87049999999999272</v>
      </c>
      <c r="Y38" s="148">
        <f t="shared" ca="1" si="24"/>
        <v>0.90620000000001255</v>
      </c>
      <c r="Z38" s="148">
        <f t="shared" ca="1" si="24"/>
        <v>0.96909999999999741</v>
      </c>
      <c r="AA38" s="148">
        <f t="shared" ca="1" si="24"/>
        <v>1.045599999999979</v>
      </c>
      <c r="AB38" s="148">
        <f t="shared" ca="1" si="24"/>
        <v>1.0170999999999992</v>
      </c>
      <c r="AC38" s="148">
        <f t="shared" ca="1" si="24"/>
        <v>1.0791000000000111</v>
      </c>
      <c r="AD38" s="148">
        <f t="shared" ca="1" si="24"/>
        <v>1.0167000000000144</v>
      </c>
      <c r="AE38" s="178">
        <f t="shared" ca="1" si="24"/>
        <v>1.1224999999999739</v>
      </c>
    </row>
    <row r="39" spans="2:31">
      <c r="B39" s="244" t="str">
        <f t="shared" si="18"/>
        <v>Com Forecast (Base Case)</v>
      </c>
      <c r="C39" s="244" t="str">
        <f t="shared" ca="1" si="19"/>
        <v>'Com Forecast (Base Case)'!$C$13:$CY$313</v>
      </c>
      <c r="D39" s="244" t="str">
        <f t="shared" ca="1" si="19"/>
        <v>'Com Forecast (Base Case)'!$B$13:$B$313</v>
      </c>
      <c r="E39" s="244" t="str">
        <f t="shared" ca="1" si="19"/>
        <v>'Com Forecast (Base Case)'!$C$12:$CY$12</v>
      </c>
      <c r="F39" s="140">
        <v>18</v>
      </c>
      <c r="G39" s="163" t="str">
        <f t="shared" si="22"/>
        <v>RegionWarehouseNew</v>
      </c>
      <c r="H39" s="144" t="s">
        <v>5468</v>
      </c>
      <c r="I39" s="334" t="s">
        <v>54</v>
      </c>
      <c r="J39" s="144" t="s">
        <v>8</v>
      </c>
      <c r="K39" s="144" t="str">
        <f>INDEX('Lists&amp;Tables'!$K$3:$K$15,MATCH('Forecast Switchboard'!H39,'Lists&amp;Tables'!$J$3:$J$10,0),1)</f>
        <v>Millions SqFt</v>
      </c>
      <c r="L39" s="148">
        <f t="shared" ca="1" si="23"/>
        <v>3.0575999999999794</v>
      </c>
      <c r="M39" s="148">
        <f t="shared" ca="1" si="23"/>
        <v>3.8818999999999733</v>
      </c>
      <c r="N39" s="148">
        <f t="shared" ca="1" si="23"/>
        <v>3.7015999999999849</v>
      </c>
      <c r="O39" s="148">
        <f t="shared" ca="1" si="23"/>
        <v>3.7512000000000398</v>
      </c>
      <c r="P39" s="148">
        <f t="shared" ca="1" si="23"/>
        <v>2.8834000000000515</v>
      </c>
      <c r="Q39" s="148">
        <f t="shared" ca="1" si="23"/>
        <v>3.3611999999999398</v>
      </c>
      <c r="R39" s="148">
        <f t="shared" ca="1" si="23"/>
        <v>3.3840000000000146</v>
      </c>
      <c r="S39" s="148">
        <f t="shared" ca="1" si="23"/>
        <v>2.6948999999999614</v>
      </c>
      <c r="T39" s="148">
        <f t="shared" ca="1" si="23"/>
        <v>3.4424999999999955</v>
      </c>
      <c r="U39" s="148">
        <f t="shared" ca="1" si="23"/>
        <v>3.4823000000000093</v>
      </c>
      <c r="V39" s="148">
        <f t="shared" ca="1" si="24"/>
        <v>3.4686000000000377</v>
      </c>
      <c r="W39" s="148">
        <f t="shared" ca="1" si="24"/>
        <v>3.2952999999999975</v>
      </c>
      <c r="X39" s="148">
        <f t="shared" ca="1" si="24"/>
        <v>3.1757999999999811</v>
      </c>
      <c r="Y39" s="148">
        <f t="shared" ca="1" si="24"/>
        <v>3.7112000000000762</v>
      </c>
      <c r="Z39" s="148">
        <f t="shared" ca="1" si="24"/>
        <v>3.6812999999999647</v>
      </c>
      <c r="AA39" s="148">
        <f t="shared" ca="1" si="24"/>
        <v>4.2708000000000084</v>
      </c>
      <c r="AB39" s="148">
        <f t="shared" ca="1" si="24"/>
        <v>3.730199999999968</v>
      </c>
      <c r="AC39" s="148">
        <f t="shared" ca="1" si="24"/>
        <v>3.8338999999999714</v>
      </c>
      <c r="AD39" s="148">
        <f t="shared" ca="1" si="24"/>
        <v>3.8032000000000608</v>
      </c>
      <c r="AE39" s="178">
        <f t="shared" ca="1" si="24"/>
        <v>3.7477999999999838</v>
      </c>
    </row>
    <row r="40" spans="2:31">
      <c r="B40" s="244" t="str">
        <f t="shared" si="18"/>
        <v>Com Forecast (Base Case)</v>
      </c>
      <c r="C40" s="244" t="str">
        <f t="shared" ca="1" si="19"/>
        <v>'Com Forecast (Base Case)'!$C$13:$CY$313</v>
      </c>
      <c r="D40" s="244" t="str">
        <f t="shared" ca="1" si="19"/>
        <v>'Com Forecast (Base Case)'!$B$13:$B$313</v>
      </c>
      <c r="E40" s="244" t="str">
        <f t="shared" ca="1" si="19"/>
        <v>'Com Forecast (Base Case)'!$C$12:$CY$12</v>
      </c>
      <c r="F40" s="140">
        <v>19</v>
      </c>
      <c r="G40" s="163" t="str">
        <f t="shared" si="22"/>
        <v>RegionSupermarketNew</v>
      </c>
      <c r="H40" s="144" t="s">
        <v>5468</v>
      </c>
      <c r="I40" s="334" t="s">
        <v>56</v>
      </c>
      <c r="J40" s="144" t="s">
        <v>8</v>
      </c>
      <c r="K40" s="144" t="str">
        <f>INDEX('Lists&amp;Tables'!$K$3:$K$15,MATCH('Forecast Switchboard'!H40,'Lists&amp;Tables'!$J$3:$J$10,0),1)</f>
        <v>Millions SqFt</v>
      </c>
      <c r="L40" s="148">
        <f t="shared" ca="1" si="23"/>
        <v>0.4521000000000015</v>
      </c>
      <c r="M40" s="148">
        <f t="shared" ca="1" si="23"/>
        <v>0.45589999999999975</v>
      </c>
      <c r="N40" s="148">
        <f t="shared" ca="1" si="23"/>
        <v>0.44719999999999516</v>
      </c>
      <c r="O40" s="148">
        <f t="shared" ca="1" si="23"/>
        <v>0.46240000000000236</v>
      </c>
      <c r="P40" s="148">
        <f t="shared" ca="1" si="23"/>
        <v>0.5041000000000011</v>
      </c>
      <c r="Q40" s="148">
        <f t="shared" ca="1" si="23"/>
        <v>0.54070000000000107</v>
      </c>
      <c r="R40" s="148">
        <f t="shared" ca="1" si="23"/>
        <v>0.56169999999999476</v>
      </c>
      <c r="S40" s="148">
        <f t="shared" ca="1" si="23"/>
        <v>0.4883000000000024</v>
      </c>
      <c r="T40" s="148">
        <f t="shared" ca="1" si="23"/>
        <v>0.73429999999999751</v>
      </c>
      <c r="U40" s="148">
        <f t="shared" ca="1" si="23"/>
        <v>0.67360000000000042</v>
      </c>
      <c r="V40" s="148">
        <f t="shared" ca="1" si="24"/>
        <v>0.75610000000000355</v>
      </c>
      <c r="W40" s="148">
        <f t="shared" ca="1" si="24"/>
        <v>0.6612000000000009</v>
      </c>
      <c r="X40" s="148">
        <f t="shared" ca="1" si="24"/>
        <v>0.75240000000000151</v>
      </c>
      <c r="Y40" s="148">
        <f t="shared" ca="1" si="24"/>
        <v>0.75229999999999819</v>
      </c>
      <c r="Z40" s="148">
        <f t="shared" ca="1" si="24"/>
        <v>0.77879999999999683</v>
      </c>
      <c r="AA40" s="148">
        <f t="shared" ca="1" si="24"/>
        <v>0.78030000000000399</v>
      </c>
      <c r="AB40" s="148">
        <f t="shared" ca="1" si="24"/>
        <v>0.82339999999999236</v>
      </c>
      <c r="AC40" s="148">
        <f t="shared" ca="1" si="24"/>
        <v>0.69380000000001019</v>
      </c>
      <c r="AD40" s="148">
        <f t="shared" ca="1" si="24"/>
        <v>0.72569999999998913</v>
      </c>
      <c r="AE40" s="178">
        <f t="shared" ca="1" si="24"/>
        <v>0.70140000000000668</v>
      </c>
    </row>
    <row r="41" spans="2:31">
      <c r="B41" s="244" t="str">
        <f t="shared" si="18"/>
        <v>Com Forecast (Base Case)</v>
      </c>
      <c r="C41" s="244" t="str">
        <f t="shared" ca="1" si="19"/>
        <v>'Com Forecast (Base Case)'!$C$13:$CY$313</v>
      </c>
      <c r="D41" s="244" t="str">
        <f t="shared" ca="1" si="19"/>
        <v>'Com Forecast (Base Case)'!$B$13:$B$313</v>
      </c>
      <c r="E41" s="244" t="str">
        <f t="shared" ca="1" si="19"/>
        <v>'Com Forecast (Base Case)'!$C$12:$CY$12</v>
      </c>
      <c r="F41" s="140">
        <v>20</v>
      </c>
      <c r="G41" s="163" t="str">
        <f t="shared" si="22"/>
        <v>RegionMiniMartNew</v>
      </c>
      <c r="H41" s="144" t="s">
        <v>5468</v>
      </c>
      <c r="I41" s="334" t="s">
        <v>58</v>
      </c>
      <c r="J41" s="144" t="s">
        <v>8</v>
      </c>
      <c r="K41" s="144" t="str">
        <f>INDEX('Lists&amp;Tables'!$K$3:$K$15,MATCH('Forecast Switchboard'!H41,'Lists&amp;Tables'!$J$3:$J$10,0),1)</f>
        <v>Millions SqFt</v>
      </c>
      <c r="L41" s="148">
        <f t="shared" ca="1" si="23"/>
        <v>0.12000000000000099</v>
      </c>
      <c r="M41" s="148">
        <f t="shared" ca="1" si="23"/>
        <v>0.11829999999999785</v>
      </c>
      <c r="N41" s="148">
        <f t="shared" ca="1" si="23"/>
        <v>0.11930000000000263</v>
      </c>
      <c r="O41" s="148">
        <f t="shared" ca="1" si="23"/>
        <v>0.11710000000000065</v>
      </c>
      <c r="P41" s="148">
        <f t="shared" ca="1" si="23"/>
        <v>0.28319999999999723</v>
      </c>
      <c r="Q41" s="148">
        <f t="shared" ca="1" si="23"/>
        <v>0.31119999999999948</v>
      </c>
      <c r="R41" s="148">
        <f t="shared" ca="1" si="23"/>
        <v>0.30480000000000018</v>
      </c>
      <c r="S41" s="148">
        <f t="shared" ca="1" si="23"/>
        <v>0.26700000000000301</v>
      </c>
      <c r="T41" s="148">
        <f t="shared" ca="1" si="23"/>
        <v>0.38539999999999708</v>
      </c>
      <c r="U41" s="148">
        <f t="shared" ca="1" si="23"/>
        <v>0.35660000000000025</v>
      </c>
      <c r="V41" s="148">
        <f t="shared" ca="1" si="24"/>
        <v>0.37290000000000134</v>
      </c>
      <c r="W41" s="148">
        <f t="shared" ca="1" si="24"/>
        <v>0.36049999999999827</v>
      </c>
      <c r="X41" s="148">
        <f t="shared" ca="1" si="24"/>
        <v>0.37300000000000111</v>
      </c>
      <c r="Y41" s="148">
        <f t="shared" ca="1" si="24"/>
        <v>0.38009999999999877</v>
      </c>
      <c r="Z41" s="148">
        <f t="shared" ca="1" si="24"/>
        <v>0.38120000000000331</v>
      </c>
      <c r="AA41" s="148">
        <f t="shared" ca="1" si="24"/>
        <v>0.375</v>
      </c>
      <c r="AB41" s="148">
        <f t="shared" ca="1" si="24"/>
        <v>0.39429999999999765</v>
      </c>
      <c r="AC41" s="148">
        <f t="shared" ca="1" si="24"/>
        <v>0.35320000000000107</v>
      </c>
      <c r="AD41" s="148">
        <f t="shared" ca="1" si="24"/>
        <v>0.36499999999999844</v>
      </c>
      <c r="AE41" s="178">
        <f t="shared" ca="1" si="24"/>
        <v>0.38160000000000238</v>
      </c>
    </row>
    <row r="42" spans="2:31">
      <c r="B42" s="244" t="str">
        <f t="shared" si="18"/>
        <v>Com Forecast (Base Case)</v>
      </c>
      <c r="C42" s="244" t="str">
        <f t="shared" ref="C42:E66" ca="1" si="25">CONCATENATE("'",$B42,"'!",INDEX(tbl_LookupParams,MATCH($H42,rng_ForecastPnters,0),MATCH(C$21,rng_ParamFields,0)))</f>
        <v>'Com Forecast (Base Case)'!$C$13:$CY$313</v>
      </c>
      <c r="D42" s="244" t="str">
        <f t="shared" ca="1" si="25"/>
        <v>'Com Forecast (Base Case)'!$B$13:$B$313</v>
      </c>
      <c r="E42" s="244" t="str">
        <f t="shared" ca="1" si="25"/>
        <v>'Com Forecast (Base Case)'!$C$12:$CY$12</v>
      </c>
      <c r="F42" s="140">
        <v>21</v>
      </c>
      <c r="G42" s="163" t="str">
        <f t="shared" si="22"/>
        <v>RegionRestaurantNew</v>
      </c>
      <c r="H42" s="144" t="s">
        <v>5468</v>
      </c>
      <c r="I42" s="334" t="s">
        <v>60</v>
      </c>
      <c r="J42" s="144" t="s">
        <v>8</v>
      </c>
      <c r="K42" s="144" t="str">
        <f>INDEX('Lists&amp;Tables'!$K$3:$K$15,MATCH('Forecast Switchboard'!H42,'Lists&amp;Tables'!$J$3:$J$10,0),1)</f>
        <v>Millions SqFt</v>
      </c>
      <c r="L42" s="148">
        <f t="shared" ref="L42:U51" ca="1" si="26">INDEX(INDIRECT($C42),MATCH($G42,INDIRECT($D42),0),MATCH(L$21,INDIRECT($E42),0))</f>
        <v>0.87079999999999558</v>
      </c>
      <c r="M42" s="148">
        <f t="shared" ca="1" si="26"/>
        <v>0.77590000000000003</v>
      </c>
      <c r="N42" s="148">
        <f t="shared" ca="1" si="26"/>
        <v>0.72409999999999997</v>
      </c>
      <c r="O42" s="148">
        <f t="shared" ca="1" si="26"/>
        <v>0.7284000000000006</v>
      </c>
      <c r="P42" s="148">
        <f t="shared" ca="1" si="26"/>
        <v>0.7646000000000015</v>
      </c>
      <c r="Q42" s="148">
        <f t="shared" ca="1" si="26"/>
        <v>0.85940000000000083</v>
      </c>
      <c r="R42" s="148">
        <f t="shared" ca="1" si="26"/>
        <v>0.85210000000000008</v>
      </c>
      <c r="S42" s="148">
        <f t="shared" ca="1" si="26"/>
        <v>0.69019999999999726</v>
      </c>
      <c r="T42" s="148">
        <f t="shared" ca="1" si="26"/>
        <v>1.1060000000000016</v>
      </c>
      <c r="U42" s="148">
        <f t="shared" ca="1" si="26"/>
        <v>1.0212000000000003</v>
      </c>
      <c r="V42" s="148">
        <f t="shared" ref="V42:AE51" ca="1" si="27">INDEX(INDIRECT($C42),MATCH($G42,INDIRECT($D42),0),MATCH(V$21,INDIRECT($E42),0))</f>
        <v>1.2006999999999977</v>
      </c>
      <c r="W42" s="148">
        <f t="shared" ca="1" si="27"/>
        <v>1.0538999999999987</v>
      </c>
      <c r="X42" s="148">
        <f t="shared" ca="1" si="27"/>
        <v>1.2501000000000033</v>
      </c>
      <c r="Y42" s="148">
        <f t="shared" ca="1" si="27"/>
        <v>1.1274999999999977</v>
      </c>
      <c r="Z42" s="148">
        <f t="shared" ca="1" si="27"/>
        <v>1.2532999999999959</v>
      </c>
      <c r="AA42" s="148">
        <f t="shared" ca="1" si="27"/>
        <v>1.2359000000000009</v>
      </c>
      <c r="AB42" s="148">
        <f t="shared" ca="1" si="27"/>
        <v>1.3774000000000086</v>
      </c>
      <c r="AC42" s="148">
        <f t="shared" ca="1" si="27"/>
        <v>1.2317000000000036</v>
      </c>
      <c r="AD42" s="148">
        <f t="shared" ca="1" si="27"/>
        <v>1.3401999999999958</v>
      </c>
      <c r="AE42" s="178">
        <f t="shared" ca="1" si="27"/>
        <v>1.1653999999999911</v>
      </c>
    </row>
    <row r="43" spans="2:31">
      <c r="B43" s="244" t="str">
        <f t="shared" si="18"/>
        <v>Com Forecast (Base Case)</v>
      </c>
      <c r="C43" s="244" t="str">
        <f t="shared" ca="1" si="25"/>
        <v>'Com Forecast (Base Case)'!$C$13:$CY$313</v>
      </c>
      <c r="D43" s="244" t="str">
        <f t="shared" ca="1" si="25"/>
        <v>'Com Forecast (Base Case)'!$B$13:$B$313</v>
      </c>
      <c r="E43" s="244" t="str">
        <f t="shared" ca="1" si="25"/>
        <v>'Com Forecast (Base Case)'!$C$12:$CY$12</v>
      </c>
      <c r="F43" s="140">
        <v>22</v>
      </c>
      <c r="G43" s="163" t="str">
        <f t="shared" si="22"/>
        <v>RegionLodgingNew</v>
      </c>
      <c r="H43" s="144" t="s">
        <v>5468</v>
      </c>
      <c r="I43" s="334" t="s">
        <v>62</v>
      </c>
      <c r="J43" s="144" t="s">
        <v>8</v>
      </c>
      <c r="K43" s="144" t="str">
        <f>INDEX('Lists&amp;Tables'!$K$3:$K$15,MATCH('Forecast Switchboard'!H43,'Lists&amp;Tables'!$J$3:$J$10,0),1)</f>
        <v>Millions SqFt</v>
      </c>
      <c r="L43" s="148">
        <f t="shared" ca="1" si="26"/>
        <v>1.7044999999999959</v>
      </c>
      <c r="M43" s="148">
        <f t="shared" ca="1" si="26"/>
        <v>1.390199999999993</v>
      </c>
      <c r="N43" s="148">
        <f t="shared" ca="1" si="26"/>
        <v>1.2009000000000185</v>
      </c>
      <c r="O43" s="148">
        <f t="shared" ca="1" si="26"/>
        <v>1.1966999999999928</v>
      </c>
      <c r="P43" s="148">
        <f t="shared" ca="1" si="26"/>
        <v>1.325099999999992</v>
      </c>
      <c r="Q43" s="148">
        <f t="shared" ca="1" si="26"/>
        <v>1.5589999999999975</v>
      </c>
      <c r="R43" s="148">
        <f t="shared" ca="1" si="26"/>
        <v>1.591700000000003</v>
      </c>
      <c r="S43" s="148">
        <f t="shared" ca="1" si="26"/>
        <v>1.2535000000000025</v>
      </c>
      <c r="T43" s="148">
        <f t="shared" ca="1" si="26"/>
        <v>2.2327999999999975</v>
      </c>
      <c r="U43" s="148">
        <f t="shared" ca="1" si="26"/>
        <v>1.9379999999999882</v>
      </c>
      <c r="V43" s="148">
        <f t="shared" ca="1" si="27"/>
        <v>2.4275000000000091</v>
      </c>
      <c r="W43" s="148">
        <f t="shared" ca="1" si="27"/>
        <v>1.9970000000000141</v>
      </c>
      <c r="X43" s="148">
        <f t="shared" ca="1" si="27"/>
        <v>2.6374999999999886</v>
      </c>
      <c r="Y43" s="148">
        <f t="shared" ca="1" si="27"/>
        <v>2.0789000000000044</v>
      </c>
      <c r="Z43" s="148">
        <f t="shared" ca="1" si="27"/>
        <v>2.6932999999999936</v>
      </c>
      <c r="AA43" s="148">
        <f t="shared" ca="1" si="27"/>
        <v>2.5937000000000126</v>
      </c>
      <c r="AB43" s="148">
        <f t="shared" ca="1" si="27"/>
        <v>2.7486999999999853</v>
      </c>
      <c r="AC43" s="148">
        <f t="shared" ca="1" si="27"/>
        <v>2.6151000000000124</v>
      </c>
      <c r="AD43" s="148">
        <f t="shared" ca="1" si="27"/>
        <v>3.0524999999999807</v>
      </c>
      <c r="AE43" s="178">
        <f t="shared" ca="1" si="27"/>
        <v>2.4744000000000028</v>
      </c>
    </row>
    <row r="44" spans="2:31">
      <c r="B44" s="244" t="str">
        <f t="shared" si="18"/>
        <v>Com Forecast (Base Case)</v>
      </c>
      <c r="C44" s="244" t="str">
        <f t="shared" ca="1" si="25"/>
        <v>'Com Forecast (Base Case)'!$C$13:$CY$313</v>
      </c>
      <c r="D44" s="244" t="str">
        <f t="shared" ca="1" si="25"/>
        <v>'Com Forecast (Base Case)'!$B$13:$B$313</v>
      </c>
      <c r="E44" s="244" t="str">
        <f t="shared" ca="1" si="25"/>
        <v>'Com Forecast (Base Case)'!$C$12:$CY$12</v>
      </c>
      <c r="F44" s="140">
        <v>23</v>
      </c>
      <c r="G44" s="163" t="str">
        <f t="shared" si="22"/>
        <v>RegionHospitalNew</v>
      </c>
      <c r="H44" s="144" t="s">
        <v>5468</v>
      </c>
      <c r="I44" s="334" t="s">
        <v>64</v>
      </c>
      <c r="J44" s="144" t="s">
        <v>8</v>
      </c>
      <c r="K44" s="144" t="str">
        <f>INDEX('Lists&amp;Tables'!$K$3:$K$15,MATCH('Forecast Switchboard'!H44,'Lists&amp;Tables'!$J$3:$J$10,0),1)</f>
        <v>Millions SqFt</v>
      </c>
      <c r="L44" s="148">
        <f t="shared" ca="1" si="26"/>
        <v>3.3959000000000117</v>
      </c>
      <c r="M44" s="148">
        <f t="shared" ca="1" si="26"/>
        <v>4.2182999999999993</v>
      </c>
      <c r="N44" s="148">
        <f t="shared" ca="1" si="26"/>
        <v>4.6066000000000003</v>
      </c>
      <c r="O44" s="148">
        <f t="shared" ca="1" si="26"/>
        <v>4.3327999999999918</v>
      </c>
      <c r="P44" s="148">
        <f t="shared" ca="1" si="26"/>
        <v>5.0189000000000021</v>
      </c>
      <c r="Q44" s="148">
        <f t="shared" ca="1" si="26"/>
        <v>5.7505999999999915</v>
      </c>
      <c r="R44" s="148">
        <f t="shared" ca="1" si="26"/>
        <v>5.3143000000000029</v>
      </c>
      <c r="S44" s="148">
        <f t="shared" ca="1" si="26"/>
        <v>4.4261999999999944</v>
      </c>
      <c r="T44" s="148">
        <f t="shared" ca="1" si="26"/>
        <v>4.7358000000000118</v>
      </c>
      <c r="U44" s="148">
        <f t="shared" ca="1" si="26"/>
        <v>5.0985000000000014</v>
      </c>
      <c r="V44" s="148">
        <f t="shared" ca="1" si="27"/>
        <v>4.8359999999999843</v>
      </c>
      <c r="W44" s="148">
        <f t="shared" ca="1" si="27"/>
        <v>4.5592000000000041</v>
      </c>
      <c r="X44" s="148">
        <f t="shared" ca="1" si="27"/>
        <v>4.1688000000000045</v>
      </c>
      <c r="Y44" s="148">
        <f t="shared" ca="1" si="27"/>
        <v>4.1186000000000149</v>
      </c>
      <c r="Z44" s="148">
        <f t="shared" ca="1" si="27"/>
        <v>4.2489999999999952</v>
      </c>
      <c r="AA44" s="148">
        <f t="shared" ca="1" si="27"/>
        <v>4.8135000000000048</v>
      </c>
      <c r="AB44" s="148">
        <f t="shared" ca="1" si="27"/>
        <v>4.8499999999999943</v>
      </c>
      <c r="AC44" s="148">
        <f t="shared" ca="1" si="27"/>
        <v>4.8425000000000011</v>
      </c>
      <c r="AD44" s="148">
        <f t="shared" ca="1" si="27"/>
        <v>5.0452999999999975</v>
      </c>
      <c r="AE44" s="178">
        <f t="shared" ca="1" si="27"/>
        <v>5.217899999999986</v>
      </c>
    </row>
    <row r="45" spans="2:31">
      <c r="B45" s="244" t="str">
        <f t="shared" si="18"/>
        <v>Com Forecast (Base Case)</v>
      </c>
      <c r="C45" s="244" t="str">
        <f t="shared" ca="1" si="25"/>
        <v>'Com Forecast (Base Case)'!$C$13:$CY$313</v>
      </c>
      <c r="D45" s="244" t="str">
        <f t="shared" ca="1" si="25"/>
        <v>'Com Forecast (Base Case)'!$B$13:$B$313</v>
      </c>
      <c r="E45" s="244" t="str">
        <f t="shared" ca="1" si="25"/>
        <v>'Com Forecast (Base Case)'!$C$12:$CY$12</v>
      </c>
      <c r="F45" s="140">
        <v>24</v>
      </c>
      <c r="G45" s="163" t="str">
        <f t="shared" si="22"/>
        <v>RegionResidential CareNew</v>
      </c>
      <c r="H45" s="144" t="s">
        <v>5468</v>
      </c>
      <c r="I45" s="334" t="s">
        <v>5434</v>
      </c>
      <c r="J45" s="144" t="s">
        <v>8</v>
      </c>
      <c r="K45" s="144" t="str">
        <f>INDEX('Lists&amp;Tables'!$K$3:$K$15,MATCH('Forecast Switchboard'!H45,'Lists&amp;Tables'!$J$3:$J$10,0),1)</f>
        <v>Millions SqFt</v>
      </c>
      <c r="L45" s="148">
        <f t="shared" ca="1" si="26"/>
        <v>2.9393000000000029</v>
      </c>
      <c r="M45" s="148">
        <f t="shared" ca="1" si="26"/>
        <v>3.1166000000000054</v>
      </c>
      <c r="N45" s="148">
        <f t="shared" ca="1" si="26"/>
        <v>3.2755999999999972</v>
      </c>
      <c r="O45" s="148">
        <f t="shared" ca="1" si="26"/>
        <v>3.6443999999999903</v>
      </c>
      <c r="P45" s="148">
        <f t="shared" ca="1" si="26"/>
        <v>3.8999000000000024</v>
      </c>
      <c r="Q45" s="148">
        <f t="shared" ca="1" si="26"/>
        <v>4.4519999999999982</v>
      </c>
      <c r="R45" s="148">
        <f t="shared" ca="1" si="26"/>
        <v>3.8777000000000044</v>
      </c>
      <c r="S45" s="148">
        <f t="shared" ca="1" si="26"/>
        <v>3.2864000000000146</v>
      </c>
      <c r="T45" s="148">
        <f t="shared" ca="1" si="26"/>
        <v>3.396899999999988</v>
      </c>
      <c r="U45" s="148">
        <f t="shared" ca="1" si="26"/>
        <v>3.6914999999999907</v>
      </c>
      <c r="V45" s="148">
        <f t="shared" ca="1" si="27"/>
        <v>3.4791000000000167</v>
      </c>
      <c r="W45" s="148">
        <f t="shared" ca="1" si="27"/>
        <v>3.2355000000000018</v>
      </c>
      <c r="X45" s="148">
        <f t="shared" ca="1" si="27"/>
        <v>2.8160999999999774</v>
      </c>
      <c r="Y45" s="148">
        <f t="shared" ca="1" si="27"/>
        <v>2.8986000000000161</v>
      </c>
      <c r="Z45" s="148">
        <f t="shared" ca="1" si="27"/>
        <v>2.8967000000000098</v>
      </c>
      <c r="AA45" s="148">
        <f t="shared" ca="1" si="27"/>
        <v>3.4068999999999789</v>
      </c>
      <c r="AB45" s="148">
        <f t="shared" ca="1" si="27"/>
        <v>3.2394000000000176</v>
      </c>
      <c r="AC45" s="148">
        <f t="shared" ca="1" si="27"/>
        <v>3.4207999999999856</v>
      </c>
      <c r="AD45" s="148">
        <f t="shared" ca="1" si="27"/>
        <v>3.4808000000000163</v>
      </c>
      <c r="AE45" s="178">
        <f t="shared" ca="1" si="27"/>
        <v>3.7247999999999877</v>
      </c>
    </row>
    <row r="46" spans="2:31">
      <c r="B46" s="244" t="str">
        <f t="shared" si="18"/>
        <v>Com Forecast (Base Case)</v>
      </c>
      <c r="C46" s="244" t="str">
        <f t="shared" ca="1" si="25"/>
        <v>'Com Forecast (Base Case)'!$C$13:$CY$313</v>
      </c>
      <c r="D46" s="244" t="str">
        <f t="shared" ca="1" si="25"/>
        <v>'Com Forecast (Base Case)'!$B$13:$B$313</v>
      </c>
      <c r="E46" s="244" t="str">
        <f t="shared" ca="1" si="25"/>
        <v>'Com Forecast (Base Case)'!$C$12:$CY$12</v>
      </c>
      <c r="F46" s="140">
        <v>25</v>
      </c>
      <c r="G46" s="163" t="str">
        <f t="shared" si="22"/>
        <v>RegionAssemblyNew</v>
      </c>
      <c r="H46" s="144" t="s">
        <v>5468</v>
      </c>
      <c r="I46" s="334" t="s">
        <v>67</v>
      </c>
      <c r="J46" s="144" t="s">
        <v>8</v>
      </c>
      <c r="K46" s="144" t="str">
        <f>INDEX('Lists&amp;Tables'!$K$3:$K$15,MATCH('Forecast Switchboard'!H46,'Lists&amp;Tables'!$J$3:$J$10,0),1)</f>
        <v>Millions SqFt</v>
      </c>
      <c r="L46" s="148">
        <f t="shared" ca="1" si="26"/>
        <v>4.3659999999999854</v>
      </c>
      <c r="M46" s="148">
        <f t="shared" ca="1" si="26"/>
        <v>7.2918999999999983</v>
      </c>
      <c r="N46" s="148">
        <f t="shared" ca="1" si="26"/>
        <v>4.5765999999999849</v>
      </c>
      <c r="O46" s="148">
        <f t="shared" ca="1" si="26"/>
        <v>4.5394999999999754</v>
      </c>
      <c r="P46" s="148">
        <f t="shared" ca="1" si="26"/>
        <v>5.2556000000000154</v>
      </c>
      <c r="Q46" s="148">
        <f t="shared" ca="1" si="26"/>
        <v>6.5803999999999974</v>
      </c>
      <c r="R46" s="148">
        <f t="shared" ca="1" si="26"/>
        <v>7.3516999999999939</v>
      </c>
      <c r="S46" s="148">
        <f t="shared" ca="1" si="26"/>
        <v>8.0373000000000161</v>
      </c>
      <c r="T46" s="148">
        <f t="shared" ca="1" si="26"/>
        <v>9.2554999999999836</v>
      </c>
      <c r="U46" s="148">
        <f t="shared" ca="1" si="26"/>
        <v>9.2205000000000155</v>
      </c>
      <c r="V46" s="148">
        <f t="shared" ca="1" si="27"/>
        <v>8.7837000000000103</v>
      </c>
      <c r="W46" s="148">
        <f t="shared" ca="1" si="27"/>
        <v>8.3224999999999909</v>
      </c>
      <c r="X46" s="148">
        <f t="shared" ca="1" si="27"/>
        <v>9.4014000000000237</v>
      </c>
      <c r="Y46" s="148">
        <f t="shared" ca="1" si="27"/>
        <v>9.4797999999999547</v>
      </c>
      <c r="Z46" s="148">
        <f t="shared" ca="1" si="27"/>
        <v>9.665800000000047</v>
      </c>
      <c r="AA46" s="148">
        <f t="shared" ca="1" si="27"/>
        <v>10.129399999999976</v>
      </c>
      <c r="AB46" s="148">
        <f t="shared" ca="1" si="27"/>
        <v>10.486800000000017</v>
      </c>
      <c r="AC46" s="148">
        <f t="shared" ca="1" si="27"/>
        <v>10.711199999999963</v>
      </c>
      <c r="AD46" s="148">
        <f t="shared" ca="1" si="27"/>
        <v>9.8532000000000153</v>
      </c>
      <c r="AE46" s="178">
        <f t="shared" ca="1" si="27"/>
        <v>10.013199999999983</v>
      </c>
    </row>
    <row r="47" spans="2:31" ht="13.5" thickBot="1">
      <c r="B47" s="244" t="str">
        <f t="shared" si="18"/>
        <v>Com Forecast (Base Case)</v>
      </c>
      <c r="C47" s="244" t="str">
        <f t="shared" ca="1" si="25"/>
        <v>'Com Forecast (Base Case)'!$C$13:$CY$313</v>
      </c>
      <c r="D47" s="244" t="str">
        <f t="shared" ca="1" si="25"/>
        <v>'Com Forecast (Base Case)'!$B$13:$B$313</v>
      </c>
      <c r="E47" s="244" t="str">
        <f t="shared" ca="1" si="25"/>
        <v>'Com Forecast (Base Case)'!$C$12:$CY$12</v>
      </c>
      <c r="F47" s="140">
        <v>26</v>
      </c>
      <c r="G47" s="165" t="str">
        <f t="shared" si="22"/>
        <v>RegionOtherNew</v>
      </c>
      <c r="H47" s="146" t="s">
        <v>5468</v>
      </c>
      <c r="I47" s="335" t="s">
        <v>69</v>
      </c>
      <c r="J47" s="146" t="s">
        <v>8</v>
      </c>
      <c r="K47" s="146" t="str">
        <f>INDEX('Lists&amp;Tables'!$K$3:$K$15,MATCH('Forecast Switchboard'!H47,'Lists&amp;Tables'!$J$3:$J$10,0),1)</f>
        <v>Millions SqFt</v>
      </c>
      <c r="L47" s="149">
        <f t="shared" ca="1" si="26"/>
        <v>6.0611999999999853</v>
      </c>
      <c r="M47" s="149">
        <f t="shared" ca="1" si="26"/>
        <v>7.8004999999999995</v>
      </c>
      <c r="N47" s="149">
        <f t="shared" ca="1" si="26"/>
        <v>6.6522999999999683</v>
      </c>
      <c r="O47" s="149">
        <f t="shared" ca="1" si="26"/>
        <v>6.4540000000000077</v>
      </c>
      <c r="P47" s="149">
        <f t="shared" ca="1" si="26"/>
        <v>9.3659999999999854</v>
      </c>
      <c r="Q47" s="149">
        <f t="shared" ca="1" si="26"/>
        <v>9.7666000000000395</v>
      </c>
      <c r="R47" s="149">
        <f t="shared" ca="1" si="26"/>
        <v>8.5138000000000034</v>
      </c>
      <c r="S47" s="149">
        <f t="shared" ca="1" si="26"/>
        <v>7.8408000000000015</v>
      </c>
      <c r="T47" s="149">
        <f t="shared" ca="1" si="26"/>
        <v>9.9452999999999747</v>
      </c>
      <c r="U47" s="149">
        <f t="shared" ca="1" si="26"/>
        <v>9.926400000000001</v>
      </c>
      <c r="V47" s="149">
        <f t="shared" ca="1" si="27"/>
        <v>10.085100000000011</v>
      </c>
      <c r="W47" s="149">
        <f t="shared" ca="1" si="27"/>
        <v>8.8403999999999883</v>
      </c>
      <c r="X47" s="149">
        <f t="shared" ca="1" si="27"/>
        <v>8.5713000000000079</v>
      </c>
      <c r="Y47" s="149">
        <f t="shared" ca="1" si="27"/>
        <v>8.4803999999999746</v>
      </c>
      <c r="Z47" s="149">
        <f t="shared" ca="1" si="27"/>
        <v>9.0716000000000463</v>
      </c>
      <c r="AA47" s="149">
        <f t="shared" ca="1" si="27"/>
        <v>8.5447999999999524</v>
      </c>
      <c r="AB47" s="149">
        <f t="shared" ca="1" si="27"/>
        <v>9.834699999999998</v>
      </c>
      <c r="AC47" s="149">
        <f t="shared" ca="1" si="27"/>
        <v>10.998900000000049</v>
      </c>
      <c r="AD47" s="149">
        <f t="shared" ca="1" si="27"/>
        <v>9.4040999999999713</v>
      </c>
      <c r="AE47" s="179">
        <f t="shared" ca="1" si="27"/>
        <v>9.6466000000000349</v>
      </c>
    </row>
    <row r="48" spans="2:31">
      <c r="B48" s="244" t="str">
        <f t="shared" si="18"/>
        <v>Com Forecast (Base Case)</v>
      </c>
      <c r="C48" s="244" t="str">
        <f t="shared" ca="1" si="25"/>
        <v>'Com Forecast (Base Case)'!$C$13:$CY$313</v>
      </c>
      <c r="D48" s="244" t="str">
        <f t="shared" ca="1" si="25"/>
        <v>'Com Forecast (Base Case)'!$B$13:$B$313</v>
      </c>
      <c r="E48" s="244" t="str">
        <f t="shared" ca="1" si="25"/>
        <v>'Com Forecast (Base Case)'!$C$12:$CY$12</v>
      </c>
      <c r="F48" s="140">
        <v>27</v>
      </c>
      <c r="G48" s="167" t="str">
        <f t="shared" si="22"/>
        <v>RegionLarge OffStock 2016</v>
      </c>
      <c r="H48" s="142" t="s">
        <v>5468</v>
      </c>
      <c r="I48" s="333" t="s">
        <v>41</v>
      </c>
      <c r="J48" s="142" t="s">
        <v>5421</v>
      </c>
      <c r="K48" s="142" t="str">
        <f>INDEX('Lists&amp;Tables'!$K$3:$K$15,MATCH('Forecast Switchboard'!H48,'Lists&amp;Tables'!$J$3:$J$10,0),1)</f>
        <v>Millions SqFt</v>
      </c>
      <c r="L48" s="150">
        <f ca="1">INDEX(INDIRECT($C48),MATCH($G48,INDIRECT($D48),0),MATCH(L$21,INDIRECT($E48),0))</f>
        <v>396.19940786727432</v>
      </c>
      <c r="M48" s="150">
        <f t="shared" ca="1" si="26"/>
        <v>395.01080964367247</v>
      </c>
      <c r="N48" s="150">
        <f t="shared" ca="1" si="26"/>
        <v>393.82577721474149</v>
      </c>
      <c r="O48" s="150">
        <f t="shared" ca="1" si="26"/>
        <v>392.64429988309723</v>
      </c>
      <c r="P48" s="150">
        <f t="shared" ca="1" si="26"/>
        <v>391.46636698344793</v>
      </c>
      <c r="Q48" s="150">
        <f t="shared" ca="1" si="26"/>
        <v>390.2919678824976</v>
      </c>
      <c r="R48" s="150">
        <f t="shared" ca="1" si="26"/>
        <v>389.12109197885013</v>
      </c>
      <c r="S48" s="150">
        <f t="shared" ca="1" si="26"/>
        <v>387.95372870291351</v>
      </c>
      <c r="T48" s="150">
        <f t="shared" ca="1" si="26"/>
        <v>386.78986751680475</v>
      </c>
      <c r="U48" s="150">
        <f t="shared" ca="1" si="26"/>
        <v>385.62949791425433</v>
      </c>
      <c r="V48" s="150">
        <f t="shared" ca="1" si="27"/>
        <v>384.47260942051156</v>
      </c>
      <c r="W48" s="150">
        <f t="shared" ca="1" si="27"/>
        <v>383.31919159225004</v>
      </c>
      <c r="X48" s="150">
        <f t="shared" ca="1" si="27"/>
        <v>382.16923401747329</v>
      </c>
      <c r="Y48" s="150">
        <f t="shared" ca="1" si="27"/>
        <v>381.02272631542093</v>
      </c>
      <c r="Z48" s="150">
        <f t="shared" ca="1" si="27"/>
        <v>379.87965813647463</v>
      </c>
      <c r="AA48" s="150">
        <f t="shared" ca="1" si="27"/>
        <v>378.74001916206521</v>
      </c>
      <c r="AB48" s="150">
        <f t="shared" ca="1" si="27"/>
        <v>377.60379910457902</v>
      </c>
      <c r="AC48" s="150">
        <f t="shared" ca="1" si="27"/>
        <v>376.47098770726524</v>
      </c>
      <c r="AD48" s="150">
        <f t="shared" ca="1" si="27"/>
        <v>375.34157474414343</v>
      </c>
      <c r="AE48" s="180">
        <f t="shared" ca="1" si="27"/>
        <v>374.21555001991101</v>
      </c>
    </row>
    <row r="49" spans="2:31">
      <c r="B49" s="244" t="str">
        <f t="shared" si="18"/>
        <v>Com Forecast (Base Case)</v>
      </c>
      <c r="C49" s="244" t="str">
        <f t="shared" ca="1" si="25"/>
        <v>'Com Forecast (Base Case)'!$C$13:$CY$313</v>
      </c>
      <c r="D49" s="244" t="str">
        <f t="shared" ca="1" si="25"/>
        <v>'Com Forecast (Base Case)'!$B$13:$B$313</v>
      </c>
      <c r="E49" s="244" t="str">
        <f t="shared" ca="1" si="25"/>
        <v>'Com Forecast (Base Case)'!$C$12:$CY$12</v>
      </c>
      <c r="F49" s="140">
        <v>28</v>
      </c>
      <c r="G49" s="163" t="str">
        <f t="shared" si="22"/>
        <v>RegionMedium OffStock 2016</v>
      </c>
      <c r="H49" s="144" t="s">
        <v>5468</v>
      </c>
      <c r="I49" s="334" t="s">
        <v>43</v>
      </c>
      <c r="J49" s="144" t="s">
        <v>5421</v>
      </c>
      <c r="K49" s="144" t="str">
        <f>INDEX('Lists&amp;Tables'!$K$3:$K$15,MATCH('Forecast Switchboard'!H49,'Lists&amp;Tables'!$J$3:$J$10,0),1)</f>
        <v>Millions SqFt</v>
      </c>
      <c r="L49" s="151">
        <f t="shared" ca="1" si="26"/>
        <v>202.99566713685553</v>
      </c>
      <c r="M49" s="151">
        <f t="shared" ca="1" si="26"/>
        <v>202.38668013544498</v>
      </c>
      <c r="N49" s="151">
        <f t="shared" ca="1" si="26"/>
        <v>201.77952009503861</v>
      </c>
      <c r="O49" s="151">
        <f t="shared" ca="1" si="26"/>
        <v>201.17418153475353</v>
      </c>
      <c r="P49" s="151">
        <f t="shared" ca="1" si="26"/>
        <v>200.57065899014924</v>
      </c>
      <c r="Q49" s="151">
        <f t="shared" ca="1" si="26"/>
        <v>199.96894701317882</v>
      </c>
      <c r="R49" s="151">
        <f t="shared" ca="1" si="26"/>
        <v>199.36904017213928</v>
      </c>
      <c r="S49" s="151">
        <f t="shared" ca="1" si="26"/>
        <v>198.77093305162285</v>
      </c>
      <c r="T49" s="151">
        <f t="shared" ca="1" si="26"/>
        <v>198.17462025246797</v>
      </c>
      <c r="U49" s="151">
        <f t="shared" ca="1" si="26"/>
        <v>197.58009639171058</v>
      </c>
      <c r="V49" s="151">
        <f t="shared" ca="1" si="27"/>
        <v>196.98735610253544</v>
      </c>
      <c r="W49" s="151">
        <f t="shared" ca="1" si="27"/>
        <v>196.39639403422785</v>
      </c>
      <c r="X49" s="151">
        <f t="shared" ca="1" si="27"/>
        <v>195.80720485212515</v>
      </c>
      <c r="Y49" s="151">
        <f t="shared" ca="1" si="27"/>
        <v>195.21978323756878</v>
      </c>
      <c r="Z49" s="151">
        <f t="shared" ca="1" si="27"/>
        <v>194.63412388785608</v>
      </c>
      <c r="AA49" s="151">
        <f t="shared" ca="1" si="27"/>
        <v>194.05022151619249</v>
      </c>
      <c r="AB49" s="151">
        <f t="shared" ca="1" si="27"/>
        <v>193.46807085164392</v>
      </c>
      <c r="AC49" s="151">
        <f t="shared" ca="1" si="27"/>
        <v>192.88766663908899</v>
      </c>
      <c r="AD49" s="151">
        <f t="shared" ca="1" si="27"/>
        <v>192.30900363917172</v>
      </c>
      <c r="AE49" s="181">
        <f t="shared" ca="1" si="27"/>
        <v>191.73207662825419</v>
      </c>
    </row>
    <row r="50" spans="2:31">
      <c r="B50" s="244" t="str">
        <f t="shared" si="18"/>
        <v>Com Forecast (Base Case)</v>
      </c>
      <c r="C50" s="244" t="str">
        <f t="shared" ca="1" si="25"/>
        <v>'Com Forecast (Base Case)'!$C$13:$CY$313</v>
      </c>
      <c r="D50" s="244" t="str">
        <f t="shared" ca="1" si="25"/>
        <v>'Com Forecast (Base Case)'!$B$13:$B$313</v>
      </c>
      <c r="E50" s="244" t="str">
        <f t="shared" ca="1" si="25"/>
        <v>'Com Forecast (Base Case)'!$C$12:$CY$12</v>
      </c>
      <c r="F50" s="140">
        <v>29</v>
      </c>
      <c r="G50" s="163" t="str">
        <f t="shared" si="22"/>
        <v>RegionSmall OffStock 2016</v>
      </c>
      <c r="H50" s="144" t="s">
        <v>5468</v>
      </c>
      <c r="I50" s="334" t="s">
        <v>45</v>
      </c>
      <c r="J50" s="144" t="s">
        <v>5421</v>
      </c>
      <c r="K50" s="144" t="str">
        <f>INDEX('Lists&amp;Tables'!$K$3:$K$15,MATCH('Forecast Switchboard'!H50,'Lists&amp;Tables'!$J$3:$J$10,0),1)</f>
        <v>Millions SqFt</v>
      </c>
      <c r="L50" s="151">
        <f t="shared" ca="1" si="26"/>
        <v>187.31859712168011</v>
      </c>
      <c r="M50" s="151">
        <f t="shared" ca="1" si="26"/>
        <v>186.75664133031509</v>
      </c>
      <c r="N50" s="151">
        <f t="shared" ca="1" si="26"/>
        <v>186.19637140632415</v>
      </c>
      <c r="O50" s="151">
        <f t="shared" ca="1" si="26"/>
        <v>185.63778229210516</v>
      </c>
      <c r="P50" s="151">
        <f t="shared" ca="1" si="26"/>
        <v>185.08086894522884</v>
      </c>
      <c r="Q50" s="151">
        <f t="shared" ca="1" si="26"/>
        <v>184.52562633839315</v>
      </c>
      <c r="R50" s="151">
        <f t="shared" ca="1" si="26"/>
        <v>183.97204945937798</v>
      </c>
      <c r="S50" s="151">
        <f t="shared" ca="1" si="26"/>
        <v>183.42013331099986</v>
      </c>
      <c r="T50" s="151">
        <f t="shared" ca="1" si="26"/>
        <v>182.86987291106681</v>
      </c>
      <c r="U50" s="151">
        <f t="shared" ca="1" si="26"/>
        <v>182.32126329233364</v>
      </c>
      <c r="V50" s="151">
        <f t="shared" ca="1" si="27"/>
        <v>181.77429950245664</v>
      </c>
      <c r="W50" s="151">
        <f t="shared" ca="1" si="27"/>
        <v>181.22897660394926</v>
      </c>
      <c r="X50" s="151">
        <f t="shared" ca="1" si="27"/>
        <v>180.68528967413741</v>
      </c>
      <c r="Y50" s="151">
        <f t="shared" ca="1" si="27"/>
        <v>180.14323380511502</v>
      </c>
      <c r="Z50" s="151">
        <f t="shared" ca="1" si="27"/>
        <v>179.60280410369967</v>
      </c>
      <c r="AA50" s="151">
        <f t="shared" ca="1" si="27"/>
        <v>179.06399569138856</v>
      </c>
      <c r="AB50" s="151">
        <f t="shared" ca="1" si="27"/>
        <v>178.52680370431437</v>
      </c>
      <c r="AC50" s="151">
        <f t="shared" ca="1" si="27"/>
        <v>177.99122329320147</v>
      </c>
      <c r="AD50" s="151">
        <f t="shared" ca="1" si="27"/>
        <v>177.45724962332184</v>
      </c>
      <c r="AE50" s="181">
        <f t="shared" ca="1" si="27"/>
        <v>176.92487787445191</v>
      </c>
    </row>
    <row r="51" spans="2:31">
      <c r="B51" s="244" t="str">
        <f t="shared" si="18"/>
        <v>Com Forecast (Base Case)</v>
      </c>
      <c r="C51" s="244" t="str">
        <f t="shared" ca="1" si="25"/>
        <v>'Com Forecast (Base Case)'!$C$13:$CY$313</v>
      </c>
      <c r="D51" s="244" t="str">
        <f t="shared" ca="1" si="25"/>
        <v>'Com Forecast (Base Case)'!$B$13:$B$313</v>
      </c>
      <c r="E51" s="244" t="str">
        <f t="shared" ca="1" si="25"/>
        <v>'Com Forecast (Base Case)'!$C$12:$CY$12</v>
      </c>
      <c r="F51" s="140">
        <v>30</v>
      </c>
      <c r="G51" s="163" t="str">
        <f t="shared" si="22"/>
        <v>RegionXLarge RetStock 2016</v>
      </c>
      <c r="H51" s="144" t="s">
        <v>5468</v>
      </c>
      <c r="I51" s="334" t="s">
        <v>5432</v>
      </c>
      <c r="J51" s="144" t="s">
        <v>5421</v>
      </c>
      <c r="K51" s="144" t="str">
        <f>INDEX('Lists&amp;Tables'!$K$3:$K$15,MATCH('Forecast Switchboard'!H51,'Lists&amp;Tables'!$J$3:$J$10,0),1)</f>
        <v>Millions SqFt</v>
      </c>
      <c r="L51" s="151">
        <f t="shared" ca="1" si="26"/>
        <v>141.78078313569742</v>
      </c>
      <c r="M51" s="151">
        <f t="shared" ca="1" si="26"/>
        <v>141.12859153327321</v>
      </c>
      <c r="N51" s="151">
        <f t="shared" ca="1" si="26"/>
        <v>140.47940001222014</v>
      </c>
      <c r="O51" s="151">
        <f t="shared" ca="1" si="26"/>
        <v>139.83319477216392</v>
      </c>
      <c r="P51" s="151">
        <f t="shared" ca="1" si="26"/>
        <v>139.18996207621197</v>
      </c>
      <c r="Q51" s="151">
        <f t="shared" ca="1" si="26"/>
        <v>138.54968825066138</v>
      </c>
      <c r="R51" s="151">
        <f t="shared" ca="1" si="26"/>
        <v>137.91235968470832</v>
      </c>
      <c r="S51" s="151">
        <f t="shared" ca="1" si="26"/>
        <v>137.27796283015869</v>
      </c>
      <c r="T51" s="151">
        <f t="shared" ca="1" si="26"/>
        <v>136.64648420113994</v>
      </c>
      <c r="U51" s="151">
        <f t="shared" ca="1" si="26"/>
        <v>136.01791037381466</v>
      </c>
      <c r="V51" s="151">
        <f t="shared" ca="1" si="27"/>
        <v>135.39222798609512</v>
      </c>
      <c r="W51" s="151">
        <f t="shared" ca="1" si="27"/>
        <v>134.76942373735909</v>
      </c>
      <c r="X51" s="151">
        <f t="shared" ca="1" si="27"/>
        <v>134.14948438816722</v>
      </c>
      <c r="Y51" s="151">
        <f t="shared" ca="1" si="27"/>
        <v>133.53239675998165</v>
      </c>
      <c r="Z51" s="151">
        <f t="shared" ca="1" si="27"/>
        <v>132.91814773488571</v>
      </c>
      <c r="AA51" s="151">
        <f t="shared" ca="1" si="27"/>
        <v>132.30672425530526</v>
      </c>
      <c r="AB51" s="151">
        <f t="shared" ca="1" si="27"/>
        <v>131.69811332373084</v>
      </c>
      <c r="AC51" s="151">
        <f t="shared" ca="1" si="27"/>
        <v>131.09230200244167</v>
      </c>
      <c r="AD51" s="151">
        <f t="shared" ca="1" si="27"/>
        <v>130.48927741323044</v>
      </c>
      <c r="AE51" s="181">
        <f t="shared" ca="1" si="27"/>
        <v>129.88902673712957</v>
      </c>
    </row>
    <row r="52" spans="2:31">
      <c r="B52" s="244" t="str">
        <f t="shared" si="18"/>
        <v>Com Forecast (Base Case)</v>
      </c>
      <c r="C52" s="244" t="str">
        <f t="shared" ca="1" si="25"/>
        <v>'Com Forecast (Base Case)'!$C$13:$CY$313</v>
      </c>
      <c r="D52" s="244" t="str">
        <f t="shared" ca="1" si="25"/>
        <v>'Com Forecast (Base Case)'!$B$13:$B$313</v>
      </c>
      <c r="E52" s="244" t="str">
        <f t="shared" ca="1" si="25"/>
        <v>'Com Forecast (Base Case)'!$C$12:$CY$12</v>
      </c>
      <c r="F52" s="140">
        <v>31</v>
      </c>
      <c r="G52" s="163" t="str">
        <f t="shared" si="22"/>
        <v>RegionLarge RetStock 2016</v>
      </c>
      <c r="H52" s="144" t="s">
        <v>5468</v>
      </c>
      <c r="I52" s="334" t="s">
        <v>5429</v>
      </c>
      <c r="J52" s="144" t="s">
        <v>5421</v>
      </c>
      <c r="K52" s="144" t="str">
        <f>INDEX('Lists&amp;Tables'!$K$3:$K$15,MATCH('Forecast Switchboard'!H52,'Lists&amp;Tables'!$J$3:$J$10,0),1)</f>
        <v>Millions SqFt</v>
      </c>
      <c r="L52" s="151">
        <f t="shared" ref="L52:AA67" ca="1" si="28">INDEX(INDIRECT($C52),MATCH($G52,INDIRECT($D52),0),MATCH(L$21,INDIRECT($E52),0))</f>
        <v>212.75668012141045</v>
      </c>
      <c r="M52" s="151">
        <f t="shared" ca="1" si="28"/>
        <v>211.777999392852</v>
      </c>
      <c r="N52" s="151">
        <f t="shared" ca="1" si="28"/>
        <v>210.80382059564485</v>
      </c>
      <c r="O52" s="151">
        <f t="shared" ca="1" si="28"/>
        <v>209.83412302090488</v>
      </c>
      <c r="P52" s="151">
        <f t="shared" ca="1" si="28"/>
        <v>208.86888605500869</v>
      </c>
      <c r="Q52" s="151">
        <f t="shared" ca="1" si="28"/>
        <v>207.90808917915564</v>
      </c>
      <c r="R52" s="151">
        <f t="shared" ca="1" si="28"/>
        <v>206.95171196893151</v>
      </c>
      <c r="S52" s="151">
        <f t="shared" ca="1" si="28"/>
        <v>205.99973409387439</v>
      </c>
      <c r="T52" s="151">
        <f t="shared" ca="1" si="28"/>
        <v>205.0521353170426</v>
      </c>
      <c r="U52" s="151">
        <f t="shared" ca="1" si="28"/>
        <v>204.10889549458417</v>
      </c>
      <c r="V52" s="151">
        <f t="shared" ref="Q52:AE67" ca="1" si="29">INDEX(INDIRECT($C52),MATCH($G52,INDIRECT($D52),0),MATCH(V$21,INDIRECT($E52),0))</f>
        <v>203.16999457530909</v>
      </c>
      <c r="W52" s="151">
        <f t="shared" ca="1" si="29"/>
        <v>202.23541260026263</v>
      </c>
      <c r="X52" s="151">
        <f t="shared" ca="1" si="29"/>
        <v>201.30512970230143</v>
      </c>
      <c r="Y52" s="151">
        <f t="shared" ca="1" si="29"/>
        <v>200.37912610567085</v>
      </c>
      <c r="Z52" s="151">
        <f t="shared" ca="1" si="29"/>
        <v>199.45738212558476</v>
      </c>
      <c r="AA52" s="151">
        <f t="shared" ca="1" si="29"/>
        <v>198.53987816780705</v>
      </c>
      <c r="AB52" s="151">
        <f t="shared" ca="1" si="29"/>
        <v>197.62659472823515</v>
      </c>
      <c r="AC52" s="151">
        <f t="shared" ca="1" si="29"/>
        <v>196.71751239248522</v>
      </c>
      <c r="AD52" s="151">
        <f t="shared" ca="1" si="29"/>
        <v>195.8126118354798</v>
      </c>
      <c r="AE52" s="181">
        <f t="shared" ca="1" si="29"/>
        <v>194.91187382103658</v>
      </c>
    </row>
    <row r="53" spans="2:31">
      <c r="B53" s="244" t="str">
        <f t="shared" si="18"/>
        <v>Com Forecast (Base Case)</v>
      </c>
      <c r="C53" s="244" t="str">
        <f t="shared" ca="1" si="25"/>
        <v>'Com Forecast (Base Case)'!$C$13:$CY$313</v>
      </c>
      <c r="D53" s="244" t="str">
        <f t="shared" ca="1" si="25"/>
        <v>'Com Forecast (Base Case)'!$B$13:$B$313</v>
      </c>
      <c r="E53" s="244" t="str">
        <f t="shared" ca="1" si="25"/>
        <v>'Com Forecast (Base Case)'!$C$12:$CY$12</v>
      </c>
      <c r="F53" s="140">
        <v>32</v>
      </c>
      <c r="G53" s="163" t="str">
        <f t="shared" si="22"/>
        <v>RegionMedium RetStock 2016</v>
      </c>
      <c r="H53" s="144" t="s">
        <v>5468</v>
      </c>
      <c r="I53" s="334" t="s">
        <v>5430</v>
      </c>
      <c r="J53" s="144" t="s">
        <v>5421</v>
      </c>
      <c r="K53" s="144" t="str">
        <f>INDEX('Lists&amp;Tables'!$K$3:$K$15,MATCH('Forecast Switchboard'!H53,'Lists&amp;Tables'!$J$3:$J$10,0),1)</f>
        <v>Millions SqFt</v>
      </c>
      <c r="L53" s="151">
        <f t="shared" ca="1" si="28"/>
        <v>100.40406920856658</v>
      </c>
      <c r="M53" s="151">
        <f t="shared" ca="1" si="28"/>
        <v>99.942210490207174</v>
      </c>
      <c r="N53" s="151">
        <f t="shared" ca="1" si="28"/>
        <v>99.48247632195222</v>
      </c>
      <c r="O53" s="151">
        <f t="shared" ca="1" si="28"/>
        <v>99.024856930871238</v>
      </c>
      <c r="P53" s="151">
        <f t="shared" ca="1" si="28"/>
        <v>98.56934258898923</v>
      </c>
      <c r="Q53" s="151">
        <f t="shared" ca="1" si="28"/>
        <v>98.115923613079872</v>
      </c>
      <c r="R53" s="151">
        <f t="shared" ca="1" si="28"/>
        <v>97.664590364459684</v>
      </c>
      <c r="S53" s="151">
        <f t="shared" ca="1" si="28"/>
        <v>97.215333248783182</v>
      </c>
      <c r="T53" s="151">
        <f t="shared" ca="1" si="28"/>
        <v>96.768142715838778</v>
      </c>
      <c r="U53" s="151">
        <f t="shared" ca="1" si="28"/>
        <v>96.323009259345909</v>
      </c>
      <c r="V53" s="151">
        <f t="shared" ca="1" si="29"/>
        <v>95.879923416752916</v>
      </c>
      <c r="W53" s="151">
        <f t="shared" ca="1" si="29"/>
        <v>95.438875769035846</v>
      </c>
      <c r="X53" s="151">
        <f t="shared" ca="1" si="29"/>
        <v>94.999856940498276</v>
      </c>
      <c r="Y53" s="151">
        <f t="shared" ca="1" si="29"/>
        <v>94.562857598571981</v>
      </c>
      <c r="Z53" s="151">
        <f t="shared" ca="1" si="29"/>
        <v>94.127868453618547</v>
      </c>
      <c r="AA53" s="151">
        <f t="shared" ca="1" si="29"/>
        <v>93.694880258731885</v>
      </c>
      <c r="AB53" s="151">
        <f t="shared" ca="1" si="29"/>
        <v>93.26388380954171</v>
      </c>
      <c r="AC53" s="151">
        <f t="shared" ca="1" si="29"/>
        <v>92.834869944017825</v>
      </c>
      <c r="AD53" s="151">
        <f t="shared" ca="1" si="29"/>
        <v>92.407829542275337</v>
      </c>
      <c r="AE53" s="181">
        <f t="shared" ca="1" si="29"/>
        <v>91.982753526380876</v>
      </c>
    </row>
    <row r="54" spans="2:31">
      <c r="B54" s="244" t="str">
        <f t="shared" si="18"/>
        <v>Com Forecast (Base Case)</v>
      </c>
      <c r="C54" s="244" t="str">
        <f t="shared" ca="1" si="25"/>
        <v>'Com Forecast (Base Case)'!$C$13:$CY$313</v>
      </c>
      <c r="D54" s="244" t="str">
        <f t="shared" ca="1" si="25"/>
        <v>'Com Forecast (Base Case)'!$B$13:$B$313</v>
      </c>
      <c r="E54" s="244" t="str">
        <f t="shared" ca="1" si="25"/>
        <v>'Com Forecast (Base Case)'!$C$12:$CY$12</v>
      </c>
      <c r="F54" s="140">
        <v>33</v>
      </c>
      <c r="G54" s="163" t="str">
        <f t="shared" si="22"/>
        <v>RegionSmall RetStock 2016</v>
      </c>
      <c r="H54" s="144" t="s">
        <v>5468</v>
      </c>
      <c r="I54" s="334" t="s">
        <v>5431</v>
      </c>
      <c r="J54" s="144" t="s">
        <v>5421</v>
      </c>
      <c r="K54" s="144" t="str">
        <f>INDEX('Lists&amp;Tables'!$K$3:$K$15,MATCH('Forecast Switchboard'!H54,'Lists&amp;Tables'!$J$3:$J$10,0),1)</f>
        <v>Millions SqFt</v>
      </c>
      <c r="L54" s="151">
        <f t="shared" ca="1" si="28"/>
        <v>111.74703101159992</v>
      </c>
      <c r="M54" s="151">
        <f t="shared" ca="1" si="28"/>
        <v>111.23299466894655</v>
      </c>
      <c r="N54" s="151">
        <f t="shared" ca="1" si="28"/>
        <v>110.72132289346939</v>
      </c>
      <c r="O54" s="151">
        <f t="shared" ca="1" si="28"/>
        <v>110.21200480815943</v>
      </c>
      <c r="P54" s="151">
        <f t="shared" ca="1" si="28"/>
        <v>109.70502958604189</v>
      </c>
      <c r="Q54" s="151">
        <f t="shared" ca="1" si="28"/>
        <v>109.20038644994609</v>
      </c>
      <c r="R54" s="151">
        <f t="shared" ca="1" si="28"/>
        <v>108.69806467227633</v>
      </c>
      <c r="S54" s="151">
        <f t="shared" ca="1" si="28"/>
        <v>108.19805357478386</v>
      </c>
      <c r="T54" s="151">
        <f t="shared" ca="1" si="28"/>
        <v>107.70034252833985</v>
      </c>
      <c r="U54" s="151">
        <f t="shared" ca="1" si="28"/>
        <v>107.20492095270947</v>
      </c>
      <c r="V54" s="151">
        <f t="shared" ca="1" si="29"/>
        <v>106.711778316327</v>
      </c>
      <c r="W54" s="151">
        <f t="shared" ca="1" si="29"/>
        <v>106.22090413607189</v>
      </c>
      <c r="X54" s="151">
        <f t="shared" ca="1" si="29"/>
        <v>105.73228797704596</v>
      </c>
      <c r="Y54" s="151">
        <f t="shared" ca="1" si="29"/>
        <v>105.24591945235153</v>
      </c>
      <c r="Z54" s="151">
        <f t="shared" ca="1" si="29"/>
        <v>104.76178822287072</v>
      </c>
      <c r="AA54" s="151">
        <f t="shared" ca="1" si="29"/>
        <v>104.2798839970455</v>
      </c>
      <c r="AB54" s="151">
        <f t="shared" ca="1" si="29"/>
        <v>103.80019653065909</v>
      </c>
      <c r="AC54" s="151">
        <f t="shared" ca="1" si="29"/>
        <v>103.32271562661805</v>
      </c>
      <c r="AD54" s="151">
        <f t="shared" ca="1" si="29"/>
        <v>102.84743113473559</v>
      </c>
      <c r="AE54" s="181">
        <f t="shared" ca="1" si="29"/>
        <v>102.37433295151581</v>
      </c>
    </row>
    <row r="55" spans="2:31">
      <c r="B55" s="244" t="str">
        <f t="shared" si="18"/>
        <v>Com Forecast (Base Case)</v>
      </c>
      <c r="C55" s="244" t="str">
        <f t="shared" ca="1" si="25"/>
        <v>'Com Forecast (Base Case)'!$C$13:$CY$313</v>
      </c>
      <c r="D55" s="244" t="str">
        <f t="shared" ca="1" si="25"/>
        <v>'Com Forecast (Base Case)'!$B$13:$B$313</v>
      </c>
      <c r="E55" s="244" t="str">
        <f t="shared" ca="1" si="25"/>
        <v>'Com Forecast (Base Case)'!$C$12:$CY$12</v>
      </c>
      <c r="F55" s="140">
        <v>34</v>
      </c>
      <c r="G55" s="163" t="str">
        <f t="shared" si="22"/>
        <v>RegionSchool K-12Stock 2016</v>
      </c>
      <c r="H55" s="144" t="s">
        <v>5468</v>
      </c>
      <c r="I55" s="334" t="s">
        <v>5433</v>
      </c>
      <c r="J55" s="144" t="s">
        <v>5421</v>
      </c>
      <c r="K55" s="144" t="str">
        <f>INDEX('Lists&amp;Tables'!$K$3:$K$15,MATCH('Forecast Switchboard'!H55,'Lists&amp;Tables'!$J$3:$J$10,0),1)</f>
        <v>Millions SqFt</v>
      </c>
      <c r="L55" s="151">
        <f t="shared" ca="1" si="28"/>
        <v>272.11549358988066</v>
      </c>
      <c r="M55" s="151">
        <f t="shared" ca="1" si="28"/>
        <v>271.54405105334189</v>
      </c>
      <c r="N55" s="151">
        <f t="shared" ca="1" si="28"/>
        <v>270.97380854612987</v>
      </c>
      <c r="O55" s="151">
        <f t="shared" ca="1" si="28"/>
        <v>270.40476354818298</v>
      </c>
      <c r="P55" s="151">
        <f t="shared" ca="1" si="28"/>
        <v>269.83691354473183</v>
      </c>
      <c r="Q55" s="151">
        <f t="shared" ca="1" si="28"/>
        <v>269.27025602628788</v>
      </c>
      <c r="R55" s="151">
        <f t="shared" ca="1" si="28"/>
        <v>268.70478848863269</v>
      </c>
      <c r="S55" s="151">
        <f t="shared" ca="1" si="28"/>
        <v>268.14050843280654</v>
      </c>
      <c r="T55" s="151">
        <f t="shared" ca="1" si="28"/>
        <v>267.57741336509764</v>
      </c>
      <c r="U55" s="151">
        <f t="shared" ca="1" si="28"/>
        <v>267.01550079703094</v>
      </c>
      <c r="V55" s="151">
        <f t="shared" ca="1" si="29"/>
        <v>266.45476824535717</v>
      </c>
      <c r="W55" s="151">
        <f t="shared" ca="1" si="29"/>
        <v>265.8952132320419</v>
      </c>
      <c r="X55" s="151">
        <f t="shared" ca="1" si="29"/>
        <v>265.33683328425462</v>
      </c>
      <c r="Y55" s="151">
        <f t="shared" ca="1" si="29"/>
        <v>264.77962593435768</v>
      </c>
      <c r="Z55" s="151">
        <f t="shared" ca="1" si="29"/>
        <v>264.22358871989559</v>
      </c>
      <c r="AA55" s="151">
        <f t="shared" ca="1" si="29"/>
        <v>263.66871918358379</v>
      </c>
      <c r="AB55" s="151">
        <f t="shared" ca="1" si="29"/>
        <v>263.11501487329826</v>
      </c>
      <c r="AC55" s="151">
        <f t="shared" ca="1" si="29"/>
        <v>262.56247334206432</v>
      </c>
      <c r="AD55" s="151">
        <f t="shared" ca="1" si="29"/>
        <v>262.01109214804598</v>
      </c>
      <c r="AE55" s="181">
        <f t="shared" ca="1" si="29"/>
        <v>261.46086885453508</v>
      </c>
    </row>
    <row r="56" spans="2:31">
      <c r="B56" s="244" t="str">
        <f t="shared" si="18"/>
        <v>Com Forecast (Base Case)</v>
      </c>
      <c r="C56" s="244" t="str">
        <f t="shared" ca="1" si="25"/>
        <v>'Com Forecast (Base Case)'!$C$13:$CY$313</v>
      </c>
      <c r="D56" s="244" t="str">
        <f t="shared" ca="1" si="25"/>
        <v>'Com Forecast (Base Case)'!$B$13:$B$313</v>
      </c>
      <c r="E56" s="244" t="str">
        <f t="shared" ca="1" si="25"/>
        <v>'Com Forecast (Base Case)'!$C$12:$CY$12</v>
      </c>
      <c r="F56" s="140">
        <v>35</v>
      </c>
      <c r="G56" s="163" t="str">
        <f t="shared" si="22"/>
        <v>RegionUniversityStock 2016</v>
      </c>
      <c r="H56" s="144" t="s">
        <v>5468</v>
      </c>
      <c r="I56" s="334" t="s">
        <v>52</v>
      </c>
      <c r="J56" s="144" t="s">
        <v>5421</v>
      </c>
      <c r="K56" s="144" t="str">
        <f>INDEX('Lists&amp;Tables'!$K$3:$K$15,MATCH('Forecast Switchboard'!H56,'Lists&amp;Tables'!$J$3:$J$10,0),1)</f>
        <v>Millions SqFt</v>
      </c>
      <c r="L56" s="151">
        <f t="shared" ca="1" si="28"/>
        <v>133.38944990863411</v>
      </c>
      <c r="M56" s="151">
        <f t="shared" ca="1" si="28"/>
        <v>133.06931522885338</v>
      </c>
      <c r="N56" s="151">
        <f t="shared" ca="1" si="28"/>
        <v>132.74994887230412</v>
      </c>
      <c r="O56" s="151">
        <f t="shared" ca="1" si="28"/>
        <v>132.43134899501064</v>
      </c>
      <c r="P56" s="151">
        <f t="shared" ca="1" si="28"/>
        <v>132.1135137574226</v>
      </c>
      <c r="Q56" s="151">
        <f t="shared" ca="1" si="28"/>
        <v>131.79644132440478</v>
      </c>
      <c r="R56" s="151">
        <f t="shared" ca="1" si="28"/>
        <v>131.48012986522622</v>
      </c>
      <c r="S56" s="151">
        <f t="shared" ca="1" si="28"/>
        <v>131.16457755354969</v>
      </c>
      <c r="T56" s="151">
        <f t="shared" ca="1" si="28"/>
        <v>130.84978256742119</v>
      </c>
      <c r="U56" s="151">
        <f t="shared" ca="1" si="28"/>
        <v>130.53574308925937</v>
      </c>
      <c r="V56" s="151">
        <f t="shared" ca="1" si="29"/>
        <v>130.22245730584515</v>
      </c>
      <c r="W56" s="151">
        <f t="shared" ca="1" si="29"/>
        <v>129.90992340831113</v>
      </c>
      <c r="X56" s="151">
        <f t="shared" ca="1" si="29"/>
        <v>129.59813959213119</v>
      </c>
      <c r="Y56" s="151">
        <f t="shared" ca="1" si="29"/>
        <v>129.28710405711007</v>
      </c>
      <c r="Z56" s="151">
        <f t="shared" ca="1" si="29"/>
        <v>128.97681500737301</v>
      </c>
      <c r="AA56" s="151">
        <f t="shared" ca="1" si="29"/>
        <v>128.6672706513553</v>
      </c>
      <c r="AB56" s="151">
        <f t="shared" ca="1" si="29"/>
        <v>128.35846920179208</v>
      </c>
      <c r="AC56" s="151">
        <f t="shared" ca="1" si="29"/>
        <v>128.05040887570777</v>
      </c>
      <c r="AD56" s="151">
        <f t="shared" ca="1" si="29"/>
        <v>127.74308789440607</v>
      </c>
      <c r="AE56" s="181">
        <f t="shared" ca="1" si="29"/>
        <v>127.4365044834595</v>
      </c>
    </row>
    <row r="57" spans="2:31">
      <c r="B57" s="244" t="str">
        <f t="shared" si="18"/>
        <v>Com Forecast (Base Case)</v>
      </c>
      <c r="C57" s="244" t="str">
        <f t="shared" ca="1" si="25"/>
        <v>'Com Forecast (Base Case)'!$C$13:$CY$313</v>
      </c>
      <c r="D57" s="244" t="str">
        <f t="shared" ca="1" si="25"/>
        <v>'Com Forecast (Base Case)'!$B$13:$B$313</v>
      </c>
      <c r="E57" s="244" t="str">
        <f t="shared" ca="1" si="25"/>
        <v>'Com Forecast (Base Case)'!$C$12:$CY$12</v>
      </c>
      <c r="F57" s="140">
        <v>36</v>
      </c>
      <c r="G57" s="163" t="str">
        <f t="shared" si="22"/>
        <v>RegionWarehouseStock 2016</v>
      </c>
      <c r="H57" s="144" t="s">
        <v>5468</v>
      </c>
      <c r="I57" s="334" t="s">
        <v>54</v>
      </c>
      <c r="J57" s="144" t="s">
        <v>5421</v>
      </c>
      <c r="K57" s="144" t="str">
        <f>INDEX('Lists&amp;Tables'!$K$3:$K$15,MATCH('Forecast Switchboard'!H57,'Lists&amp;Tables'!$J$3:$J$10,0),1)</f>
        <v>Millions SqFt</v>
      </c>
      <c r="L57" s="151">
        <f t="shared" ca="1" si="28"/>
        <v>489.94779054978409</v>
      </c>
      <c r="M57" s="151">
        <f t="shared" ca="1" si="28"/>
        <v>487.63523697838912</v>
      </c>
      <c r="N57" s="151">
        <f t="shared" ca="1" si="28"/>
        <v>485.33359865985119</v>
      </c>
      <c r="O57" s="151">
        <f t="shared" ca="1" si="28"/>
        <v>483.04282407417668</v>
      </c>
      <c r="P57" s="151">
        <f t="shared" ca="1" si="28"/>
        <v>480.76286194454661</v>
      </c>
      <c r="Q57" s="151">
        <f t="shared" ca="1" si="28"/>
        <v>478.49366123616835</v>
      </c>
      <c r="R57" s="151">
        <f t="shared" ca="1" si="28"/>
        <v>476.23517115513368</v>
      </c>
      <c r="S57" s="151">
        <f t="shared" ca="1" si="28"/>
        <v>473.98734114728154</v>
      </c>
      <c r="T57" s="151">
        <f t="shared" ca="1" si="28"/>
        <v>471.75012089706638</v>
      </c>
      <c r="U57" s="151">
        <f t="shared" ca="1" si="28"/>
        <v>469.52346032643226</v>
      </c>
      <c r="V57" s="151">
        <f t="shared" ca="1" si="29"/>
        <v>467.30730959369151</v>
      </c>
      <c r="W57" s="151">
        <f t="shared" ca="1" si="29"/>
        <v>465.10161909240929</v>
      </c>
      <c r="X57" s="151">
        <f t="shared" ca="1" si="29"/>
        <v>462.90633945029316</v>
      </c>
      <c r="Y57" s="151">
        <f t="shared" ca="1" si="29"/>
        <v>460.72142152808783</v>
      </c>
      <c r="Z57" s="151">
        <f t="shared" ca="1" si="29"/>
        <v>458.54681641847526</v>
      </c>
      <c r="AA57" s="151">
        <f t="shared" ca="1" si="29"/>
        <v>456.38247544498006</v>
      </c>
      <c r="AB57" s="151">
        <f t="shared" ca="1" si="29"/>
        <v>454.22835016087981</v>
      </c>
      <c r="AC57" s="151">
        <f t="shared" ca="1" si="29"/>
        <v>452.08439234812045</v>
      </c>
      <c r="AD57" s="151">
        <f t="shared" ca="1" si="29"/>
        <v>449.95055401623733</v>
      </c>
      <c r="AE57" s="181">
        <f t="shared" ca="1" si="29"/>
        <v>447.82678740128074</v>
      </c>
    </row>
    <row r="58" spans="2:31">
      <c r="B58" s="244" t="str">
        <f t="shared" si="18"/>
        <v>Com Forecast (Base Case)</v>
      </c>
      <c r="C58" s="244" t="str">
        <f t="shared" ca="1" si="25"/>
        <v>'Com Forecast (Base Case)'!$C$13:$CY$313</v>
      </c>
      <c r="D58" s="244" t="str">
        <f t="shared" ca="1" si="25"/>
        <v>'Com Forecast (Base Case)'!$B$13:$B$313</v>
      </c>
      <c r="E58" s="244" t="str">
        <f t="shared" ca="1" si="25"/>
        <v>'Com Forecast (Base Case)'!$C$12:$CY$12</v>
      </c>
      <c r="F58" s="140">
        <v>37</v>
      </c>
      <c r="G58" s="163" t="str">
        <f t="shared" si="22"/>
        <v>RegionSupermarketStock 2016</v>
      </c>
      <c r="H58" s="144" t="s">
        <v>5468</v>
      </c>
      <c r="I58" s="144" t="s">
        <v>56</v>
      </c>
      <c r="J58" s="144" t="s">
        <v>5421</v>
      </c>
      <c r="K58" s="144" t="str">
        <f>INDEX('Lists&amp;Tables'!$K$3:$K$15,MATCH('Forecast Switchboard'!H58,'Lists&amp;Tables'!$J$3:$J$10,0),1)</f>
        <v>Millions SqFt</v>
      </c>
      <c r="L58" s="151">
        <f t="shared" ca="1" si="28"/>
        <v>52.012463132286499</v>
      </c>
      <c r="M58" s="151">
        <f t="shared" ca="1" si="28"/>
        <v>51.766964306302107</v>
      </c>
      <c r="N58" s="151">
        <f t="shared" ca="1" si="28"/>
        <v>51.522624234776359</v>
      </c>
      <c r="O58" s="151">
        <f t="shared" ca="1" si="28"/>
        <v>51.279437448388222</v>
      </c>
      <c r="P58" s="151">
        <f t="shared" ca="1" si="28"/>
        <v>51.037398503631835</v>
      </c>
      <c r="Q58" s="151">
        <f t="shared" ca="1" si="28"/>
        <v>50.7965019826947</v>
      </c>
      <c r="R58" s="151">
        <f t="shared" ca="1" si="28"/>
        <v>50.55674249333638</v>
      </c>
      <c r="S58" s="151">
        <f t="shared" ca="1" si="28"/>
        <v>50.318114668767834</v>
      </c>
      <c r="T58" s="151">
        <f t="shared" ca="1" si="28"/>
        <v>50.080613167531247</v>
      </c>
      <c r="U58" s="151">
        <f t="shared" ca="1" si="28"/>
        <v>49.844232673380503</v>
      </c>
      <c r="V58" s="151">
        <f t="shared" ca="1" si="29"/>
        <v>49.608967895162152</v>
      </c>
      <c r="W58" s="151">
        <f t="shared" ca="1" si="29"/>
        <v>49.374813566696993</v>
      </c>
      <c r="X58" s="151">
        <f t="shared" ca="1" si="29"/>
        <v>49.141764446662179</v>
      </c>
      <c r="Y58" s="151">
        <f t="shared" ca="1" si="29"/>
        <v>48.909815318473946</v>
      </c>
      <c r="Z58" s="151">
        <f t="shared" ca="1" si="29"/>
        <v>48.678960990170744</v>
      </c>
      <c r="AA58" s="151">
        <f t="shared" ca="1" si="29"/>
        <v>48.449196294297138</v>
      </c>
      <c r="AB58" s="151">
        <f t="shared" ca="1" si="29"/>
        <v>48.220516087788056</v>
      </c>
      <c r="AC58" s="151">
        <f t="shared" ca="1" si="29"/>
        <v>47.992915251853702</v>
      </c>
      <c r="AD58" s="151">
        <f t="shared" ca="1" si="29"/>
        <v>47.766388691864961</v>
      </c>
      <c r="AE58" s="181">
        <f t="shared" ca="1" si="29"/>
        <v>47.540931337239357</v>
      </c>
    </row>
    <row r="59" spans="2:31">
      <c r="B59" s="244" t="str">
        <f t="shared" si="18"/>
        <v>Com Forecast (Base Case)</v>
      </c>
      <c r="C59" s="244" t="str">
        <f t="shared" ca="1" si="25"/>
        <v>'Com Forecast (Base Case)'!$C$13:$CY$313</v>
      </c>
      <c r="D59" s="244" t="str">
        <f t="shared" ca="1" si="25"/>
        <v>'Com Forecast (Base Case)'!$B$13:$B$313</v>
      </c>
      <c r="E59" s="244" t="str">
        <f t="shared" ca="1" si="25"/>
        <v>'Com Forecast (Base Case)'!$C$12:$CY$12</v>
      </c>
      <c r="F59" s="140">
        <v>38</v>
      </c>
      <c r="G59" s="163" t="str">
        <f t="shared" si="22"/>
        <v>RegionMiniMartStock 2016</v>
      </c>
      <c r="H59" s="144" t="s">
        <v>5468</v>
      </c>
      <c r="I59" s="144" t="s">
        <v>58</v>
      </c>
      <c r="J59" s="144" t="s">
        <v>5421</v>
      </c>
      <c r="K59" s="144" t="str">
        <f>INDEX('Lists&amp;Tables'!$K$3:$K$15,MATCH('Forecast Switchboard'!H59,'Lists&amp;Tables'!$J$3:$J$10,0),1)</f>
        <v>Millions SqFt</v>
      </c>
      <c r="L59" s="151">
        <f t="shared" ca="1" si="28"/>
        <v>23.60165627856518</v>
      </c>
      <c r="M59" s="151">
        <f t="shared" ca="1" si="28"/>
        <v>23.545012303496627</v>
      </c>
      <c r="N59" s="151">
        <f t="shared" ca="1" si="28"/>
        <v>23.488504273968235</v>
      </c>
      <c r="O59" s="151">
        <f t="shared" ca="1" si="28"/>
        <v>23.432131863710712</v>
      </c>
      <c r="P59" s="151">
        <f t="shared" ca="1" si="28"/>
        <v>23.375894747237805</v>
      </c>
      <c r="Q59" s="151">
        <f t="shared" ca="1" si="28"/>
        <v>23.319792599844437</v>
      </c>
      <c r="R59" s="151">
        <f t="shared" ca="1" si="28"/>
        <v>23.263825097604812</v>
      </c>
      <c r="S59" s="151">
        <f t="shared" ca="1" si="28"/>
        <v>23.207991917370563</v>
      </c>
      <c r="T59" s="151">
        <f t="shared" ca="1" si="28"/>
        <v>23.152292736768878</v>
      </c>
      <c r="U59" s="151">
        <f t="shared" ca="1" si="28"/>
        <v>23.096727234200628</v>
      </c>
      <c r="V59" s="151">
        <f t="shared" ca="1" si="29"/>
        <v>23.041295088838545</v>
      </c>
      <c r="W59" s="151">
        <f t="shared" ca="1" si="29"/>
        <v>22.985995980625336</v>
      </c>
      <c r="X59" s="151">
        <f t="shared" ca="1" si="29"/>
        <v>22.930829590271834</v>
      </c>
      <c r="Y59" s="151">
        <f t="shared" ca="1" si="29"/>
        <v>22.875795599255184</v>
      </c>
      <c r="Z59" s="151">
        <f t="shared" ca="1" si="29"/>
        <v>22.82089368981697</v>
      </c>
      <c r="AA59" s="151">
        <f t="shared" ca="1" si="29"/>
        <v>22.76612354496141</v>
      </c>
      <c r="AB59" s="151">
        <f t="shared" ca="1" si="29"/>
        <v>22.711484848453502</v>
      </c>
      <c r="AC59" s="151">
        <f t="shared" ca="1" si="29"/>
        <v>22.656977284817216</v>
      </c>
      <c r="AD59" s="151">
        <f t="shared" ca="1" si="29"/>
        <v>22.602600539333658</v>
      </c>
      <c r="AE59" s="181">
        <f t="shared" ca="1" si="29"/>
        <v>22.548354298039257</v>
      </c>
    </row>
    <row r="60" spans="2:31">
      <c r="B60" s="244" t="str">
        <f t="shared" si="18"/>
        <v>Com Forecast (Base Case)</v>
      </c>
      <c r="C60" s="244" t="str">
        <f t="shared" ca="1" si="25"/>
        <v>'Com Forecast (Base Case)'!$C$13:$CY$313</v>
      </c>
      <c r="D60" s="244" t="str">
        <f t="shared" ca="1" si="25"/>
        <v>'Com Forecast (Base Case)'!$B$13:$B$313</v>
      </c>
      <c r="E60" s="244" t="str">
        <f t="shared" ca="1" si="25"/>
        <v>'Com Forecast (Base Case)'!$C$12:$CY$12</v>
      </c>
      <c r="F60" s="140">
        <v>39</v>
      </c>
      <c r="G60" s="163" t="str">
        <f t="shared" si="22"/>
        <v>RegionRestaurantStock 2016</v>
      </c>
      <c r="H60" s="144" t="s">
        <v>5468</v>
      </c>
      <c r="I60" s="144" t="s">
        <v>60</v>
      </c>
      <c r="J60" s="144" t="s">
        <v>5421</v>
      </c>
      <c r="K60" s="144" t="str">
        <f>INDEX('Lists&amp;Tables'!$K$3:$K$15,MATCH('Forecast Switchboard'!H60,'Lists&amp;Tables'!$J$3:$J$10,0),1)</f>
        <v>Millions SqFt</v>
      </c>
      <c r="L60" s="151">
        <f t="shared" ca="1" si="28"/>
        <v>51.844457025147285</v>
      </c>
      <c r="M60" s="151">
        <f t="shared" ca="1" si="28"/>
        <v>51.377856911920958</v>
      </c>
      <c r="N60" s="151">
        <f t="shared" ca="1" si="28"/>
        <v>50.915456199713667</v>
      </c>
      <c r="O60" s="151">
        <f t="shared" ca="1" si="28"/>
        <v>50.457217093916242</v>
      </c>
      <c r="P60" s="151">
        <f t="shared" ca="1" si="28"/>
        <v>50.003102140070993</v>
      </c>
      <c r="Q60" s="151">
        <f t="shared" ca="1" si="28"/>
        <v>49.553074220810359</v>
      </c>
      <c r="R60" s="151">
        <f t="shared" ca="1" si="28"/>
        <v>49.107096552823059</v>
      </c>
      <c r="S60" s="151">
        <f t="shared" ca="1" si="28"/>
        <v>48.665132683847652</v>
      </c>
      <c r="T60" s="151">
        <f t="shared" ca="1" si="28"/>
        <v>48.227146489693027</v>
      </c>
      <c r="U60" s="151">
        <f t="shared" ca="1" si="28"/>
        <v>47.793102171285788</v>
      </c>
      <c r="V60" s="151">
        <f t="shared" ca="1" si="29"/>
        <v>47.362964251744209</v>
      </c>
      <c r="W60" s="151">
        <f t="shared" ca="1" si="29"/>
        <v>46.936697573478511</v>
      </c>
      <c r="X60" s="151">
        <f t="shared" ca="1" si="29"/>
        <v>46.514267295317204</v>
      </c>
      <c r="Y60" s="151">
        <f t="shared" ca="1" si="29"/>
        <v>46.095638889659348</v>
      </c>
      <c r="Z60" s="151">
        <f t="shared" ca="1" si="29"/>
        <v>45.680778139652418</v>
      </c>
      <c r="AA60" s="151">
        <f t="shared" ca="1" si="29"/>
        <v>45.269651136395545</v>
      </c>
      <c r="AB60" s="151">
        <f t="shared" ca="1" si="29"/>
        <v>44.862224276167979</v>
      </c>
      <c r="AC60" s="151">
        <f t="shared" ca="1" si="29"/>
        <v>44.458464257682465</v>
      </c>
      <c r="AD60" s="151">
        <f t="shared" ca="1" si="29"/>
        <v>44.058338079363324</v>
      </c>
      <c r="AE60" s="181">
        <f t="shared" ca="1" si="29"/>
        <v>43.66181303664905</v>
      </c>
    </row>
    <row r="61" spans="2:31">
      <c r="B61" s="244" t="str">
        <f t="shared" si="18"/>
        <v>Com Forecast (Base Case)</v>
      </c>
      <c r="C61" s="244" t="str">
        <f t="shared" ca="1" si="25"/>
        <v>'Com Forecast (Base Case)'!$C$13:$CY$313</v>
      </c>
      <c r="D61" s="244" t="str">
        <f t="shared" ca="1" si="25"/>
        <v>'Com Forecast (Base Case)'!$B$13:$B$313</v>
      </c>
      <c r="E61" s="244" t="str">
        <f t="shared" ca="1" si="25"/>
        <v>'Com Forecast (Base Case)'!$C$12:$CY$12</v>
      </c>
      <c r="F61" s="140">
        <v>40</v>
      </c>
      <c r="G61" s="163" t="str">
        <f t="shared" si="22"/>
        <v>RegionLodgingStock 2016</v>
      </c>
      <c r="H61" s="144" t="s">
        <v>5468</v>
      </c>
      <c r="I61" s="144" t="s">
        <v>62</v>
      </c>
      <c r="J61" s="144" t="s">
        <v>5421</v>
      </c>
      <c r="K61" s="144" t="str">
        <f>INDEX('Lists&amp;Tables'!$K$3:$K$15,MATCH('Forecast Switchboard'!H61,'Lists&amp;Tables'!$J$3:$J$10,0),1)</f>
        <v>Millions SqFt</v>
      </c>
      <c r="L61" s="151">
        <f t="shared" ca="1" si="28"/>
        <v>184.6245949562699</v>
      </c>
      <c r="M61" s="151">
        <f t="shared" ca="1" si="28"/>
        <v>183.94148395493167</v>
      </c>
      <c r="N61" s="151">
        <f t="shared" ca="1" si="28"/>
        <v>183.26090046429843</v>
      </c>
      <c r="O61" s="151">
        <f t="shared" ca="1" si="28"/>
        <v>182.58283513258053</v>
      </c>
      <c r="P61" s="151">
        <f t="shared" ca="1" si="28"/>
        <v>181.90727864258994</v>
      </c>
      <c r="Q61" s="151">
        <f t="shared" ca="1" si="28"/>
        <v>181.23422171161238</v>
      </c>
      <c r="R61" s="151">
        <f t="shared" ca="1" si="28"/>
        <v>180.5636550912794</v>
      </c>
      <c r="S61" s="151">
        <f t="shared" ca="1" si="28"/>
        <v>179.89556956744164</v>
      </c>
      <c r="T61" s="151">
        <f t="shared" ca="1" si="28"/>
        <v>179.22995596004213</v>
      </c>
      <c r="U61" s="151">
        <f t="shared" ca="1" si="28"/>
        <v>178.56680512298999</v>
      </c>
      <c r="V61" s="151">
        <f t="shared" ca="1" si="29"/>
        <v>177.90610794403491</v>
      </c>
      <c r="W61" s="151">
        <f t="shared" ca="1" si="29"/>
        <v>177.24785534464198</v>
      </c>
      <c r="X61" s="151">
        <f t="shared" ca="1" si="29"/>
        <v>176.59203827986678</v>
      </c>
      <c r="Y61" s="151">
        <f t="shared" ca="1" si="29"/>
        <v>175.93864773823128</v>
      </c>
      <c r="Z61" s="151">
        <f t="shared" ca="1" si="29"/>
        <v>175.2876747415998</v>
      </c>
      <c r="AA61" s="151">
        <f t="shared" ca="1" si="29"/>
        <v>174.63911034505588</v>
      </c>
      <c r="AB61" s="151">
        <f t="shared" ca="1" si="29"/>
        <v>173.99294563677915</v>
      </c>
      <c r="AC61" s="151">
        <f t="shared" ca="1" si="29"/>
        <v>173.34917173792309</v>
      </c>
      <c r="AD61" s="151">
        <f t="shared" ca="1" si="29"/>
        <v>172.70777980249278</v>
      </c>
      <c r="AE61" s="181">
        <f t="shared" ca="1" si="29"/>
        <v>172.06876101722352</v>
      </c>
    </row>
    <row r="62" spans="2:31">
      <c r="B62" s="244" t="str">
        <f t="shared" si="18"/>
        <v>Com Forecast (Base Case)</v>
      </c>
      <c r="C62" s="244" t="str">
        <f t="shared" ca="1" si="25"/>
        <v>'Com Forecast (Base Case)'!$C$13:$CY$313</v>
      </c>
      <c r="D62" s="244" t="str">
        <f t="shared" ca="1" si="25"/>
        <v>'Com Forecast (Base Case)'!$B$13:$B$313</v>
      </c>
      <c r="E62" s="244" t="str">
        <f t="shared" ca="1" si="25"/>
        <v>'Com Forecast (Base Case)'!$C$12:$CY$12</v>
      </c>
      <c r="F62" s="140">
        <v>41</v>
      </c>
      <c r="G62" s="163" t="str">
        <f t="shared" si="22"/>
        <v>RegionHospitalStock 2016</v>
      </c>
      <c r="H62" s="144" t="s">
        <v>5468</v>
      </c>
      <c r="I62" s="144" t="s">
        <v>64</v>
      </c>
      <c r="J62" s="144" t="s">
        <v>5421</v>
      </c>
      <c r="K62" s="144" t="str">
        <f>INDEX('Lists&amp;Tables'!$K$3:$K$15,MATCH('Forecast Switchboard'!H62,'Lists&amp;Tables'!$J$3:$J$10,0),1)</f>
        <v>Millions SqFt</v>
      </c>
      <c r="L62" s="151">
        <f t="shared" ca="1" si="28"/>
        <v>113.50221963251342</v>
      </c>
      <c r="M62" s="151">
        <f t="shared" ca="1" si="28"/>
        <v>113.03686053202011</v>
      </c>
      <c r="N62" s="151">
        <f t="shared" ca="1" si="28"/>
        <v>112.57340940383882</v>
      </c>
      <c r="O62" s="151">
        <f t="shared" ca="1" si="28"/>
        <v>112.11185842528309</v>
      </c>
      <c r="P62" s="151">
        <f t="shared" ca="1" si="28"/>
        <v>111.65219980573941</v>
      </c>
      <c r="Q62" s="151">
        <f t="shared" ca="1" si="28"/>
        <v>111.1944257865359</v>
      </c>
      <c r="R62" s="151">
        <f t="shared" ca="1" si="28"/>
        <v>110.7385286408111</v>
      </c>
      <c r="S62" s="151">
        <f t="shared" ca="1" si="28"/>
        <v>110.28450067338377</v>
      </c>
      <c r="T62" s="151">
        <f t="shared" ca="1" si="28"/>
        <v>109.8323342206229</v>
      </c>
      <c r="U62" s="151">
        <f t="shared" ca="1" si="28"/>
        <v>109.38202165031834</v>
      </c>
      <c r="V62" s="151">
        <f t="shared" ca="1" si="29"/>
        <v>108.93355536155204</v>
      </c>
      <c r="W62" s="151">
        <f t="shared" ca="1" si="29"/>
        <v>108.48692778456969</v>
      </c>
      <c r="X62" s="151">
        <f t="shared" ca="1" si="29"/>
        <v>108.04213138065295</v>
      </c>
      <c r="Y62" s="151">
        <f t="shared" ca="1" si="29"/>
        <v>107.59915864199226</v>
      </c>
      <c r="Z62" s="151">
        <f t="shared" ca="1" si="29"/>
        <v>107.15800209156011</v>
      </c>
      <c r="AA62" s="151">
        <f t="shared" ca="1" si="29"/>
        <v>106.71865428298472</v>
      </c>
      <c r="AB62" s="151">
        <f t="shared" ca="1" si="29"/>
        <v>106.28110780042448</v>
      </c>
      <c r="AC62" s="151">
        <f t="shared" ca="1" si="29"/>
        <v>105.84535525844274</v>
      </c>
      <c r="AD62" s="151">
        <f t="shared" ca="1" si="29"/>
        <v>105.41138930188312</v>
      </c>
      <c r="AE62" s="181">
        <f t="shared" ca="1" si="29"/>
        <v>104.9792026057454</v>
      </c>
    </row>
    <row r="63" spans="2:31">
      <c r="B63" s="244" t="str">
        <f t="shared" si="18"/>
        <v>Com Forecast (Base Case)</v>
      </c>
      <c r="C63" s="244" t="str">
        <f t="shared" ca="1" si="25"/>
        <v>'Com Forecast (Base Case)'!$C$13:$CY$313</v>
      </c>
      <c r="D63" s="244" t="str">
        <f t="shared" ca="1" si="25"/>
        <v>'Com Forecast (Base Case)'!$B$13:$B$313</v>
      </c>
      <c r="E63" s="244" t="str">
        <f t="shared" ca="1" si="25"/>
        <v>'Com Forecast (Base Case)'!$C$12:$CY$12</v>
      </c>
      <c r="F63" s="140">
        <v>42</v>
      </c>
      <c r="G63" s="163" t="str">
        <f t="shared" si="22"/>
        <v>RegionResidential CareStock 2016</v>
      </c>
      <c r="H63" s="144" t="s">
        <v>5468</v>
      </c>
      <c r="I63" s="188" t="s">
        <v>5434</v>
      </c>
      <c r="J63" s="144" t="s">
        <v>5421</v>
      </c>
      <c r="K63" s="144" t="str">
        <f>INDEX('Lists&amp;Tables'!$K$3:$K$15,MATCH('Forecast Switchboard'!H63,'Lists&amp;Tables'!$J$3:$J$10,0),1)</f>
        <v>Millions SqFt</v>
      </c>
      <c r="L63" s="151">
        <f t="shared" ca="1" si="28"/>
        <v>139.33091416745748</v>
      </c>
      <c r="M63" s="151">
        <f t="shared" ca="1" si="28"/>
        <v>138.75965741937091</v>
      </c>
      <c r="N63" s="151">
        <f t="shared" ca="1" si="28"/>
        <v>138.1907428239515</v>
      </c>
      <c r="O63" s="151">
        <f t="shared" ca="1" si="28"/>
        <v>137.62416077837327</v>
      </c>
      <c r="P63" s="151">
        <f t="shared" ca="1" si="28"/>
        <v>137.05990171918194</v>
      </c>
      <c r="Q63" s="151">
        <f t="shared" ca="1" si="28"/>
        <v>136.4979561221333</v>
      </c>
      <c r="R63" s="151">
        <f t="shared" ca="1" si="28"/>
        <v>135.93831450203254</v>
      </c>
      <c r="S63" s="151">
        <f t="shared" ca="1" si="28"/>
        <v>135.38096741257422</v>
      </c>
      <c r="T63" s="151">
        <f t="shared" ca="1" si="28"/>
        <v>134.82590544618267</v>
      </c>
      <c r="U63" s="151">
        <f t="shared" ca="1" si="28"/>
        <v>134.27311923385332</v>
      </c>
      <c r="V63" s="151">
        <f t="shared" ca="1" si="29"/>
        <v>133.7225994449945</v>
      </c>
      <c r="W63" s="151">
        <f t="shared" ca="1" si="29"/>
        <v>133.17433678727002</v>
      </c>
      <c r="X63" s="151">
        <f t="shared" ca="1" si="29"/>
        <v>132.62832200644223</v>
      </c>
      <c r="Y63" s="151">
        <f t="shared" ca="1" si="29"/>
        <v>132.08454588621584</v>
      </c>
      <c r="Z63" s="151">
        <f t="shared" ca="1" si="29"/>
        <v>131.54299924808231</v>
      </c>
      <c r="AA63" s="151">
        <f t="shared" ca="1" si="29"/>
        <v>131.00367295116519</v>
      </c>
      <c r="AB63" s="151">
        <f t="shared" ca="1" si="29"/>
        <v>130.4665578920654</v>
      </c>
      <c r="AC63" s="151">
        <f t="shared" ca="1" si="29"/>
        <v>129.93164500470795</v>
      </c>
      <c r="AD63" s="151">
        <f t="shared" ca="1" si="29"/>
        <v>129.39892526018866</v>
      </c>
      <c r="AE63" s="181">
        <f t="shared" ca="1" si="29"/>
        <v>128.86838966662188</v>
      </c>
    </row>
    <row r="64" spans="2:31">
      <c r="B64" s="244" t="str">
        <f t="shared" si="18"/>
        <v>Com Forecast (Base Case)</v>
      </c>
      <c r="C64" s="244" t="str">
        <f t="shared" ca="1" si="25"/>
        <v>'Com Forecast (Base Case)'!$C$13:$CY$313</v>
      </c>
      <c r="D64" s="244" t="str">
        <f t="shared" ca="1" si="25"/>
        <v>'Com Forecast (Base Case)'!$B$13:$B$313</v>
      </c>
      <c r="E64" s="244" t="str">
        <f t="shared" ca="1" si="25"/>
        <v>'Com Forecast (Base Case)'!$C$12:$CY$12</v>
      </c>
      <c r="F64" s="140">
        <v>43</v>
      </c>
      <c r="G64" s="163" t="str">
        <f t="shared" si="22"/>
        <v>RegionAssemblyStock 2016</v>
      </c>
      <c r="H64" s="144" t="s">
        <v>5468</v>
      </c>
      <c r="I64" s="144" t="s">
        <v>67</v>
      </c>
      <c r="J64" s="144" t="s">
        <v>5421</v>
      </c>
      <c r="K64" s="144" t="str">
        <f>INDEX('Lists&amp;Tables'!$K$3:$K$15,MATCH('Forecast Switchboard'!H64,'Lists&amp;Tables'!$J$3:$J$10,0),1)</f>
        <v>Millions SqFt</v>
      </c>
      <c r="L64" s="151">
        <f t="shared" ca="1" si="28"/>
        <v>374.0830802363385</v>
      </c>
      <c r="M64" s="151">
        <f t="shared" ca="1" si="28"/>
        <v>372.40469414967811</v>
      </c>
      <c r="N64" s="151">
        <f t="shared" ca="1" si="28"/>
        <v>370.73383842192658</v>
      </c>
      <c r="O64" s="151">
        <f t="shared" ca="1" si="28"/>
        <v>369.07047926687358</v>
      </c>
      <c r="P64" s="151">
        <f t="shared" ca="1" si="28"/>
        <v>367.41458304989618</v>
      </c>
      <c r="Q64" s="151">
        <f t="shared" ca="1" si="28"/>
        <v>365.76611628727898</v>
      </c>
      <c r="R64" s="151">
        <f t="shared" ca="1" si="28"/>
        <v>364.12504564553672</v>
      </c>
      <c r="S64" s="151">
        <f t="shared" ca="1" si="28"/>
        <v>362.49133794074038</v>
      </c>
      <c r="T64" s="151">
        <f t="shared" ca="1" si="28"/>
        <v>360.86496013784631</v>
      </c>
      <c r="U64" s="151">
        <f t="shared" ca="1" si="28"/>
        <v>359.24587935002785</v>
      </c>
      <c r="V64" s="151">
        <f t="shared" ca="1" si="29"/>
        <v>357.63406283801066</v>
      </c>
      <c r="W64" s="151">
        <f t="shared" ca="1" si="29"/>
        <v>356.02947800941081</v>
      </c>
      <c r="X64" s="151">
        <f t="shared" ca="1" si="29"/>
        <v>354.43209241807529</v>
      </c>
      <c r="Y64" s="151">
        <f t="shared" ca="1" si="29"/>
        <v>352.84187376342618</v>
      </c>
      <c r="Z64" s="151">
        <f t="shared" ca="1" si="29"/>
        <v>351.25878988980764</v>
      </c>
      <c r="AA64" s="151">
        <f t="shared" ca="1" si="29"/>
        <v>349.68280878583539</v>
      </c>
      <c r="AB64" s="151">
        <f t="shared" ca="1" si="29"/>
        <v>348.11389858374957</v>
      </c>
      <c r="AC64" s="151">
        <f t="shared" ca="1" si="29"/>
        <v>346.55202755877053</v>
      </c>
      <c r="AD64" s="151">
        <f t="shared" ca="1" si="29"/>
        <v>344.99716412845686</v>
      </c>
      <c r="AE64" s="181">
        <f t="shared" ca="1" si="29"/>
        <v>343.44927685206721</v>
      </c>
    </row>
    <row r="65" spans="1:31" ht="13.5" thickBot="1">
      <c r="B65" s="244" t="str">
        <f t="shared" si="18"/>
        <v>Com Forecast (Base Case)</v>
      </c>
      <c r="C65" s="244" t="str">
        <f t="shared" ca="1" si="25"/>
        <v>'Com Forecast (Base Case)'!$C$13:$CY$313</v>
      </c>
      <c r="D65" s="244" t="str">
        <f t="shared" ca="1" si="25"/>
        <v>'Com Forecast (Base Case)'!$B$13:$B$313</v>
      </c>
      <c r="E65" s="244" t="str">
        <f t="shared" ca="1" si="25"/>
        <v>'Com Forecast (Base Case)'!$C$12:$CY$12</v>
      </c>
      <c r="F65" s="140">
        <v>44</v>
      </c>
      <c r="G65" s="163" t="str">
        <f t="shared" si="22"/>
        <v>RegionOtherStock 2016</v>
      </c>
      <c r="H65" s="144" t="s">
        <v>5468</v>
      </c>
      <c r="I65" s="144" t="s">
        <v>69</v>
      </c>
      <c r="J65" s="144" t="s">
        <v>5421</v>
      </c>
      <c r="K65" s="144" t="str">
        <f>INDEX('Lists&amp;Tables'!$K$3:$K$15,MATCH('Forecast Switchboard'!H65,'Lists&amp;Tables'!$J$3:$J$10,0),1)</f>
        <v>Millions SqFt</v>
      </c>
      <c r="L65" s="151">
        <f t="shared" ca="1" si="28"/>
        <v>368.64569216265329</v>
      </c>
      <c r="M65" s="151">
        <f t="shared" ca="1" si="28"/>
        <v>365.32788093318936</v>
      </c>
      <c r="N65" s="151">
        <f t="shared" ca="1" si="28"/>
        <v>362.03993000479068</v>
      </c>
      <c r="O65" s="151">
        <f t="shared" ca="1" si="28"/>
        <v>358.7815706347476</v>
      </c>
      <c r="P65" s="151">
        <f t="shared" ca="1" si="28"/>
        <v>355.55253649903483</v>
      </c>
      <c r="Q65" s="151">
        <f t="shared" ca="1" si="28"/>
        <v>352.35256367054353</v>
      </c>
      <c r="R65" s="151">
        <f t="shared" ca="1" si="28"/>
        <v>349.18139059750865</v>
      </c>
      <c r="S65" s="151">
        <f t="shared" ca="1" si="28"/>
        <v>346.03875808213104</v>
      </c>
      <c r="T65" s="151">
        <f t="shared" ca="1" si="28"/>
        <v>342.92440925939184</v>
      </c>
      <c r="U65" s="151">
        <f t="shared" ca="1" si="28"/>
        <v>339.83808957605731</v>
      </c>
      <c r="V65" s="151">
        <f t="shared" ca="1" si="29"/>
        <v>336.77954676987281</v>
      </c>
      <c r="W65" s="151">
        <f t="shared" ca="1" si="29"/>
        <v>333.74853084894391</v>
      </c>
      <c r="X65" s="151">
        <f t="shared" ca="1" si="29"/>
        <v>330.74479407130343</v>
      </c>
      <c r="Y65" s="151">
        <f t="shared" ca="1" si="29"/>
        <v>327.76809092466175</v>
      </c>
      <c r="Z65" s="151">
        <f t="shared" ca="1" si="29"/>
        <v>324.81817810633981</v>
      </c>
      <c r="AA65" s="151">
        <f t="shared" ca="1" si="29"/>
        <v>321.89481450338269</v>
      </c>
      <c r="AB65" s="151">
        <f t="shared" ca="1" si="29"/>
        <v>318.99776117285228</v>
      </c>
      <c r="AC65" s="151">
        <f t="shared" ca="1" si="29"/>
        <v>316.12678132229661</v>
      </c>
      <c r="AD65" s="151">
        <f t="shared" ca="1" si="29"/>
        <v>313.2816402903959</v>
      </c>
      <c r="AE65" s="181">
        <f t="shared" ca="1" si="29"/>
        <v>310.46210552778234</v>
      </c>
    </row>
    <row r="66" spans="1:31">
      <c r="B66" s="244" t="str">
        <f>INDEX(tbl_LookupParams,MATCH($H66,rng_ForecastPnters,0),MATCH(B$21,rng_ParamFields,0))</f>
        <v>Ag Forecast (Base Case)</v>
      </c>
      <c r="C66" s="244" t="str">
        <f t="shared" ca="1" si="25"/>
        <v>'Ag Forecast (Base Case)'!$C$26:$CY$326</v>
      </c>
      <c r="D66" s="244" t="str">
        <f t="shared" ca="1" si="25"/>
        <v>'Ag Forecast (Base Case)'!$B$26:$B$326</v>
      </c>
      <c r="E66" s="244" t="str">
        <f t="shared" ca="1" si="25"/>
        <v>'Ag Forecast (Base Case)'!$C$25:$CY$25</v>
      </c>
      <c r="F66" s="140">
        <v>45</v>
      </c>
      <c r="G66" s="173" t="str">
        <f t="shared" si="22"/>
        <v>RegionIdahoStock</v>
      </c>
      <c r="H66" s="174" t="s">
        <v>5470</v>
      </c>
      <c r="I66" s="174" t="s">
        <v>96</v>
      </c>
      <c r="J66" s="174" t="s">
        <v>6</v>
      </c>
      <c r="K66" s="174" t="str">
        <f>INDEX('Lists&amp;Tables'!$K$3:$K$15,MATCH('Forecast Switchboard'!H66,'Lists&amp;Tables'!$J$3:$J$10,0),1)</f>
        <v>% Growth</v>
      </c>
      <c r="L66" s="250">
        <f ca="1">INDEX(INDIRECT($C66),MATCH($G66,INDIRECT($D66),0),MATCH(L$21,INDIRECT($E66),0))</f>
        <v>1.1565657738717422E-2</v>
      </c>
      <c r="M66" s="250">
        <f t="shared" ca="1" si="28"/>
        <v>7.1991705764223425E-3</v>
      </c>
      <c r="N66" s="250">
        <f t="shared" ca="1" si="28"/>
        <v>3.6931019425903173E-3</v>
      </c>
      <c r="O66" s="250">
        <f t="shared" ca="1" si="28"/>
        <v>9.9523899654936111E-3</v>
      </c>
      <c r="P66" s="250">
        <f t="shared" ca="1" si="28"/>
        <v>-1.131957531121604E-3</v>
      </c>
      <c r="Q66" s="250">
        <f t="shared" ca="1" si="28"/>
        <v>-1.3699333968748703E-3</v>
      </c>
      <c r="R66" s="250">
        <f t="shared" ca="1" si="28"/>
        <v>-4.803945825827213E-4</v>
      </c>
      <c r="S66" s="250">
        <f t="shared" ca="1" si="28"/>
        <v>2.2059031912720788E-3</v>
      </c>
      <c r="T66" s="250">
        <f t="shared" ca="1" si="28"/>
        <v>9.8804774438759312E-3</v>
      </c>
      <c r="U66" s="250">
        <f t="shared" ca="1" si="28"/>
        <v>3.1424078192752768E-3</v>
      </c>
      <c r="V66" s="250">
        <f t="shared" ca="1" si="28"/>
        <v>2.1322398886654834E-3</v>
      </c>
      <c r="W66" s="250">
        <f t="shared" ca="1" si="28"/>
        <v>2.7768714180632448E-3</v>
      </c>
      <c r="X66" s="250">
        <f t="shared" ca="1" si="28"/>
        <v>2.7487742756902873E-3</v>
      </c>
      <c r="Y66" s="250">
        <f t="shared" ca="1" si="28"/>
        <v>1.2728191630090487E-2</v>
      </c>
      <c r="Z66" s="250">
        <f t="shared" ca="1" si="28"/>
        <v>1.2728191630090487E-2</v>
      </c>
      <c r="AA66" s="250">
        <f t="shared" ca="1" si="28"/>
        <v>1.2728191630090487E-2</v>
      </c>
      <c r="AB66" s="250">
        <f t="shared" ca="1" si="29"/>
        <v>1.2728191630090487E-2</v>
      </c>
      <c r="AC66" s="250">
        <f t="shared" ca="1" si="29"/>
        <v>1.2728191630090487E-2</v>
      </c>
      <c r="AD66" s="250">
        <f t="shared" ca="1" si="29"/>
        <v>1.2728191630090487E-2</v>
      </c>
      <c r="AE66" s="251">
        <f t="shared" ca="1" si="29"/>
        <v>1.2728191630090487E-2</v>
      </c>
    </row>
    <row r="67" spans="1:31">
      <c r="B67" s="244" t="str">
        <f t="shared" si="18"/>
        <v>Ag Forecast (Base Case)</v>
      </c>
      <c r="C67" s="244" t="str">
        <f t="shared" ref="C67:E82" ca="1" si="30">CONCATENATE("'",$B67,"'!",INDEX(tbl_LookupParams,MATCH($H67,rng_ForecastPnters,0),MATCH(C$21,rng_ParamFields,0)))</f>
        <v>'Ag Forecast (Base Case)'!$C$26:$CY$326</v>
      </c>
      <c r="D67" s="244" t="str">
        <f t="shared" ca="1" si="30"/>
        <v>'Ag Forecast (Base Case)'!$B$26:$B$326</v>
      </c>
      <c r="E67" s="244" t="str">
        <f t="shared" ca="1" si="30"/>
        <v>'Ag Forecast (Base Case)'!$C$25:$CY$25</v>
      </c>
      <c r="F67" s="140">
        <v>46</v>
      </c>
      <c r="G67" s="163" t="str">
        <f t="shared" si="22"/>
        <v>RegionMontanaStock</v>
      </c>
      <c r="H67" s="144" t="s">
        <v>5470</v>
      </c>
      <c r="I67" s="144" t="s">
        <v>118</v>
      </c>
      <c r="J67" s="144" t="s">
        <v>6</v>
      </c>
      <c r="K67" s="144" t="str">
        <f>INDEX('Lists&amp;Tables'!$K$3:$K$15,MATCH('Forecast Switchboard'!H67,'Lists&amp;Tables'!$J$3:$J$10,0),1)</f>
        <v>% Growth</v>
      </c>
      <c r="L67" s="189">
        <f t="shared" ca="1" si="28"/>
        <v>2.8338890307496097E-2</v>
      </c>
      <c r="M67" s="189">
        <f t="shared" ca="1" si="28"/>
        <v>2.6522849190418536E-2</v>
      </c>
      <c r="N67" s="189">
        <f t="shared" ca="1" si="28"/>
        <v>2.4158159343104731E-2</v>
      </c>
      <c r="O67" s="189">
        <f t="shared" ca="1" si="28"/>
        <v>2.6692650462914001E-2</v>
      </c>
      <c r="P67" s="189">
        <f t="shared" ca="1" si="28"/>
        <v>1.6922282393146974E-2</v>
      </c>
      <c r="Q67" s="189">
        <f t="shared" ca="1" si="29"/>
        <v>1.3713313952671332E-2</v>
      </c>
      <c r="R67" s="189">
        <f t="shared" ca="1" si="29"/>
        <v>1.5802877690936371E-2</v>
      </c>
      <c r="S67" s="189">
        <f t="shared" ca="1" si="29"/>
        <v>1.1206018398826002E-2</v>
      </c>
      <c r="T67" s="189">
        <f t="shared" ca="1" si="29"/>
        <v>2.3287323843492139E-2</v>
      </c>
      <c r="U67" s="189">
        <f t="shared" ca="1" si="29"/>
        <v>1.5977107942312278E-2</v>
      </c>
      <c r="V67" s="189">
        <f t="shared" ca="1" si="29"/>
        <v>1.5032775199953009E-2</v>
      </c>
      <c r="W67" s="189">
        <f t="shared" ca="1" si="29"/>
        <v>1.6966808230964522E-2</v>
      </c>
      <c r="X67" s="189">
        <f t="shared" ca="1" si="29"/>
        <v>1.5796086835062527E-2</v>
      </c>
      <c r="Y67" s="189">
        <f t="shared" ca="1" si="29"/>
        <v>2.0114224106115092E-2</v>
      </c>
      <c r="Z67" s="189">
        <f t="shared" ca="1" si="29"/>
        <v>2.0114224106115092E-2</v>
      </c>
      <c r="AA67" s="189">
        <f t="shared" ca="1" si="29"/>
        <v>2.0114224106115092E-2</v>
      </c>
      <c r="AB67" s="189">
        <f t="shared" ca="1" si="29"/>
        <v>2.0114224106115092E-2</v>
      </c>
      <c r="AC67" s="189">
        <f t="shared" ca="1" si="29"/>
        <v>2.0114224106115092E-2</v>
      </c>
      <c r="AD67" s="189">
        <f t="shared" ca="1" si="29"/>
        <v>2.0114224106115092E-2</v>
      </c>
      <c r="AE67" s="252">
        <f t="shared" ca="1" si="29"/>
        <v>2.0114224106115092E-2</v>
      </c>
    </row>
    <row r="68" spans="1:31">
      <c r="B68" s="244" t="str">
        <f t="shared" si="18"/>
        <v>Ag Forecast (Base Case)</v>
      </c>
      <c r="C68" s="244" t="str">
        <f t="shared" ca="1" si="30"/>
        <v>'Ag Forecast (Base Case)'!$C$26:$CY$326</v>
      </c>
      <c r="D68" s="244" t="str">
        <f t="shared" ca="1" si="30"/>
        <v>'Ag Forecast (Base Case)'!$B$26:$B$326</v>
      </c>
      <c r="E68" s="244" t="str">
        <f t="shared" ca="1" si="30"/>
        <v>'Ag Forecast (Base Case)'!$C$25:$CY$25</v>
      </c>
      <c r="F68" s="140">
        <v>47</v>
      </c>
      <c r="G68" s="163" t="str">
        <f t="shared" si="22"/>
        <v>RegionOregonStock</v>
      </c>
      <c r="H68" s="144" t="s">
        <v>5470</v>
      </c>
      <c r="I68" s="144" t="s">
        <v>140</v>
      </c>
      <c r="J68" s="144" t="s">
        <v>6</v>
      </c>
      <c r="K68" s="144" t="str">
        <f>INDEX('Lists&amp;Tables'!$K$3:$K$15,MATCH('Forecast Switchboard'!H68,'Lists&amp;Tables'!$J$3:$J$10,0),1)</f>
        <v>% Growth</v>
      </c>
      <c r="L68" s="189">
        <f t="shared" ref="L68:AA83" ca="1" si="31">INDEX(INDIRECT($C68),MATCH($G68,INDIRECT($D68),0),MATCH(L$21,INDIRECT($E68),0))</f>
        <v>-1.1584593259715515E-2</v>
      </c>
      <c r="M68" s="189">
        <f t="shared" ca="1" si="31"/>
        <v>-1.4986965495085301E-2</v>
      </c>
      <c r="N68" s="189">
        <f t="shared" ca="1" si="31"/>
        <v>-1.6958858203373291E-2</v>
      </c>
      <c r="O68" s="189">
        <f t="shared" ca="1" si="31"/>
        <v>-1.6975362243332626E-2</v>
      </c>
      <c r="P68" s="189">
        <f t="shared" ca="1" si="31"/>
        <v>-2.2664217860337059E-2</v>
      </c>
      <c r="Q68" s="189">
        <f t="shared" ca="1" si="31"/>
        <v>-2.214324664682276E-2</v>
      </c>
      <c r="R68" s="189">
        <f t="shared" ca="1" si="31"/>
        <v>-1.3758028308633546E-2</v>
      </c>
      <c r="S68" s="189">
        <f t="shared" ca="1" si="31"/>
        <v>-1.4680954004285264E-2</v>
      </c>
      <c r="T68" s="189">
        <f t="shared" ca="1" si="31"/>
        <v>-1.6146885414301163E-2</v>
      </c>
      <c r="U68" s="189">
        <f t="shared" ca="1" si="31"/>
        <v>-1.6284999577044521E-2</v>
      </c>
      <c r="V68" s="189">
        <f t="shared" ca="1" si="31"/>
        <v>-1.9945931824305471E-2</v>
      </c>
      <c r="W68" s="189">
        <f t="shared" ca="1" si="31"/>
        <v>-1.6876048720811145E-2</v>
      </c>
      <c r="X68" s="189">
        <f t="shared" ca="1" si="31"/>
        <v>-1.3037393524269702E-2</v>
      </c>
      <c r="Y68" s="189">
        <f t="shared" ca="1" si="31"/>
        <v>-7.7267426939565537E-3</v>
      </c>
      <c r="Z68" s="189">
        <f t="shared" ca="1" si="31"/>
        <v>-7.7267426939565537E-3</v>
      </c>
      <c r="AA68" s="189">
        <f t="shared" ca="1" si="31"/>
        <v>-7.7267426939565537E-3</v>
      </c>
      <c r="AB68" s="189">
        <f t="shared" ref="Q68:AE74" ca="1" si="32">INDEX(INDIRECT($C68),MATCH($G68,INDIRECT($D68),0),MATCH(AB$21,INDIRECT($E68),0))</f>
        <v>-7.7267426939565537E-3</v>
      </c>
      <c r="AC68" s="189">
        <f t="shared" ca="1" si="32"/>
        <v>-7.7267426939565537E-3</v>
      </c>
      <c r="AD68" s="189">
        <f t="shared" ca="1" si="32"/>
        <v>-7.7267426939565537E-3</v>
      </c>
      <c r="AE68" s="252">
        <f t="shared" ca="1" si="32"/>
        <v>-7.7267426939565537E-3</v>
      </c>
    </row>
    <row r="69" spans="1:31" ht="13.5" thickBot="1">
      <c r="B69" s="244" t="str">
        <f t="shared" si="18"/>
        <v>Ag Forecast (Base Case)</v>
      </c>
      <c r="C69" s="244" t="str">
        <f t="shared" ca="1" si="30"/>
        <v>'Ag Forecast (Base Case)'!$C$26:$CY$326</v>
      </c>
      <c r="D69" s="244" t="str">
        <f t="shared" ca="1" si="30"/>
        <v>'Ag Forecast (Base Case)'!$B$26:$B$326</v>
      </c>
      <c r="E69" s="244" t="str">
        <f t="shared" ca="1" si="30"/>
        <v>'Ag Forecast (Base Case)'!$C$25:$CY$25</v>
      </c>
      <c r="F69" s="140">
        <v>48</v>
      </c>
      <c r="G69" s="169" t="str">
        <f t="shared" si="22"/>
        <v>RegionWashingtonStock</v>
      </c>
      <c r="H69" s="170" t="s">
        <v>5470</v>
      </c>
      <c r="I69" s="170" t="s">
        <v>74</v>
      </c>
      <c r="J69" s="170" t="s">
        <v>6</v>
      </c>
      <c r="K69" s="170" t="str">
        <f>INDEX('Lists&amp;Tables'!$K$3:$K$15,MATCH('Forecast Switchboard'!H69,'Lists&amp;Tables'!$J$3:$J$10,0),1)</f>
        <v>% Growth</v>
      </c>
      <c r="L69" s="253">
        <f t="shared" ca="1" si="31"/>
        <v>-1.9196044956069747E-2</v>
      </c>
      <c r="M69" s="253">
        <f t="shared" ca="1" si="31"/>
        <v>-1.2274634822859778E-2</v>
      </c>
      <c r="N69" s="253">
        <f t="shared" ca="1" si="31"/>
        <v>-1.4642730148889055E-2</v>
      </c>
      <c r="O69" s="253">
        <f t="shared" ca="1" si="31"/>
        <v>-1.6636902834195423E-2</v>
      </c>
      <c r="P69" s="253">
        <f t="shared" ca="1" si="31"/>
        <v>-1.4752831266592688E-2</v>
      </c>
      <c r="Q69" s="253">
        <f t="shared" ca="1" si="32"/>
        <v>-1.6879732587488934E-2</v>
      </c>
      <c r="R69" s="253">
        <f t="shared" ca="1" si="32"/>
        <v>-1.6799014124772003E-2</v>
      </c>
      <c r="S69" s="253">
        <f t="shared" ca="1" si="32"/>
        <v>-1.2581989715910196E-2</v>
      </c>
      <c r="T69" s="253">
        <f t="shared" ca="1" si="32"/>
        <v>-1.2919567899205127E-2</v>
      </c>
      <c r="U69" s="253">
        <f t="shared" ca="1" si="32"/>
        <v>-1.2715036906915216E-2</v>
      </c>
      <c r="V69" s="253">
        <f t="shared" ca="1" si="32"/>
        <v>-1.2704238119754992E-2</v>
      </c>
      <c r="W69" s="253">
        <f t="shared" ca="1" si="32"/>
        <v>-6.5712842455577791E-3</v>
      </c>
      <c r="X69" s="253">
        <f t="shared" ca="1" si="32"/>
        <v>-5.9522296184742005E-3</v>
      </c>
      <c r="Y69" s="253">
        <f t="shared" ca="1" si="32"/>
        <v>-1.7060918310698072E-3</v>
      </c>
      <c r="Z69" s="253">
        <f t="shared" ca="1" si="32"/>
        <v>-1.7060918310698072E-3</v>
      </c>
      <c r="AA69" s="253">
        <f t="shared" ca="1" si="32"/>
        <v>-1.7060918310698072E-3</v>
      </c>
      <c r="AB69" s="253">
        <f t="shared" ca="1" si="32"/>
        <v>-1.7060918310698072E-3</v>
      </c>
      <c r="AC69" s="253">
        <f t="shared" ca="1" si="32"/>
        <v>-1.7060918310698072E-3</v>
      </c>
      <c r="AD69" s="253">
        <f t="shared" ca="1" si="32"/>
        <v>-1.7060918310698072E-3</v>
      </c>
      <c r="AE69" s="254">
        <f t="shared" ca="1" si="32"/>
        <v>-1.7060918310698072E-3</v>
      </c>
    </row>
    <row r="70" spans="1:31" s="242" customFormat="1">
      <c r="A70" s="240"/>
      <c r="B70" s="244" t="str">
        <f t="shared" si="18"/>
        <v>Dairy Forecast (Base Case)</v>
      </c>
      <c r="C70" s="244" t="str">
        <f t="shared" ca="1" si="30"/>
        <v>'Dairy Forecast (Base Case)'!$B$157:$AZ$163</v>
      </c>
      <c r="D70" s="244" t="str">
        <f t="shared" ca="1" si="30"/>
        <v>'Dairy Forecast (Base Case)'!$A$157:$A$163</v>
      </c>
      <c r="E70" s="244" t="str">
        <f t="shared" ca="1" si="30"/>
        <v>'Dairy Forecast (Base Case)'!$B$156:$AZ$156</v>
      </c>
      <c r="F70" s="241">
        <v>49</v>
      </c>
      <c r="G70" s="173" t="str">
        <f t="shared" si="22"/>
        <v>RegionIdahoDairyStock</v>
      </c>
      <c r="H70" s="174" t="s">
        <v>1017</v>
      </c>
      <c r="I70" s="174" t="s">
        <v>5607</v>
      </c>
      <c r="J70" s="174" t="s">
        <v>6</v>
      </c>
      <c r="K70" s="174" t="str">
        <f>INDEX('Lists&amp;Tables'!$K$3:$K$15,MATCH('Forecast Switchboard'!H70,'Lists&amp;Tables'!$J$3:$J$10,0),1)</f>
        <v>1000lbs</v>
      </c>
      <c r="L70" s="255">
        <f ca="1">INDEX(INDIRECT($C70),MATCH($G70,INDIRECT($D70),0),MATCH(L$21,INDIRECT($E70),0))</f>
        <v>15048.82150982591</v>
      </c>
      <c r="M70" s="255">
        <f t="shared" ca="1" si="31"/>
        <v>15351.081667959821</v>
      </c>
      <c r="N70" s="255">
        <f t="shared" ca="1" si="31"/>
        <v>15676.70161423125</v>
      </c>
      <c r="O70" s="255">
        <f t="shared" ca="1" si="31"/>
        <v>16022.910400199034</v>
      </c>
      <c r="P70" s="255">
        <f t="shared" ca="1" si="31"/>
        <v>16435.334001552066</v>
      </c>
      <c r="Q70" s="255">
        <f t="shared" ca="1" si="31"/>
        <v>16796.9270935268</v>
      </c>
      <c r="R70" s="255">
        <f t="shared" ca="1" si="31"/>
        <v>17186.008838626629</v>
      </c>
      <c r="S70" s="255">
        <f t="shared" ca="1" si="31"/>
        <v>17509.663776252026</v>
      </c>
      <c r="T70" s="255">
        <f t="shared" ca="1" si="31"/>
        <v>17849.045518001847</v>
      </c>
      <c r="U70" s="255">
        <f t="shared" ca="1" si="31"/>
        <v>18205.116228437721</v>
      </c>
      <c r="V70" s="255">
        <f t="shared" ca="1" si="31"/>
        <v>18533.843580326749</v>
      </c>
      <c r="W70" s="255">
        <f t="shared" ca="1" si="31"/>
        <v>18839.457555909743</v>
      </c>
      <c r="X70" s="255">
        <f t="shared" ca="1" si="31"/>
        <v>19186.22471079613</v>
      </c>
      <c r="Y70" s="255">
        <f t="shared" ca="1" si="31"/>
        <v>19422.392838095242</v>
      </c>
      <c r="Z70" s="255">
        <f t="shared" ca="1" si="31"/>
        <v>19422.392838095242</v>
      </c>
      <c r="AA70" s="255">
        <f t="shared" ca="1" si="31"/>
        <v>19422.392838095242</v>
      </c>
      <c r="AB70" s="255">
        <f t="shared" ca="1" si="32"/>
        <v>19422.392838095242</v>
      </c>
      <c r="AC70" s="255">
        <f t="shared" ca="1" si="32"/>
        <v>19422.392838095242</v>
      </c>
      <c r="AD70" s="255">
        <f t="shared" ca="1" si="32"/>
        <v>19422.392838095242</v>
      </c>
      <c r="AE70" s="256">
        <f t="shared" ca="1" si="32"/>
        <v>19422.392838095242</v>
      </c>
    </row>
    <row r="71" spans="1:31" s="246" customFormat="1">
      <c r="A71" s="243"/>
      <c r="B71" s="244" t="str">
        <f t="shared" si="18"/>
        <v>Dairy Forecast (Base Case)</v>
      </c>
      <c r="C71" s="244" t="str">
        <f t="shared" ca="1" si="30"/>
        <v>'Dairy Forecast (Base Case)'!$B$157:$AZ$163</v>
      </c>
      <c r="D71" s="244" t="str">
        <f t="shared" ca="1" si="30"/>
        <v>'Dairy Forecast (Base Case)'!$A$157:$A$163</v>
      </c>
      <c r="E71" s="244" t="str">
        <f t="shared" ca="1" si="30"/>
        <v>'Dairy Forecast (Base Case)'!$B$156:$AZ$156</v>
      </c>
      <c r="F71" s="245">
        <v>50</v>
      </c>
      <c r="G71" s="163" t="str">
        <f t="shared" si="22"/>
        <v>RegionMontanaDairyStock</v>
      </c>
      <c r="H71" s="144" t="s">
        <v>1017</v>
      </c>
      <c r="I71" s="144" t="s">
        <v>5608</v>
      </c>
      <c r="J71" s="144" t="s">
        <v>6</v>
      </c>
      <c r="K71" s="144" t="str">
        <f>INDEX('Lists&amp;Tables'!$K$3:$K$15,MATCH('Forecast Switchboard'!H71,'Lists&amp;Tables'!$J$3:$J$10,0),1)</f>
        <v>1000lbs</v>
      </c>
      <c r="L71" s="145">
        <f t="shared" ca="1" si="31"/>
        <v>91.025748037140048</v>
      </c>
      <c r="M71" s="145">
        <f t="shared" ca="1" si="31"/>
        <v>91.099301040678228</v>
      </c>
      <c r="N71" s="145">
        <f t="shared" ca="1" si="31"/>
        <v>90.915023147811965</v>
      </c>
      <c r="O71" s="145">
        <f t="shared" ca="1" si="31"/>
        <v>90.903023153329187</v>
      </c>
      <c r="P71" s="145">
        <f t="shared" ca="1" si="31"/>
        <v>90.903850245090197</v>
      </c>
      <c r="Q71" s="145">
        <f t="shared" ca="1" si="32"/>
        <v>90.425722269176404</v>
      </c>
      <c r="R71" s="145">
        <f t="shared" ca="1" si="32"/>
        <v>90.371471553755299</v>
      </c>
      <c r="S71" s="145">
        <f t="shared" ca="1" si="32"/>
        <v>90.264014484201496</v>
      </c>
      <c r="T71" s="145">
        <f t="shared" ca="1" si="32"/>
        <v>90.097051493259059</v>
      </c>
      <c r="U71" s="145">
        <f t="shared" ca="1" si="32"/>
        <v>89.896800203896433</v>
      </c>
      <c r="V71" s="145">
        <f t="shared" ca="1" si="32"/>
        <v>89.896456479218287</v>
      </c>
      <c r="W71" s="145">
        <f t="shared" ca="1" si="32"/>
        <v>89.606519803497406</v>
      </c>
      <c r="X71" s="145">
        <f t="shared" ca="1" si="32"/>
        <v>89.325294250105614</v>
      </c>
      <c r="Y71" s="145">
        <f t="shared" ca="1" si="32"/>
        <v>89.328380794090677</v>
      </c>
      <c r="Z71" s="145">
        <f t="shared" ca="1" si="32"/>
        <v>89.328380794090677</v>
      </c>
      <c r="AA71" s="145">
        <f t="shared" ca="1" si="32"/>
        <v>89.328380794090677</v>
      </c>
      <c r="AB71" s="145">
        <f t="shared" ca="1" si="32"/>
        <v>89.328380794090677</v>
      </c>
      <c r="AC71" s="145">
        <f t="shared" ca="1" si="32"/>
        <v>89.328380794090677</v>
      </c>
      <c r="AD71" s="145">
        <f t="shared" ca="1" si="32"/>
        <v>89.328380794090677</v>
      </c>
      <c r="AE71" s="164">
        <f t="shared" ca="1" si="32"/>
        <v>89.328380794090677</v>
      </c>
    </row>
    <row r="72" spans="1:31" s="246" customFormat="1">
      <c r="A72" s="243"/>
      <c r="B72" s="244" t="str">
        <f t="shared" si="18"/>
        <v>Dairy Forecast (Base Case)</v>
      </c>
      <c r="C72" s="244" t="str">
        <f t="shared" ca="1" si="30"/>
        <v>'Dairy Forecast (Base Case)'!$B$157:$AZ$163</v>
      </c>
      <c r="D72" s="244" t="str">
        <f t="shared" ca="1" si="30"/>
        <v>'Dairy Forecast (Base Case)'!$A$157:$A$163</v>
      </c>
      <c r="E72" s="244" t="str">
        <f t="shared" ca="1" si="30"/>
        <v>'Dairy Forecast (Base Case)'!$B$156:$AZ$156</v>
      </c>
      <c r="F72" s="245">
        <v>51</v>
      </c>
      <c r="G72" s="163" t="str">
        <f t="shared" si="22"/>
        <v>RegionOregonDairyStock</v>
      </c>
      <c r="H72" s="144" t="s">
        <v>1017</v>
      </c>
      <c r="I72" s="144" t="s">
        <v>5609</v>
      </c>
      <c r="J72" s="144" t="s">
        <v>6</v>
      </c>
      <c r="K72" s="144" t="str">
        <f>INDEX('Lists&amp;Tables'!$K$3:$K$15,MATCH('Forecast Switchboard'!H72,'Lists&amp;Tables'!$J$3:$J$10,0),1)</f>
        <v>1000lbs</v>
      </c>
      <c r="L72" s="145">
        <f t="shared" ca="1" si="31"/>
        <v>2963.8717110873577</v>
      </c>
      <c r="M72" s="145">
        <f t="shared" ca="1" si="31"/>
        <v>3007.9285968792492</v>
      </c>
      <c r="N72" s="145">
        <f t="shared" ca="1" si="31"/>
        <v>3054.4586648127197</v>
      </c>
      <c r="O72" s="145">
        <f t="shared" ca="1" si="31"/>
        <v>3103.2723514737127</v>
      </c>
      <c r="P72" s="145">
        <f t="shared" ca="1" si="31"/>
        <v>3155.2926430989965</v>
      </c>
      <c r="Q72" s="145">
        <f t="shared" ca="1" si="31"/>
        <v>3205.2179835947745</v>
      </c>
      <c r="R72" s="145">
        <f t="shared" ca="1" si="31"/>
        <v>3255.0785902298294</v>
      </c>
      <c r="S72" s="145">
        <f t="shared" ca="1" si="31"/>
        <v>3304.2085620815005</v>
      </c>
      <c r="T72" s="145">
        <f t="shared" ca="1" si="31"/>
        <v>3359.7128554945239</v>
      </c>
      <c r="U72" s="145">
        <f t="shared" ca="1" si="31"/>
        <v>3405.0605171911329</v>
      </c>
      <c r="V72" s="145">
        <f t="shared" ca="1" si="31"/>
        <v>3454.1652559274162</v>
      </c>
      <c r="W72" s="145">
        <f t="shared" ca="1" si="31"/>
        <v>3509.2005551615157</v>
      </c>
      <c r="X72" s="145">
        <f t="shared" ca="1" si="31"/>
        <v>3557.2266817524842</v>
      </c>
      <c r="Y72" s="145">
        <f t="shared" ca="1" si="31"/>
        <v>3610.3576666465606</v>
      </c>
      <c r="Z72" s="145">
        <f t="shared" ca="1" si="31"/>
        <v>3610.3576666465606</v>
      </c>
      <c r="AA72" s="145">
        <f t="shared" ca="1" si="31"/>
        <v>3610.3576666465606</v>
      </c>
      <c r="AB72" s="145">
        <f t="shared" ca="1" si="32"/>
        <v>3610.3576666465606</v>
      </c>
      <c r="AC72" s="145">
        <f t="shared" ca="1" si="32"/>
        <v>3610.3576666465606</v>
      </c>
      <c r="AD72" s="145">
        <f t="shared" ca="1" si="32"/>
        <v>3610.3576666465606</v>
      </c>
      <c r="AE72" s="164">
        <f t="shared" ca="1" si="32"/>
        <v>3610.3576666465606</v>
      </c>
    </row>
    <row r="73" spans="1:31" s="249" customFormat="1" ht="13.5" thickBot="1">
      <c r="A73" s="247"/>
      <c r="B73" s="244" t="str">
        <f t="shared" si="18"/>
        <v>Dairy Forecast (Base Case)</v>
      </c>
      <c r="C73" s="244" t="str">
        <f t="shared" ca="1" si="30"/>
        <v>'Dairy Forecast (Base Case)'!$B$157:$AZ$163</v>
      </c>
      <c r="D73" s="244" t="str">
        <f t="shared" ca="1" si="30"/>
        <v>'Dairy Forecast (Base Case)'!$A$157:$A$163</v>
      </c>
      <c r="E73" s="244" t="str">
        <f t="shared" ca="1" si="30"/>
        <v>'Dairy Forecast (Base Case)'!$B$156:$AZ$156</v>
      </c>
      <c r="F73" s="248">
        <v>52</v>
      </c>
      <c r="G73" s="169" t="str">
        <f t="shared" si="22"/>
        <v>RegionWashingtonDairyStock</v>
      </c>
      <c r="H73" s="170" t="s">
        <v>1017</v>
      </c>
      <c r="I73" s="170" t="s">
        <v>5610</v>
      </c>
      <c r="J73" s="170" t="s">
        <v>6</v>
      </c>
      <c r="K73" s="170" t="str">
        <f>INDEX('Lists&amp;Tables'!$K$3:$K$15,MATCH('Forecast Switchboard'!H73,'Lists&amp;Tables'!$J$3:$J$10,0),1)</f>
        <v>1000lbs</v>
      </c>
      <c r="L73" s="171">
        <f t="shared" ca="1" si="31"/>
        <v>7066.5055116132971</v>
      </c>
      <c r="M73" s="171">
        <f t="shared" ca="1" si="31"/>
        <v>7154.1963866384513</v>
      </c>
      <c r="N73" s="171">
        <f t="shared" ca="1" si="31"/>
        <v>7260.5595150379595</v>
      </c>
      <c r="O73" s="171">
        <f t="shared" ca="1" si="31"/>
        <v>7382.1828771063319</v>
      </c>
      <c r="P73" s="171">
        <f t="shared" ca="1" si="31"/>
        <v>7515.612457778011</v>
      </c>
      <c r="Q73" s="171">
        <f t="shared" ca="1" si="32"/>
        <v>7658.3815592644387</v>
      </c>
      <c r="R73" s="171">
        <f t="shared" ca="1" si="32"/>
        <v>7790.6041619373518</v>
      </c>
      <c r="S73" s="171">
        <f t="shared" ca="1" si="32"/>
        <v>7925.9535611829233</v>
      </c>
      <c r="T73" s="171">
        <f t="shared" ca="1" si="32"/>
        <v>8056.1594585167277</v>
      </c>
      <c r="U73" s="171">
        <f t="shared" ca="1" si="32"/>
        <v>8212.3413257643278</v>
      </c>
      <c r="V73" s="171">
        <f t="shared" ca="1" si="32"/>
        <v>8359.6360208598271</v>
      </c>
      <c r="W73" s="171">
        <f t="shared" ca="1" si="32"/>
        <v>8487.3604780857568</v>
      </c>
      <c r="X73" s="171">
        <f t="shared" ca="1" si="32"/>
        <v>8647.4216609802097</v>
      </c>
      <c r="Y73" s="171">
        <f t="shared" ca="1" si="32"/>
        <v>8766.8632794861296</v>
      </c>
      <c r="Z73" s="171">
        <f t="shared" ca="1" si="32"/>
        <v>8766.8632794861296</v>
      </c>
      <c r="AA73" s="171">
        <f t="shared" ca="1" si="32"/>
        <v>8766.8632794861296</v>
      </c>
      <c r="AB73" s="171">
        <f t="shared" ca="1" si="32"/>
        <v>8766.8632794861296</v>
      </c>
      <c r="AC73" s="171">
        <f t="shared" ca="1" si="32"/>
        <v>8766.8632794861296</v>
      </c>
      <c r="AD73" s="171">
        <f t="shared" ca="1" si="32"/>
        <v>8766.8632794861296</v>
      </c>
      <c r="AE73" s="172">
        <f t="shared" ca="1" si="32"/>
        <v>8766.8632794861296</v>
      </c>
    </row>
    <row r="74" spans="1:31">
      <c r="B74" s="244" t="str">
        <f t="shared" si="18"/>
        <v>Ind Forecast (Base Case)</v>
      </c>
      <c r="C74" s="244" t="str">
        <f t="shared" ca="1" si="30"/>
        <v>'Ind Forecast (Base Case)'!$C$10:$CY$310</v>
      </c>
      <c r="D74" s="244" t="str">
        <f t="shared" ca="1" si="30"/>
        <v>'Ind Forecast (Base Case)'!$B$10:$B$310</v>
      </c>
      <c r="E74" s="244" t="str">
        <f t="shared" ca="1" si="30"/>
        <v>'Ind Forecast (Base Case)'!$C$9:$CY$9</v>
      </c>
      <c r="F74" s="132">
        <v>53</v>
      </c>
      <c r="G74" s="173" t="str">
        <f t="shared" si="22"/>
        <v>RegionWaterSupplyStock</v>
      </c>
      <c r="H74" s="174" t="s">
        <v>5469</v>
      </c>
      <c r="I74" s="174" t="s">
        <v>5669</v>
      </c>
      <c r="J74" s="174" t="s">
        <v>6</v>
      </c>
      <c r="K74" s="174" t="str">
        <f>INDEX('Lists&amp;Tables'!$K$3:$K$15,MATCH('Forecast Switchboard'!H74,'Lists&amp;Tables'!$J$3:$J$10,0),1)</f>
        <v>Consumption (MWh)</v>
      </c>
      <c r="L74" s="255">
        <f t="shared" ca="1" si="31"/>
        <v>1032.7897931390357</v>
      </c>
      <c r="M74" s="255">
        <f t="shared" ca="1" si="31"/>
        <v>1042.2858435435189</v>
      </c>
      <c r="N74" s="255">
        <f t="shared" ca="1" si="31"/>
        <v>1051.869205977888</v>
      </c>
      <c r="O74" s="255">
        <f t="shared" ca="1" si="31"/>
        <v>1061.5406832380675</v>
      </c>
      <c r="P74" s="255">
        <f t="shared" ca="1" si="31"/>
        <v>1071.3010855013392</v>
      </c>
      <c r="Q74" s="255">
        <f t="shared" ca="1" si="31"/>
        <v>1081.1512303942106</v>
      </c>
      <c r="R74" s="255">
        <f t="shared" ca="1" si="31"/>
        <v>1091.0919430609074</v>
      </c>
      <c r="S74" s="255">
        <f t="shared" ca="1" si="31"/>
        <v>1101.1240562324954</v>
      </c>
      <c r="T74" s="255">
        <f t="shared" ca="1" si="31"/>
        <v>1111.2484102966384</v>
      </c>
      <c r="U74" s="255">
        <f t="shared" ca="1" si="31"/>
        <v>1121.4658533679974</v>
      </c>
      <c r="V74" s="255">
        <f t="shared" ca="1" si="31"/>
        <v>1131.7772413592763</v>
      </c>
      <c r="W74" s="255">
        <f t="shared" ca="1" si="31"/>
        <v>1142.1834380529222</v>
      </c>
      <c r="X74" s="255">
        <f t="shared" ca="1" si="31"/>
        <v>1152.6853151734838</v>
      </c>
      <c r="Y74" s="255">
        <f t="shared" ca="1" si="31"/>
        <v>1163.2837524606359</v>
      </c>
      <c r="Z74" s="255">
        <f t="shared" ca="1" si="31"/>
        <v>1173.979637742875</v>
      </c>
      <c r="AA74" s="255">
        <f t="shared" ca="1" si="31"/>
        <v>1184.7738670118918</v>
      </c>
      <c r="AB74" s="255">
        <f t="shared" ca="1" si="32"/>
        <v>1195.6673444976291</v>
      </c>
      <c r="AC74" s="255">
        <f t="shared" ca="1" si="32"/>
        <v>1206.6609827440282</v>
      </c>
      <c r="AD74" s="255">
        <f t="shared" ca="1" si="32"/>
        <v>1217.7557026854731</v>
      </c>
      <c r="AE74" s="256">
        <f t="shared" ca="1" si="32"/>
        <v>1228.9524337239366</v>
      </c>
    </row>
    <row r="75" spans="1:31">
      <c r="B75" s="244" t="str">
        <f t="shared" si="18"/>
        <v>Ind Forecast (Base Case)</v>
      </c>
      <c r="C75" s="244" t="str">
        <f t="shared" ca="1" si="30"/>
        <v>'Ind Forecast (Base Case)'!$C$10:$CY$310</v>
      </c>
      <c r="D75" s="244" t="str">
        <f t="shared" ca="1" si="30"/>
        <v>'Ind Forecast (Base Case)'!$B$10:$B$310</v>
      </c>
      <c r="E75" s="244" t="str">
        <f t="shared" ca="1" si="30"/>
        <v>'Ind Forecast (Base Case)'!$C$9:$CY$9</v>
      </c>
      <c r="F75" s="132">
        <v>54</v>
      </c>
      <c r="G75" s="163" t="str">
        <f t="shared" si="22"/>
        <v>RegionWastewaterStock</v>
      </c>
      <c r="H75" s="144" t="s">
        <v>5469</v>
      </c>
      <c r="I75" s="144" t="s">
        <v>5670</v>
      </c>
      <c r="J75" s="144" t="s">
        <v>6</v>
      </c>
      <c r="K75" s="144" t="str">
        <f>INDEX('Lists&amp;Tables'!$K$3:$K$15,MATCH('Forecast Switchboard'!H75,'Lists&amp;Tables'!$J$3:$J$10,0),1)</f>
        <v>Consumption (MWh)</v>
      </c>
      <c r="L75" s="145">
        <f t="shared" ca="1" si="31"/>
        <v>1052.609872771649</v>
      </c>
      <c r="M75" s="145">
        <f t="shared" ref="M75:AE89" ca="1" si="33">INDEX(INDIRECT($C75),MATCH($G75,INDIRECT($D75),0),MATCH(M$21,INDIRECT($E75),0))</f>
        <v>1062.2881601390286</v>
      </c>
      <c r="N75" s="145">
        <f t="shared" ca="1" si="33"/>
        <v>1072.0554351254575</v>
      </c>
      <c r="O75" s="145">
        <f t="shared" ca="1" si="33"/>
        <v>1081.9125159331693</v>
      </c>
      <c r="P75" s="145">
        <f t="shared" ca="1" si="33"/>
        <v>1091.8602282874097</v>
      </c>
      <c r="Q75" s="145">
        <f t="shared" ca="1" si="33"/>
        <v>1101.8994055056066</v>
      </c>
      <c r="R75" s="145">
        <f t="shared" ca="1" si="33"/>
        <v>1112.0308885671773</v>
      </c>
      <c r="S75" s="145">
        <f t="shared" ca="1" si="33"/>
        <v>1122.2555261839768</v>
      </c>
      <c r="T75" s="145">
        <f t="shared" ca="1" si="33"/>
        <v>1132.5741748713949</v>
      </c>
      <c r="U75" s="145">
        <f t="shared" ca="1" si="33"/>
        <v>1142.9876990201051</v>
      </c>
      <c r="V75" s="145">
        <f t="shared" ca="1" si="33"/>
        <v>1153.4969709684754</v>
      </c>
      <c r="W75" s="145">
        <f t="shared" ca="1" si="33"/>
        <v>1164.1028710756434</v>
      </c>
      <c r="X75" s="145">
        <f t="shared" ca="1" si="33"/>
        <v>1174.8062877952641</v>
      </c>
      <c r="Y75" s="145">
        <f t="shared" ca="1" si="33"/>
        <v>1185.608117749935</v>
      </c>
      <c r="Z75" s="145">
        <f t="shared" ca="1" si="33"/>
        <v>1196.5092658063063</v>
      </c>
      <c r="AA75" s="145">
        <f t="shared" ca="1" si="33"/>
        <v>1207.5106451508814</v>
      </c>
      <c r="AB75" s="145">
        <f t="shared" ca="1" si="33"/>
        <v>1218.613177366514</v>
      </c>
      <c r="AC75" s="145">
        <f t="shared" ca="1" si="33"/>
        <v>1229.8177925096093</v>
      </c>
      <c r="AD75" s="145">
        <f t="shared" ca="1" si="33"/>
        <v>1241.1254291880339</v>
      </c>
      <c r="AE75" s="164">
        <f t="shared" ca="1" si="33"/>
        <v>1252.5370346397433</v>
      </c>
    </row>
    <row r="76" spans="1:31">
      <c r="B76" s="244" t="str">
        <f t="shared" si="18"/>
        <v>Ind Forecast (Base Case)</v>
      </c>
      <c r="C76" s="244" t="str">
        <f t="shared" ca="1" si="30"/>
        <v>'Ind Forecast (Base Case)'!$C$10:$CY$310</v>
      </c>
      <c r="D76" s="244" t="str">
        <f t="shared" ca="1" si="30"/>
        <v>'Ind Forecast (Base Case)'!$B$10:$B$310</v>
      </c>
      <c r="E76" s="244" t="str">
        <f t="shared" ca="1" si="30"/>
        <v>'Ind Forecast (Base Case)'!$C$9:$CY$9</v>
      </c>
      <c r="F76" s="132">
        <v>55</v>
      </c>
      <c r="G76" s="163" t="str">
        <f t="shared" si="22"/>
        <v>RegionFrozenFoodStock</v>
      </c>
      <c r="H76" s="144" t="s">
        <v>5469</v>
      </c>
      <c r="I76" s="144" t="s">
        <v>5671</v>
      </c>
      <c r="J76" s="144" t="s">
        <v>6</v>
      </c>
      <c r="K76" s="144" t="str">
        <f>INDEX('Lists&amp;Tables'!$K$3:$K$15,MATCH('Forecast Switchboard'!H76,'Lists&amp;Tables'!$J$3:$J$10,0),1)</f>
        <v>Consumption (MWh)</v>
      </c>
      <c r="L76" s="145">
        <f t="shared" ca="1" si="31"/>
        <v>2295.9900712845642</v>
      </c>
      <c r="M76" s="145">
        <f t="shared" ca="1" si="33"/>
        <v>2282.4221457074268</v>
      </c>
      <c r="N76" s="145">
        <f t="shared" ca="1" si="33"/>
        <v>2272.5336478866998</v>
      </c>
      <c r="O76" s="145">
        <f t="shared" ca="1" si="33"/>
        <v>2266.0456340993555</v>
      </c>
      <c r="P76" s="145">
        <f t="shared" ca="1" si="33"/>
        <v>2259.10776639803</v>
      </c>
      <c r="Q76" s="145">
        <f t="shared" ca="1" si="33"/>
        <v>2246.8593932483705</v>
      </c>
      <c r="R76" s="145">
        <f t="shared" ca="1" si="33"/>
        <v>2236.2446700175888</v>
      </c>
      <c r="S76" s="145">
        <f t="shared" ca="1" si="33"/>
        <v>2223.7587945791624</v>
      </c>
      <c r="T76" s="145">
        <f t="shared" ca="1" si="33"/>
        <v>2212.2163548269191</v>
      </c>
      <c r="U76" s="145">
        <f t="shared" ca="1" si="33"/>
        <v>2202.1989598554896</v>
      </c>
      <c r="V76" s="145">
        <f t="shared" ca="1" si="33"/>
        <v>2193.0969918767419</v>
      </c>
      <c r="W76" s="145">
        <f t="shared" ca="1" si="33"/>
        <v>2182.6063071457493</v>
      </c>
      <c r="X76" s="145">
        <f t="shared" ca="1" si="33"/>
        <v>2174.7627297535691</v>
      </c>
      <c r="Y76" s="145">
        <f t="shared" ca="1" si="33"/>
        <v>2167.6213703198714</v>
      </c>
      <c r="Z76" s="145">
        <f t="shared" ca="1" si="33"/>
        <v>2160.5371714851549</v>
      </c>
      <c r="AA76" s="145">
        <f t="shared" ca="1" si="33"/>
        <v>2151.4492078531571</v>
      </c>
      <c r="AB76" s="145">
        <f t="shared" ca="1" si="33"/>
        <v>2145.9663631988947</v>
      </c>
      <c r="AC76" s="145">
        <f t="shared" ca="1" si="33"/>
        <v>2137.5360322581741</v>
      </c>
      <c r="AD76" s="145">
        <f t="shared" ca="1" si="33"/>
        <v>2131.7510938382966</v>
      </c>
      <c r="AE76" s="164">
        <f t="shared" ca="1" si="33"/>
        <v>2121.3761593202407</v>
      </c>
    </row>
    <row r="77" spans="1:31">
      <c r="B77" s="244" t="str">
        <f t="shared" si="18"/>
        <v>Ind Forecast (Base Case)</v>
      </c>
      <c r="C77" s="244" t="str">
        <f t="shared" ca="1" si="30"/>
        <v>'Ind Forecast (Base Case)'!$C$10:$CY$310</v>
      </c>
      <c r="D77" s="244" t="str">
        <f t="shared" ca="1" si="30"/>
        <v>'Ind Forecast (Base Case)'!$B$10:$B$310</v>
      </c>
      <c r="E77" s="244" t="str">
        <f t="shared" ca="1" si="30"/>
        <v>'Ind Forecast (Base Case)'!$C$9:$CY$9</v>
      </c>
      <c r="F77" s="132">
        <v>56</v>
      </c>
      <c r="G77" s="163" t="str">
        <f t="shared" si="22"/>
        <v>RegionOtherFoodStock</v>
      </c>
      <c r="H77" s="144" t="s">
        <v>5469</v>
      </c>
      <c r="I77" s="144" t="s">
        <v>5672</v>
      </c>
      <c r="J77" s="144" t="s">
        <v>6</v>
      </c>
      <c r="K77" s="144" t="str">
        <f>INDEX('Lists&amp;Tables'!$K$3:$K$15,MATCH('Forecast Switchboard'!H77,'Lists&amp;Tables'!$J$3:$J$10,0),1)</f>
        <v>Consumption (MWh)</v>
      </c>
      <c r="L77" s="145">
        <f t="shared" ca="1" si="31"/>
        <v>3140.9129750071138</v>
      </c>
      <c r="M77" s="145">
        <f t="shared" ca="1" si="33"/>
        <v>3122.3520613419605</v>
      </c>
      <c r="N77" s="145">
        <f t="shared" ca="1" si="33"/>
        <v>3108.824602535889</v>
      </c>
      <c r="O77" s="145">
        <f t="shared" ca="1" si="33"/>
        <v>3099.9490037510504</v>
      </c>
      <c r="P77" s="145">
        <f t="shared" ca="1" si="33"/>
        <v>3090.4580050945169</v>
      </c>
      <c r="Q77" s="145">
        <f t="shared" ca="1" si="33"/>
        <v>3073.7022383211129</v>
      </c>
      <c r="R77" s="145">
        <f t="shared" ca="1" si="33"/>
        <v>3059.1813036103554</v>
      </c>
      <c r="S77" s="145">
        <f t="shared" ca="1" si="33"/>
        <v>3042.1006338551356</v>
      </c>
      <c r="T77" s="145">
        <f t="shared" ca="1" si="33"/>
        <v>3026.3105835258775</v>
      </c>
      <c r="U77" s="145">
        <f t="shared" ca="1" si="33"/>
        <v>3012.6067934986277</v>
      </c>
      <c r="V77" s="145">
        <f t="shared" ca="1" si="33"/>
        <v>3000.155307022228</v>
      </c>
      <c r="W77" s="145">
        <f t="shared" ca="1" si="33"/>
        <v>2985.8040569012514</v>
      </c>
      <c r="X77" s="145">
        <f t="shared" ca="1" si="33"/>
        <v>2975.0740479566621</v>
      </c>
      <c r="Y77" s="145">
        <f t="shared" ca="1" si="33"/>
        <v>2965.304672738092</v>
      </c>
      <c r="Z77" s="145">
        <f t="shared" ca="1" si="33"/>
        <v>2955.6134931830156</v>
      </c>
      <c r="AA77" s="145">
        <f t="shared" ca="1" si="33"/>
        <v>2943.1811646441711</v>
      </c>
      <c r="AB77" s="145">
        <f t="shared" ca="1" si="33"/>
        <v>2935.6806366018673</v>
      </c>
      <c r="AC77" s="145">
        <f t="shared" ca="1" si="33"/>
        <v>2924.1479491715168</v>
      </c>
      <c r="AD77" s="145">
        <f t="shared" ca="1" si="33"/>
        <v>2916.2341570476492</v>
      </c>
      <c r="AE77" s="164">
        <f t="shared" ca="1" si="33"/>
        <v>2902.0412531452471</v>
      </c>
    </row>
    <row r="78" spans="1:31">
      <c r="B78" s="244" t="str">
        <f t="shared" si="18"/>
        <v>Ind Forecast (Base Case)</v>
      </c>
      <c r="C78" s="244" t="str">
        <f t="shared" ca="1" si="30"/>
        <v>'Ind Forecast (Base Case)'!$C$10:$CY$310</v>
      </c>
      <c r="D78" s="244" t="str">
        <f t="shared" ca="1" si="30"/>
        <v>'Ind Forecast (Base Case)'!$B$10:$B$310</v>
      </c>
      <c r="E78" s="244" t="str">
        <f t="shared" ca="1" si="30"/>
        <v>'Ind Forecast (Base Case)'!$C$9:$CY$9</v>
      </c>
      <c r="F78" s="132">
        <v>57</v>
      </c>
      <c r="G78" s="163" t="str">
        <f t="shared" si="22"/>
        <v>RegionLumberStock</v>
      </c>
      <c r="H78" s="144" t="s">
        <v>5469</v>
      </c>
      <c r="I78" s="144" t="s">
        <v>5673</v>
      </c>
      <c r="J78" s="144" t="s">
        <v>6</v>
      </c>
      <c r="K78" s="144" t="str">
        <f>INDEX('Lists&amp;Tables'!$K$3:$K$15,MATCH('Forecast Switchboard'!H78,'Lists&amp;Tables'!$J$3:$J$10,0),1)</f>
        <v>Consumption (MWh)</v>
      </c>
      <c r="L78" s="145">
        <f t="shared" ca="1" si="31"/>
        <v>1552.8511483320706</v>
      </c>
      <c r="M78" s="145">
        <f t="shared" ca="1" si="33"/>
        <v>1512.8729723483618</v>
      </c>
      <c r="N78" s="145">
        <f t="shared" ca="1" si="33"/>
        <v>1480.1936464134212</v>
      </c>
      <c r="O78" s="145">
        <f t="shared" ca="1" si="33"/>
        <v>1443.9830661636258</v>
      </c>
      <c r="P78" s="145">
        <f t="shared" ca="1" si="33"/>
        <v>1417.3310493264503</v>
      </c>
      <c r="Q78" s="145">
        <f t="shared" ca="1" si="33"/>
        <v>1385.8783474146571</v>
      </c>
      <c r="R78" s="145">
        <f t="shared" ca="1" si="33"/>
        <v>1356.4622815068903</v>
      </c>
      <c r="S78" s="145">
        <f t="shared" ca="1" si="33"/>
        <v>1326.121047467632</v>
      </c>
      <c r="T78" s="145">
        <f t="shared" ca="1" si="33"/>
        <v>1293.4034366344515</v>
      </c>
      <c r="U78" s="145">
        <f t="shared" ca="1" si="33"/>
        <v>1258.846040494496</v>
      </c>
      <c r="V78" s="145">
        <f t="shared" ca="1" si="33"/>
        <v>1231.6155298012332</v>
      </c>
      <c r="W78" s="145">
        <f t="shared" ca="1" si="33"/>
        <v>1203.3727302237903</v>
      </c>
      <c r="X78" s="145">
        <f t="shared" ca="1" si="33"/>
        <v>1171.1160454489516</v>
      </c>
      <c r="Y78" s="145">
        <f t="shared" ca="1" si="33"/>
        <v>1142.2570700289643</v>
      </c>
      <c r="Z78" s="145">
        <f t="shared" ca="1" si="33"/>
        <v>1111.1947534968656</v>
      </c>
      <c r="AA78" s="145">
        <f t="shared" ca="1" si="33"/>
        <v>1083.1916113532891</v>
      </c>
      <c r="AB78" s="145">
        <f t="shared" ca="1" si="33"/>
        <v>1058.1752941842376</v>
      </c>
      <c r="AC78" s="145">
        <f t="shared" ca="1" si="33"/>
        <v>1030.1827029968692</v>
      </c>
      <c r="AD78" s="145">
        <f t="shared" ca="1" si="33"/>
        <v>1002.0077309950489</v>
      </c>
      <c r="AE78" s="164">
        <f t="shared" ca="1" si="33"/>
        <v>973.26451463745764</v>
      </c>
    </row>
    <row r="79" spans="1:31">
      <c r="B79" s="244" t="str">
        <f t="shared" si="18"/>
        <v>Ind Forecast (Base Case)</v>
      </c>
      <c r="C79" s="244" t="str">
        <f t="shared" ca="1" si="30"/>
        <v>'Ind Forecast (Base Case)'!$C$10:$CY$310</v>
      </c>
      <c r="D79" s="244" t="str">
        <f t="shared" ca="1" si="30"/>
        <v>'Ind Forecast (Base Case)'!$B$10:$B$310</v>
      </c>
      <c r="E79" s="244" t="str">
        <f t="shared" ca="1" si="30"/>
        <v>'Ind Forecast (Base Case)'!$C$9:$CY$9</v>
      </c>
      <c r="F79" s="132">
        <v>58</v>
      </c>
      <c r="G79" s="163" t="str">
        <f t="shared" si="22"/>
        <v>RegionPanelStock</v>
      </c>
      <c r="H79" s="144" t="s">
        <v>5469</v>
      </c>
      <c r="I79" s="144" t="s">
        <v>5674</v>
      </c>
      <c r="J79" s="144" t="s">
        <v>6</v>
      </c>
      <c r="K79" s="144" t="str">
        <f>INDEX('Lists&amp;Tables'!$K$3:$K$15,MATCH('Forecast Switchboard'!H79,'Lists&amp;Tables'!$J$3:$J$10,0),1)</f>
        <v>Consumption (MWh)</v>
      </c>
      <c r="L79" s="145">
        <f t="shared" ca="1" si="31"/>
        <v>548.9745346679066</v>
      </c>
      <c r="M79" s="145">
        <f t="shared" ca="1" si="33"/>
        <v>534.84117708170038</v>
      </c>
      <c r="N79" s="145">
        <f t="shared" ca="1" si="33"/>
        <v>523.28815877233797</v>
      </c>
      <c r="O79" s="145">
        <f t="shared" ca="1" si="33"/>
        <v>510.48674734018738</v>
      </c>
      <c r="P79" s="145">
        <f t="shared" ca="1" si="33"/>
        <v>501.06454447363114</v>
      </c>
      <c r="Q79" s="145">
        <f t="shared" ca="1" si="33"/>
        <v>489.94517065945627</v>
      </c>
      <c r="R79" s="145">
        <f t="shared" ca="1" si="33"/>
        <v>479.54580230349876</v>
      </c>
      <c r="S79" s="145">
        <f t="shared" ca="1" si="33"/>
        <v>468.81936219631734</v>
      </c>
      <c r="T79" s="145">
        <f t="shared" ca="1" si="33"/>
        <v>457.25280914847167</v>
      </c>
      <c r="U79" s="145">
        <f t="shared" ca="1" si="33"/>
        <v>445.03584264421676</v>
      </c>
      <c r="V79" s="145">
        <f t="shared" ca="1" si="33"/>
        <v>435.40912668199462</v>
      </c>
      <c r="W79" s="145">
        <f t="shared" ca="1" si="33"/>
        <v>425.42453944554302</v>
      </c>
      <c r="X79" s="145">
        <f t="shared" ca="1" si="33"/>
        <v>414.02093612321755</v>
      </c>
      <c r="Y79" s="145">
        <f t="shared" ca="1" si="33"/>
        <v>403.81851419810459</v>
      </c>
      <c r="Z79" s="145">
        <f t="shared" ca="1" si="33"/>
        <v>392.83715208736243</v>
      </c>
      <c r="AA79" s="145">
        <f t="shared" ca="1" si="33"/>
        <v>382.93729018236178</v>
      </c>
      <c r="AB79" s="145">
        <f t="shared" ca="1" si="33"/>
        <v>374.09335102455145</v>
      </c>
      <c r="AC79" s="145">
        <f t="shared" ca="1" si="33"/>
        <v>364.19721916558956</v>
      </c>
      <c r="AD79" s="145">
        <f t="shared" ca="1" si="33"/>
        <v>354.23661079652976</v>
      </c>
      <c r="AE79" s="164">
        <f t="shared" ca="1" si="33"/>
        <v>344.07511280509874</v>
      </c>
    </row>
    <row r="80" spans="1:31">
      <c r="B80" s="244" t="str">
        <f t="shared" si="18"/>
        <v>Ind Forecast (Base Case)</v>
      </c>
      <c r="C80" s="244" t="str">
        <f t="shared" ca="1" si="30"/>
        <v>'Ind Forecast (Base Case)'!$C$10:$CY$310</v>
      </c>
      <c r="D80" s="244" t="str">
        <f t="shared" ca="1" si="30"/>
        <v>'Ind Forecast (Base Case)'!$B$10:$B$310</v>
      </c>
      <c r="E80" s="244" t="str">
        <f t="shared" ca="1" si="30"/>
        <v>'Ind Forecast (Base Case)'!$C$9:$CY$9</v>
      </c>
      <c r="F80" s="132">
        <v>59</v>
      </c>
      <c r="G80" s="163" t="str">
        <f t="shared" si="22"/>
        <v>RegionWoodStock</v>
      </c>
      <c r="H80" s="144" t="s">
        <v>5469</v>
      </c>
      <c r="I80" s="144" t="s">
        <v>5675</v>
      </c>
      <c r="J80" s="144" t="s">
        <v>6</v>
      </c>
      <c r="K80" s="144" t="str">
        <f>INDEX('Lists&amp;Tables'!$K$3:$K$15,MATCH('Forecast Switchboard'!H80,'Lists&amp;Tables'!$J$3:$J$10,0),1)</f>
        <v>Consumption (MWh)</v>
      </c>
      <c r="L80" s="145">
        <f t="shared" ca="1" si="31"/>
        <v>3049.3463170000223</v>
      </c>
      <c r="M80" s="145">
        <f t="shared" ca="1" si="33"/>
        <v>2970.8408505699381</v>
      </c>
      <c r="N80" s="145">
        <f t="shared" ca="1" si="33"/>
        <v>2906.6681948142405</v>
      </c>
      <c r="O80" s="145">
        <f t="shared" ca="1" si="33"/>
        <v>2835.561186496187</v>
      </c>
      <c r="P80" s="145">
        <f t="shared" ca="1" si="33"/>
        <v>2783.2244061999186</v>
      </c>
      <c r="Q80" s="145">
        <f t="shared" ca="1" si="33"/>
        <v>2721.4604819258861</v>
      </c>
      <c r="R80" s="145">
        <f t="shared" ca="1" si="33"/>
        <v>2663.6959161896107</v>
      </c>
      <c r="S80" s="145">
        <f t="shared" ca="1" si="33"/>
        <v>2604.1145903360507</v>
      </c>
      <c r="T80" s="145">
        <f t="shared" ca="1" si="33"/>
        <v>2539.866754217077</v>
      </c>
      <c r="U80" s="145">
        <f t="shared" ca="1" si="33"/>
        <v>2472.0061168612874</v>
      </c>
      <c r="V80" s="145">
        <f t="shared" ca="1" si="33"/>
        <v>2418.5333435167722</v>
      </c>
      <c r="W80" s="145">
        <f t="shared" ca="1" si="33"/>
        <v>2363.0727303306667</v>
      </c>
      <c r="X80" s="145">
        <f t="shared" ca="1" si="33"/>
        <v>2299.7300184278311</v>
      </c>
      <c r="Y80" s="145">
        <f t="shared" ca="1" si="33"/>
        <v>2243.0594157729311</v>
      </c>
      <c r="Z80" s="145">
        <f t="shared" ca="1" si="33"/>
        <v>2182.0620944157722</v>
      </c>
      <c r="AA80" s="145">
        <f t="shared" ca="1" si="33"/>
        <v>2127.0720984643494</v>
      </c>
      <c r="AB80" s="145">
        <f t="shared" ca="1" si="33"/>
        <v>2077.9473547912107</v>
      </c>
      <c r="AC80" s="145">
        <f t="shared" ca="1" si="33"/>
        <v>2022.9780778375416</v>
      </c>
      <c r="AD80" s="145">
        <f t="shared" ca="1" si="33"/>
        <v>1967.6506582084214</v>
      </c>
      <c r="AE80" s="164">
        <f t="shared" ca="1" si="33"/>
        <v>1911.2073725574437</v>
      </c>
    </row>
    <row r="81" spans="2:33">
      <c r="B81" s="244" t="str">
        <f t="shared" si="18"/>
        <v>Ind Forecast (Base Case)</v>
      </c>
      <c r="C81" s="244" t="str">
        <f t="shared" ca="1" si="30"/>
        <v>'Ind Forecast (Base Case)'!$C$10:$CY$310</v>
      </c>
      <c r="D81" s="244" t="str">
        <f t="shared" ca="1" si="30"/>
        <v>'Ind Forecast (Base Case)'!$B$10:$B$310</v>
      </c>
      <c r="E81" s="244" t="str">
        <f t="shared" ca="1" si="30"/>
        <v>'Ind Forecast (Base Case)'!$C$9:$CY$9</v>
      </c>
      <c r="F81" s="132">
        <v>60</v>
      </c>
      <c r="G81" s="163" t="str">
        <f t="shared" si="22"/>
        <v>RegionMechPulpStock</v>
      </c>
      <c r="H81" s="144" t="s">
        <v>5469</v>
      </c>
      <c r="I81" s="144" t="s">
        <v>5676</v>
      </c>
      <c r="J81" s="144" t="s">
        <v>6</v>
      </c>
      <c r="K81" s="144" t="str">
        <f>INDEX('Lists&amp;Tables'!$K$3:$K$15,MATCH('Forecast Switchboard'!H81,'Lists&amp;Tables'!$J$3:$J$10,0),1)</f>
        <v>Consumption (MWh)</v>
      </c>
      <c r="L81" s="145">
        <f t="shared" ca="1" si="31"/>
        <v>2950.713248486175</v>
      </c>
      <c r="M81" s="145">
        <f t="shared" ca="1" si="33"/>
        <v>2875.4556373008022</v>
      </c>
      <c r="N81" s="145">
        <f t="shared" ca="1" si="33"/>
        <v>2832.1131990027529</v>
      </c>
      <c r="O81" s="145">
        <f t="shared" ca="1" si="33"/>
        <v>2769.0531893566713</v>
      </c>
      <c r="P81" s="145">
        <f t="shared" ca="1" si="33"/>
        <v>2711.1354951081935</v>
      </c>
      <c r="Q81" s="145">
        <f t="shared" ca="1" si="33"/>
        <v>2647.1681802605685</v>
      </c>
      <c r="R81" s="145">
        <f t="shared" ca="1" si="33"/>
        <v>2597.3909532990901</v>
      </c>
      <c r="S81" s="145">
        <f t="shared" ca="1" si="33"/>
        <v>2539.2990601289375</v>
      </c>
      <c r="T81" s="145">
        <f t="shared" ca="1" si="33"/>
        <v>2480.8449802825867</v>
      </c>
      <c r="U81" s="145">
        <f t="shared" ca="1" si="33"/>
        <v>2434.2465389208419</v>
      </c>
      <c r="V81" s="145">
        <f t="shared" ca="1" si="33"/>
        <v>2385.9566673961385</v>
      </c>
      <c r="W81" s="145">
        <f t="shared" ca="1" si="33"/>
        <v>2333.14451832433</v>
      </c>
      <c r="X81" s="145">
        <f t="shared" ca="1" si="33"/>
        <v>2292.3801321415067</v>
      </c>
      <c r="Y81" s="145">
        <f t="shared" ca="1" si="33"/>
        <v>2245.2829946583461</v>
      </c>
      <c r="Z81" s="145">
        <f t="shared" ca="1" si="33"/>
        <v>2199.3689390337336</v>
      </c>
      <c r="AA81" s="145">
        <f t="shared" ca="1" si="33"/>
        <v>2160.8429400502605</v>
      </c>
      <c r="AB81" s="145">
        <f t="shared" ca="1" si="33"/>
        <v>2122.0963197411838</v>
      </c>
      <c r="AC81" s="145">
        <f t="shared" ca="1" si="33"/>
        <v>2079.7999942287038</v>
      </c>
      <c r="AD81" s="145">
        <f t="shared" ca="1" si="33"/>
        <v>2039.0066514968948</v>
      </c>
      <c r="AE81" s="164">
        <f t="shared" ca="1" si="33"/>
        <v>1998.6099675234111</v>
      </c>
    </row>
    <row r="82" spans="2:33">
      <c r="B82" s="244" t="str">
        <f t="shared" si="18"/>
        <v>Ind Forecast (Base Case)</v>
      </c>
      <c r="C82" s="244" t="str">
        <f t="shared" ca="1" si="30"/>
        <v>'Ind Forecast (Base Case)'!$C$10:$CY$310</v>
      </c>
      <c r="D82" s="244" t="str">
        <f t="shared" ca="1" si="30"/>
        <v>'Ind Forecast (Base Case)'!$B$10:$B$310</v>
      </c>
      <c r="E82" s="244" t="str">
        <f t="shared" ca="1" si="30"/>
        <v>'Ind Forecast (Base Case)'!$C$9:$CY$9</v>
      </c>
      <c r="F82" s="132">
        <v>61</v>
      </c>
      <c r="G82" s="163" t="str">
        <f t="shared" si="22"/>
        <v>RegionKraftPulpStock</v>
      </c>
      <c r="H82" s="144" t="s">
        <v>5469</v>
      </c>
      <c r="I82" s="144" t="s">
        <v>5677</v>
      </c>
      <c r="J82" s="144" t="s">
        <v>6</v>
      </c>
      <c r="K82" s="144" t="str">
        <f>INDEX('Lists&amp;Tables'!$K$3:$K$15,MATCH('Forecast Switchboard'!H82,'Lists&amp;Tables'!$J$3:$J$10,0),1)</f>
        <v>Consumption (MWh)</v>
      </c>
      <c r="L82" s="145">
        <f t="shared" ca="1" si="31"/>
        <v>2945.3248091735322</v>
      </c>
      <c r="M82" s="145">
        <f t="shared" ca="1" si="33"/>
        <v>2870.2046295298032</v>
      </c>
      <c r="N82" s="145">
        <f t="shared" ca="1" si="33"/>
        <v>2826.9413409419299</v>
      </c>
      <c r="O82" s="145">
        <f t="shared" ca="1" si="33"/>
        <v>2763.9964882109457</v>
      </c>
      <c r="P82" s="145">
        <f t="shared" ca="1" si="33"/>
        <v>2706.1845602482113</v>
      </c>
      <c r="Q82" s="145">
        <f t="shared" ca="1" si="33"/>
        <v>2642.3340591893293</v>
      </c>
      <c r="R82" s="145">
        <f t="shared" ca="1" si="33"/>
        <v>2592.6477328149444</v>
      </c>
      <c r="S82" s="145">
        <f t="shared" ca="1" si="33"/>
        <v>2534.6619240435607</v>
      </c>
      <c r="T82" s="145">
        <f t="shared" ca="1" si="33"/>
        <v>2476.3145900024788</v>
      </c>
      <c r="U82" s="145">
        <f t="shared" ca="1" si="33"/>
        <v>2429.801244294631</v>
      </c>
      <c r="V82" s="145">
        <f t="shared" ca="1" si="33"/>
        <v>2381.5995572257571</v>
      </c>
      <c r="W82" s="145">
        <f t="shared" ca="1" si="33"/>
        <v>2328.8838509582056</v>
      </c>
      <c r="X82" s="145">
        <f t="shared" ca="1" si="33"/>
        <v>2288.1939065806564</v>
      </c>
      <c r="Y82" s="145">
        <f t="shared" ca="1" si="33"/>
        <v>2241.1827754443539</v>
      </c>
      <c r="Z82" s="145">
        <f t="shared" ca="1" si="33"/>
        <v>2195.3525656839429</v>
      </c>
      <c r="AA82" s="145">
        <f t="shared" ca="1" si="33"/>
        <v>2156.8969208792728</v>
      </c>
      <c r="AB82" s="145">
        <f t="shared" ca="1" si="33"/>
        <v>2118.2210576362086</v>
      </c>
      <c r="AC82" s="145">
        <f t="shared" ca="1" si="33"/>
        <v>2076.0019714770569</v>
      </c>
      <c r="AD82" s="145">
        <f t="shared" ca="1" si="33"/>
        <v>2035.2831234294683</v>
      </c>
      <c r="AE82" s="164">
        <f t="shared" ca="1" si="33"/>
        <v>1994.9602097825775</v>
      </c>
    </row>
    <row r="83" spans="2:33">
      <c r="B83" s="244" t="str">
        <f t="shared" si="18"/>
        <v>Ind Forecast (Base Case)</v>
      </c>
      <c r="C83" s="244" t="str">
        <f t="shared" ref="C83:E98" ca="1" si="34">CONCATENATE("'",$B83,"'!",INDEX(tbl_LookupParams,MATCH($H83,rng_ForecastPnters,0),MATCH(C$21,rng_ParamFields,0)))</f>
        <v>'Ind Forecast (Base Case)'!$C$10:$CY$310</v>
      </c>
      <c r="D83" s="244" t="str">
        <f t="shared" ca="1" si="34"/>
        <v>'Ind Forecast (Base Case)'!$B$10:$B$310</v>
      </c>
      <c r="E83" s="244" t="str">
        <f t="shared" ca="1" si="34"/>
        <v>'Ind Forecast (Base Case)'!$C$9:$CY$9</v>
      </c>
      <c r="F83" s="132">
        <v>62</v>
      </c>
      <c r="G83" s="163" t="str">
        <f t="shared" si="22"/>
        <v>RegionPaperStock</v>
      </c>
      <c r="H83" s="144" t="s">
        <v>5469</v>
      </c>
      <c r="I83" s="144" t="s">
        <v>141</v>
      </c>
      <c r="J83" s="144" t="s">
        <v>6</v>
      </c>
      <c r="K83" s="144" t="str">
        <f>INDEX('Lists&amp;Tables'!$K$3:$K$15,MATCH('Forecast Switchboard'!H83,'Lists&amp;Tables'!$J$3:$J$10,0),1)</f>
        <v>Consumption (MWh)</v>
      </c>
      <c r="L83" s="145">
        <f t="shared" ca="1" si="31"/>
        <v>523.750942340292</v>
      </c>
      <c r="M83" s="145">
        <f t="shared" ca="1" si="33"/>
        <v>510.39273316939403</v>
      </c>
      <c r="N83" s="145">
        <f t="shared" ca="1" si="33"/>
        <v>502.69946005531705</v>
      </c>
      <c r="O83" s="145">
        <f t="shared" ca="1" si="33"/>
        <v>491.50632243238221</v>
      </c>
      <c r="P83" s="145">
        <f t="shared" ca="1" si="33"/>
        <v>481.22594464359508</v>
      </c>
      <c r="Q83" s="145">
        <f t="shared" ca="1" si="33"/>
        <v>469.87176055010173</v>
      </c>
      <c r="R83" s="145">
        <f t="shared" ca="1" si="33"/>
        <v>461.03631388596506</v>
      </c>
      <c r="S83" s="145">
        <f t="shared" ca="1" si="33"/>
        <v>450.7250158275013</v>
      </c>
      <c r="T83" s="145">
        <f t="shared" ca="1" si="33"/>
        <v>440.34942971493416</v>
      </c>
      <c r="U83" s="145">
        <f t="shared" ca="1" si="33"/>
        <v>432.078216784527</v>
      </c>
      <c r="V83" s="145">
        <f t="shared" ca="1" si="33"/>
        <v>423.50677537810412</v>
      </c>
      <c r="W83" s="145">
        <f t="shared" ca="1" si="33"/>
        <v>414.13263071746428</v>
      </c>
      <c r="X83" s="145">
        <f t="shared" ca="1" si="33"/>
        <v>406.89696127783617</v>
      </c>
      <c r="Y83" s="145">
        <f t="shared" ca="1" si="33"/>
        <v>398.53722989729937</v>
      </c>
      <c r="Z83" s="145">
        <f t="shared" ca="1" si="33"/>
        <v>390.38749528232358</v>
      </c>
      <c r="AA83" s="145">
        <f t="shared" ca="1" si="33"/>
        <v>383.5491390704662</v>
      </c>
      <c r="AB83" s="145">
        <f t="shared" ca="1" si="33"/>
        <v>376.67162262260683</v>
      </c>
      <c r="AC83" s="145">
        <f t="shared" ca="1" si="33"/>
        <v>369.16403429423963</v>
      </c>
      <c r="AD83" s="145">
        <f t="shared" ca="1" si="33"/>
        <v>361.92322507363622</v>
      </c>
      <c r="AE83" s="164">
        <f t="shared" ca="1" si="33"/>
        <v>354.75282269401157</v>
      </c>
    </row>
    <row r="84" spans="2:33">
      <c r="B84" s="244" t="str">
        <f t="shared" si="18"/>
        <v>Ind Forecast (Base Case)</v>
      </c>
      <c r="C84" s="244" t="str">
        <f t="shared" ca="1" si="34"/>
        <v>'Ind Forecast (Base Case)'!$C$10:$CY$310</v>
      </c>
      <c r="D84" s="244" t="str">
        <f t="shared" ca="1" si="34"/>
        <v>'Ind Forecast (Base Case)'!$B$10:$B$310</v>
      </c>
      <c r="E84" s="244" t="str">
        <f t="shared" ca="1" si="34"/>
        <v>'Ind Forecast (Base Case)'!$C$9:$CY$9</v>
      </c>
      <c r="F84" s="132">
        <v>63</v>
      </c>
      <c r="G84" s="163" t="str">
        <f t="shared" si="22"/>
        <v>RegionRefineryStock</v>
      </c>
      <c r="H84" s="144" t="s">
        <v>5469</v>
      </c>
      <c r="I84" s="144" t="s">
        <v>144</v>
      </c>
      <c r="J84" s="144" t="s">
        <v>6</v>
      </c>
      <c r="K84" s="144" t="str">
        <f>INDEX('Lists&amp;Tables'!$K$3:$K$15,MATCH('Forecast Switchboard'!H84,'Lists&amp;Tables'!$J$3:$J$10,0),1)</f>
        <v>Consumption (MWh)</v>
      </c>
      <c r="L84" s="145">
        <f t="shared" ref="L84:AA95" ca="1" si="35">INDEX(INDIRECT($C84),MATCH($G84,INDIRECT($D84),0),MATCH(L$21,INDIRECT($E84),0))</f>
        <v>2409.5590000000002</v>
      </c>
      <c r="M84" s="145">
        <f t="shared" ca="1" si="35"/>
        <v>2295.3969999999999</v>
      </c>
      <c r="N84" s="145">
        <f t="shared" ca="1" si="35"/>
        <v>2188.2159999999999</v>
      </c>
      <c r="O84" s="145">
        <f t="shared" ca="1" si="35"/>
        <v>2085.3539999999998</v>
      </c>
      <c r="P84" s="145">
        <f t="shared" ca="1" si="35"/>
        <v>1998.3</v>
      </c>
      <c r="Q84" s="145">
        <f t="shared" ca="1" si="35"/>
        <v>1915.059</v>
      </c>
      <c r="R84" s="145">
        <f t="shared" ca="1" si="35"/>
        <v>1833.136</v>
      </c>
      <c r="S84" s="145">
        <f t="shared" ca="1" si="35"/>
        <v>1757.5139999999999</v>
      </c>
      <c r="T84" s="145">
        <f t="shared" ca="1" si="35"/>
        <v>1682.3340000000001</v>
      </c>
      <c r="U84" s="145">
        <f t="shared" ca="1" si="35"/>
        <v>1600.6510000000001</v>
      </c>
      <c r="V84" s="145">
        <f t="shared" ca="1" si="35"/>
        <v>1538.9639999999999</v>
      </c>
      <c r="W84" s="145">
        <f t="shared" ca="1" si="35"/>
        <v>1478.3420000000001</v>
      </c>
      <c r="X84" s="145">
        <f t="shared" ca="1" si="35"/>
        <v>1416.9449999999999</v>
      </c>
      <c r="Y84" s="145">
        <f t="shared" ca="1" si="35"/>
        <v>1358.49</v>
      </c>
      <c r="Z84" s="145">
        <f t="shared" ca="1" si="35"/>
        <v>1303.626</v>
      </c>
      <c r="AA84" s="145">
        <f t="shared" ca="1" si="35"/>
        <v>1250.1379999999999</v>
      </c>
      <c r="AB84" s="145">
        <f t="shared" ca="1" si="33"/>
        <v>1202.0409999999999</v>
      </c>
      <c r="AC84" s="145">
        <f t="shared" ca="1" si="33"/>
        <v>1147.348</v>
      </c>
      <c r="AD84" s="145">
        <f t="shared" ca="1" si="33"/>
        <v>1098.1610000000001</v>
      </c>
      <c r="AE84" s="164">
        <f t="shared" ca="1" si="33"/>
        <v>1056.28</v>
      </c>
    </row>
    <row r="85" spans="2:33">
      <c r="B85" s="244" t="str">
        <f t="shared" si="18"/>
        <v>Ind Forecast (Base Case)</v>
      </c>
      <c r="C85" s="244" t="str">
        <f t="shared" ca="1" si="34"/>
        <v>'Ind Forecast (Base Case)'!$C$10:$CY$310</v>
      </c>
      <c r="D85" s="244" t="str">
        <f t="shared" ca="1" si="34"/>
        <v>'Ind Forecast (Base Case)'!$B$10:$B$310</v>
      </c>
      <c r="E85" s="244" t="str">
        <f t="shared" ca="1" si="34"/>
        <v>'Ind Forecast (Base Case)'!$C$9:$CY$9</v>
      </c>
      <c r="F85" s="132">
        <v>64</v>
      </c>
      <c r="G85" s="163" t="str">
        <f t="shared" si="22"/>
        <v>RegionChemicalStock</v>
      </c>
      <c r="H85" s="144" t="s">
        <v>5469</v>
      </c>
      <c r="I85" s="144" t="s">
        <v>145</v>
      </c>
      <c r="J85" s="144" t="s">
        <v>6</v>
      </c>
      <c r="K85" s="144" t="str">
        <f>INDEX('Lists&amp;Tables'!$K$3:$K$15,MATCH('Forecast Switchboard'!H85,'Lists&amp;Tables'!$J$3:$J$10,0),1)</f>
        <v>Consumption (MWh)</v>
      </c>
      <c r="L85" s="145">
        <f t="shared" ca="1" si="35"/>
        <v>4882.2920000000004</v>
      </c>
      <c r="M85" s="145">
        <f t="shared" ca="1" si="33"/>
        <v>4955.9759999999997</v>
      </c>
      <c r="N85" s="145">
        <f t="shared" ca="1" si="33"/>
        <v>5005.2529999999997</v>
      </c>
      <c r="O85" s="145">
        <f t="shared" ca="1" si="33"/>
        <v>5114.625</v>
      </c>
      <c r="P85" s="145">
        <f t="shared" ca="1" si="33"/>
        <v>5148.549</v>
      </c>
      <c r="Q85" s="145">
        <f t="shared" ca="1" si="33"/>
        <v>5127.8220000000001</v>
      </c>
      <c r="R85" s="145">
        <f t="shared" ca="1" si="33"/>
        <v>5108.5010000000002</v>
      </c>
      <c r="S85" s="145">
        <f t="shared" ca="1" si="33"/>
        <v>5134.12</v>
      </c>
      <c r="T85" s="145">
        <f t="shared" ca="1" si="33"/>
        <v>5164.5320000000002</v>
      </c>
      <c r="U85" s="145">
        <f t="shared" ca="1" si="33"/>
        <v>5182.2820000000002</v>
      </c>
      <c r="V85" s="145">
        <f t="shared" ca="1" si="33"/>
        <v>5227.8630000000003</v>
      </c>
      <c r="W85" s="145">
        <f t="shared" ca="1" si="33"/>
        <v>5259.4409999999998</v>
      </c>
      <c r="X85" s="145">
        <f t="shared" ca="1" si="33"/>
        <v>5274.4139999999998</v>
      </c>
      <c r="Y85" s="145">
        <f t="shared" ca="1" si="33"/>
        <v>5275.0990000000002</v>
      </c>
      <c r="Z85" s="145">
        <f t="shared" ca="1" si="33"/>
        <v>5257.6589999999997</v>
      </c>
      <c r="AA85" s="145">
        <f t="shared" ca="1" si="33"/>
        <v>5286.3670000000002</v>
      </c>
      <c r="AB85" s="145">
        <f t="shared" ca="1" si="33"/>
        <v>5266.9189999999999</v>
      </c>
      <c r="AC85" s="145">
        <f t="shared" ca="1" si="33"/>
        <v>5278.2690000000002</v>
      </c>
      <c r="AD85" s="145">
        <f t="shared" ca="1" si="33"/>
        <v>5321.9040000000005</v>
      </c>
      <c r="AE85" s="164">
        <f t="shared" ca="1" si="33"/>
        <v>5331.4719999999998</v>
      </c>
    </row>
    <row r="86" spans="2:33">
      <c r="B86" s="244" t="str">
        <f t="shared" ref="B86:B98" si="36">INDEX(tbl_LookupParams,MATCH($H86,rng_ForecastPnters,0),MATCH(B$21,rng_ParamFields,0))</f>
        <v>Ind Forecast (Base Case)</v>
      </c>
      <c r="C86" s="244" t="str">
        <f t="shared" ca="1" si="34"/>
        <v>'Ind Forecast (Base Case)'!$C$10:$CY$310</v>
      </c>
      <c r="D86" s="244" t="str">
        <f t="shared" ca="1" si="34"/>
        <v>'Ind Forecast (Base Case)'!$B$10:$B$310</v>
      </c>
      <c r="E86" s="244" t="str">
        <f t="shared" ca="1" si="34"/>
        <v>'Ind Forecast (Base Case)'!$C$9:$CY$9</v>
      </c>
      <c r="F86" s="132">
        <v>65</v>
      </c>
      <c r="G86" s="163" t="str">
        <f t="shared" si="22"/>
        <v>RegionSiliconStock</v>
      </c>
      <c r="H86" s="144" t="s">
        <v>5469</v>
      </c>
      <c r="I86" s="144" t="s">
        <v>5678</v>
      </c>
      <c r="J86" s="144" t="s">
        <v>6</v>
      </c>
      <c r="K86" s="144" t="str">
        <f>INDEX('Lists&amp;Tables'!$K$3:$K$15,MATCH('Forecast Switchboard'!H86,'Lists&amp;Tables'!$J$3:$J$10,0),1)</f>
        <v>Consumption (MWh)</v>
      </c>
      <c r="L86" s="145">
        <f t="shared" ca="1" si="35"/>
        <v>402.87992382394759</v>
      </c>
      <c r="M86" s="145">
        <f t="shared" ca="1" si="33"/>
        <v>408.917283515978</v>
      </c>
      <c r="N86" s="145">
        <f t="shared" ca="1" si="33"/>
        <v>411.34793068892185</v>
      </c>
      <c r="O86" s="145">
        <f t="shared" ca="1" si="33"/>
        <v>413.79477686520346</v>
      </c>
      <c r="P86" s="145">
        <f t="shared" ca="1" si="33"/>
        <v>416.83178017401036</v>
      </c>
      <c r="Q86" s="145">
        <f t="shared" ca="1" si="33"/>
        <v>420.86568608166266</v>
      </c>
      <c r="R86" s="145">
        <f t="shared" ca="1" si="33"/>
        <v>423.06680311441778</v>
      </c>
      <c r="S86" s="145">
        <f t="shared" ca="1" si="33"/>
        <v>425.04538301935395</v>
      </c>
      <c r="T86" s="145">
        <f t="shared" ca="1" si="33"/>
        <v>424.84090379689496</v>
      </c>
      <c r="U86" s="145">
        <f t="shared" ca="1" si="33"/>
        <v>424.93677002976204</v>
      </c>
      <c r="V86" s="145">
        <f t="shared" ca="1" si="33"/>
        <v>425.95642204859524</v>
      </c>
      <c r="W86" s="145">
        <f t="shared" ca="1" si="33"/>
        <v>425.89437012870621</v>
      </c>
      <c r="X86" s="145">
        <f t="shared" ca="1" si="33"/>
        <v>424.43424684971905</v>
      </c>
      <c r="Y86" s="145">
        <f t="shared" ca="1" si="33"/>
        <v>423.21781677394807</v>
      </c>
      <c r="Z86" s="145">
        <f t="shared" ca="1" si="33"/>
        <v>421.19727879479308</v>
      </c>
      <c r="AA86" s="145">
        <f t="shared" ca="1" si="33"/>
        <v>420.42955225956086</v>
      </c>
      <c r="AB86" s="145">
        <f t="shared" ca="1" si="33"/>
        <v>418.81717605302845</v>
      </c>
      <c r="AC86" s="145">
        <f t="shared" ca="1" si="33"/>
        <v>417.49416892797586</v>
      </c>
      <c r="AD86" s="145">
        <f t="shared" ca="1" si="33"/>
        <v>416.26295615517006</v>
      </c>
      <c r="AE86" s="164">
        <f t="shared" ca="1" si="33"/>
        <v>416.11583733797232</v>
      </c>
    </row>
    <row r="87" spans="2:33">
      <c r="B87" s="244" t="str">
        <f t="shared" si="36"/>
        <v>Ind Forecast (Base Case)</v>
      </c>
      <c r="C87" s="244" t="str">
        <f t="shared" ca="1" si="34"/>
        <v>'Ind Forecast (Base Case)'!$C$10:$CY$310</v>
      </c>
      <c r="D87" s="244" t="str">
        <f t="shared" ca="1" si="34"/>
        <v>'Ind Forecast (Base Case)'!$B$10:$B$310</v>
      </c>
      <c r="E87" s="244" t="str">
        <f t="shared" ca="1" si="34"/>
        <v>'Ind Forecast (Base Case)'!$C$9:$CY$9</v>
      </c>
      <c r="F87" s="132">
        <v>66</v>
      </c>
      <c r="G87" s="163" t="str">
        <f t="shared" ref="G87:G98" si="37">IF(I87="","",CONCATENATE($H$4,I87,J87))</f>
        <v>RegionCementStock</v>
      </c>
      <c r="H87" s="144" t="s">
        <v>5469</v>
      </c>
      <c r="I87" s="144" t="s">
        <v>5679</v>
      </c>
      <c r="J87" s="144" t="s">
        <v>6</v>
      </c>
      <c r="K87" s="144" t="str">
        <f>INDEX('Lists&amp;Tables'!$K$3:$K$15,MATCH('Forecast Switchboard'!H87,'Lists&amp;Tables'!$J$3:$J$10,0),1)</f>
        <v>Consumption (MWh)</v>
      </c>
      <c r="L87" s="145">
        <f t="shared" ca="1" si="35"/>
        <v>2070.4816800000003</v>
      </c>
      <c r="M87" s="145">
        <f t="shared" ca="1" si="33"/>
        <v>2065.8325200000004</v>
      </c>
      <c r="N87" s="145">
        <f t="shared" ca="1" si="33"/>
        <v>2062.1326399999998</v>
      </c>
      <c r="O87" s="145">
        <f t="shared" ca="1" si="33"/>
        <v>2066.5825600000003</v>
      </c>
      <c r="P87" s="145">
        <f t="shared" ca="1" si="33"/>
        <v>2049.4975600000002</v>
      </c>
      <c r="Q87" s="145">
        <f t="shared" ca="1" si="33"/>
        <v>2029.53684</v>
      </c>
      <c r="R87" s="145">
        <f t="shared" ca="1" si="33"/>
        <v>1997.8685600000001</v>
      </c>
      <c r="S87" s="145">
        <f t="shared" ca="1" si="33"/>
        <v>1961.03024</v>
      </c>
      <c r="T87" s="145">
        <f t="shared" ca="1" si="33"/>
        <v>1929.3184400000002</v>
      </c>
      <c r="U87" s="145">
        <f t="shared" ca="1" si="33"/>
        <v>1897.5461200000002</v>
      </c>
      <c r="V87" s="145">
        <f t="shared" ca="1" si="33"/>
        <v>1866.9719600000001</v>
      </c>
      <c r="W87" s="145">
        <f t="shared" ca="1" si="33"/>
        <v>1839.8086800000003</v>
      </c>
      <c r="X87" s="145">
        <f t="shared" ca="1" si="33"/>
        <v>1802.69292</v>
      </c>
      <c r="Y87" s="145">
        <f t="shared" ca="1" si="33"/>
        <v>1774.3512000000003</v>
      </c>
      <c r="Z87" s="145">
        <f t="shared" ca="1" si="33"/>
        <v>1752.13832</v>
      </c>
      <c r="AA87" s="145">
        <f t="shared" ca="1" si="33"/>
        <v>1731.4826399999999</v>
      </c>
      <c r="AB87" s="145">
        <f t="shared" ca="1" si="33"/>
        <v>1689.2702800000002</v>
      </c>
      <c r="AC87" s="145">
        <f t="shared" ca="1" si="33"/>
        <v>1659.2428400000001</v>
      </c>
      <c r="AD87" s="145">
        <f t="shared" ca="1" si="33"/>
        <v>1638.3362400000003</v>
      </c>
      <c r="AE87" s="164">
        <f t="shared" ca="1" si="33"/>
        <v>1615.2488800000001</v>
      </c>
    </row>
    <row r="88" spans="2:33">
      <c r="B88" s="244" t="str">
        <f t="shared" si="36"/>
        <v>Ind Forecast (Base Case)</v>
      </c>
      <c r="C88" s="244" t="str">
        <f t="shared" ca="1" si="34"/>
        <v>'Ind Forecast (Base Case)'!$C$10:$CY$310</v>
      </c>
      <c r="D88" s="244" t="str">
        <f t="shared" ca="1" si="34"/>
        <v>'Ind Forecast (Base Case)'!$B$10:$B$310</v>
      </c>
      <c r="E88" s="244" t="str">
        <f t="shared" ca="1" si="34"/>
        <v>'Ind Forecast (Base Case)'!$C$9:$CY$9</v>
      </c>
      <c r="F88" s="132">
        <v>67</v>
      </c>
      <c r="G88" s="163" t="str">
        <f t="shared" si="37"/>
        <v>RegionFoundriesStock</v>
      </c>
      <c r="H88" s="144" t="s">
        <v>5469</v>
      </c>
      <c r="I88" s="144" t="s">
        <v>142</v>
      </c>
      <c r="J88" s="144" t="s">
        <v>6</v>
      </c>
      <c r="K88" s="144" t="str">
        <f>INDEX('Lists&amp;Tables'!$K$3:$K$15,MATCH('Forecast Switchboard'!H88,'Lists&amp;Tables'!$J$3:$J$10,0),1)</f>
        <v>Consumption (MWh)</v>
      </c>
      <c r="L88" s="145">
        <f t="shared" ca="1" si="35"/>
        <v>456.33269999999999</v>
      </c>
      <c r="M88" s="145">
        <f t="shared" ca="1" si="33"/>
        <v>451.85570000000001</v>
      </c>
      <c r="N88" s="145">
        <f t="shared" ca="1" si="33"/>
        <v>451.64710000000002</v>
      </c>
      <c r="O88" s="145">
        <f t="shared" ca="1" si="33"/>
        <v>443.72269999999997</v>
      </c>
      <c r="P88" s="145">
        <f t="shared" ca="1" si="33"/>
        <v>441.02319999999997</v>
      </c>
      <c r="Q88" s="145">
        <f t="shared" ca="1" si="33"/>
        <v>438.78980000000001</v>
      </c>
      <c r="R88" s="145">
        <f t="shared" ca="1" si="33"/>
        <v>436.30520000000001</v>
      </c>
      <c r="S88" s="145">
        <f t="shared" ca="1" si="33"/>
        <v>434.87200000000001</v>
      </c>
      <c r="T88" s="145">
        <f t="shared" ca="1" si="33"/>
        <v>433.72190000000001</v>
      </c>
      <c r="U88" s="145">
        <f t="shared" ca="1" si="33"/>
        <v>435.3535</v>
      </c>
      <c r="V88" s="145">
        <f t="shared" ca="1" si="33"/>
        <v>431.0813</v>
      </c>
      <c r="W88" s="145">
        <f t="shared" ca="1" si="33"/>
        <v>431.25299999999999</v>
      </c>
      <c r="X88" s="145">
        <f t="shared" ca="1" si="33"/>
        <v>432.5283</v>
      </c>
      <c r="Y88" s="145">
        <f t="shared" ca="1" si="33"/>
        <v>437.44970000000001</v>
      </c>
      <c r="Z88" s="145">
        <f t="shared" ca="1" si="33"/>
        <v>437.5206</v>
      </c>
      <c r="AA88" s="145">
        <f t="shared" ca="1" si="33"/>
        <v>444.0326</v>
      </c>
      <c r="AB88" s="145">
        <f t="shared" ca="1" si="33"/>
        <v>442.62369999999999</v>
      </c>
      <c r="AC88" s="145">
        <f t="shared" ca="1" si="33"/>
        <v>442.66149999999999</v>
      </c>
      <c r="AD88" s="145">
        <f t="shared" ca="1" si="33"/>
        <v>440.04759999999999</v>
      </c>
      <c r="AE88" s="164">
        <f t="shared" ca="1" si="33"/>
        <v>440.77640000000002</v>
      </c>
    </row>
    <row r="89" spans="2:33">
      <c r="B89" s="244" t="str">
        <f t="shared" si="36"/>
        <v>Ind Forecast (Base Case)</v>
      </c>
      <c r="C89" s="244" t="str">
        <f t="shared" ca="1" si="34"/>
        <v>'Ind Forecast (Base Case)'!$C$10:$CY$310</v>
      </c>
      <c r="D89" s="244" t="str">
        <f t="shared" ca="1" si="34"/>
        <v>'Ind Forecast (Base Case)'!$B$10:$B$310</v>
      </c>
      <c r="E89" s="244" t="str">
        <f t="shared" ca="1" si="34"/>
        <v>'Ind Forecast (Base Case)'!$C$9:$CY$9</v>
      </c>
      <c r="F89" s="132">
        <v>68</v>
      </c>
      <c r="G89" s="163" t="str">
        <f t="shared" si="37"/>
        <v>RegionMetalFabStock</v>
      </c>
      <c r="H89" s="144" t="s">
        <v>5469</v>
      </c>
      <c r="I89" s="144" t="s">
        <v>5680</v>
      </c>
      <c r="J89" s="144" t="s">
        <v>6</v>
      </c>
      <c r="K89" s="144" t="str">
        <f>INDEX('Lists&amp;Tables'!$K$3:$K$15,MATCH('Forecast Switchboard'!H89,'Lists&amp;Tables'!$J$3:$J$10,0),1)</f>
        <v>Consumption (MWh)</v>
      </c>
      <c r="L89" s="145">
        <f t="shared" ca="1" si="35"/>
        <v>1247.723</v>
      </c>
      <c r="M89" s="145">
        <f t="shared" ca="1" si="33"/>
        <v>1243.1759999999999</v>
      </c>
      <c r="N89" s="145">
        <f t="shared" ca="1" si="33"/>
        <v>1239.548</v>
      </c>
      <c r="O89" s="145">
        <f t="shared" ca="1" si="33"/>
        <v>1233.162</v>
      </c>
      <c r="P89" s="145">
        <f t="shared" ca="1" si="33"/>
        <v>1221.663</v>
      </c>
      <c r="Q89" s="145">
        <f t="shared" ref="M89:AE98" ca="1" si="38">INDEX(INDIRECT($C89),MATCH($G89,INDIRECT($D89),0),MATCH(Q$21,INDIRECT($E89),0))</f>
        <v>1214.7460000000001</v>
      </c>
      <c r="R89" s="145">
        <f t="shared" ca="1" si="38"/>
        <v>1210.575</v>
      </c>
      <c r="S89" s="145">
        <f t="shared" ca="1" si="38"/>
        <v>1204.432</v>
      </c>
      <c r="T89" s="145">
        <f t="shared" ca="1" si="38"/>
        <v>1198.1420000000001</v>
      </c>
      <c r="U89" s="145">
        <f t="shared" ca="1" si="38"/>
        <v>1194.172</v>
      </c>
      <c r="V89" s="145">
        <f t="shared" ca="1" si="38"/>
        <v>1182.912</v>
      </c>
      <c r="W89" s="145">
        <f t="shared" ca="1" si="38"/>
        <v>1177.0150000000001</v>
      </c>
      <c r="X89" s="145">
        <f t="shared" ca="1" si="38"/>
        <v>1170.758</v>
      </c>
      <c r="Y89" s="145">
        <f t="shared" ca="1" si="38"/>
        <v>1165.3900000000001</v>
      </c>
      <c r="Z89" s="145">
        <f t="shared" ca="1" si="38"/>
        <v>1159.1849999999999</v>
      </c>
      <c r="AA89" s="145">
        <f t="shared" ca="1" si="38"/>
        <v>1155.162</v>
      </c>
      <c r="AB89" s="145">
        <f t="shared" ca="1" si="38"/>
        <v>1148.4960000000001</v>
      </c>
      <c r="AC89" s="145">
        <f t="shared" ca="1" si="38"/>
        <v>1138.0830000000001</v>
      </c>
      <c r="AD89" s="145">
        <f t="shared" ca="1" si="38"/>
        <v>1128.6759999999999</v>
      </c>
      <c r="AE89" s="164">
        <f t="shared" ca="1" si="38"/>
        <v>1118.951</v>
      </c>
    </row>
    <row r="90" spans="2:33">
      <c r="B90" s="244" t="str">
        <f t="shared" si="36"/>
        <v>Ind Forecast (Base Case)</v>
      </c>
      <c r="C90" s="244" t="str">
        <f t="shared" ca="1" si="34"/>
        <v>'Ind Forecast (Base Case)'!$C$10:$CY$310</v>
      </c>
      <c r="D90" s="244" t="str">
        <f t="shared" ca="1" si="34"/>
        <v>'Ind Forecast (Base Case)'!$B$10:$B$310</v>
      </c>
      <c r="E90" s="244" t="str">
        <f t="shared" ca="1" si="34"/>
        <v>'Ind Forecast (Base Case)'!$C$9:$CY$9</v>
      </c>
      <c r="F90" s="132">
        <v>69</v>
      </c>
      <c r="G90" s="163" t="str">
        <f t="shared" si="37"/>
        <v>RegionElecFabStock</v>
      </c>
      <c r="H90" s="144" t="s">
        <v>5469</v>
      </c>
      <c r="I90" s="144" t="s">
        <v>5681</v>
      </c>
      <c r="J90" s="144" t="s">
        <v>6</v>
      </c>
      <c r="K90" s="144" t="str">
        <f>INDEX('Lists&amp;Tables'!$K$3:$K$15,MATCH('Forecast Switchboard'!H90,'Lists&amp;Tables'!$J$3:$J$10,0),1)</f>
        <v>Consumption (MWh)</v>
      </c>
      <c r="L90" s="145">
        <f t="shared" ca="1" si="35"/>
        <v>4148.451076176053</v>
      </c>
      <c r="M90" s="145">
        <f t="shared" ca="1" si="38"/>
        <v>4210.6177164840219</v>
      </c>
      <c r="N90" s="145">
        <f t="shared" ca="1" si="38"/>
        <v>4235.6460693110785</v>
      </c>
      <c r="O90" s="145">
        <f t="shared" ca="1" si="38"/>
        <v>4260.8412231347975</v>
      </c>
      <c r="P90" s="145">
        <f t="shared" ca="1" si="38"/>
        <v>4292.1132198259893</v>
      </c>
      <c r="Q90" s="145">
        <f t="shared" ca="1" si="38"/>
        <v>4333.6503139183369</v>
      </c>
      <c r="R90" s="145">
        <f t="shared" ca="1" si="38"/>
        <v>4356.3151968855818</v>
      </c>
      <c r="S90" s="145">
        <f t="shared" ca="1" si="38"/>
        <v>4376.6886169806467</v>
      </c>
      <c r="T90" s="145">
        <f t="shared" ca="1" si="38"/>
        <v>4374.583096203105</v>
      </c>
      <c r="U90" s="145">
        <f t="shared" ca="1" si="38"/>
        <v>4375.570229970238</v>
      </c>
      <c r="V90" s="145">
        <f t="shared" ca="1" si="38"/>
        <v>4386.0695779514053</v>
      </c>
      <c r="W90" s="145">
        <f t="shared" ca="1" si="38"/>
        <v>4385.4306298712936</v>
      </c>
      <c r="X90" s="145">
        <f t="shared" ca="1" si="38"/>
        <v>4370.3957531502811</v>
      </c>
      <c r="Y90" s="145">
        <f t="shared" ca="1" si="38"/>
        <v>4357.8701832260522</v>
      </c>
      <c r="Z90" s="145">
        <f t="shared" ca="1" si="38"/>
        <v>4337.0647212052072</v>
      </c>
      <c r="AA90" s="145">
        <f t="shared" ca="1" si="38"/>
        <v>4329.1594477404396</v>
      </c>
      <c r="AB90" s="145">
        <f t="shared" ca="1" si="38"/>
        <v>4312.5568239469721</v>
      </c>
      <c r="AC90" s="145">
        <f t="shared" ca="1" si="38"/>
        <v>4298.9338310720241</v>
      </c>
      <c r="AD90" s="145">
        <f t="shared" ca="1" si="38"/>
        <v>4286.2560438448309</v>
      </c>
      <c r="AE90" s="164">
        <f t="shared" ca="1" si="38"/>
        <v>4284.7411626620278</v>
      </c>
    </row>
    <row r="91" spans="2:33">
      <c r="B91" s="244" t="str">
        <f t="shared" si="36"/>
        <v>Ind Forecast (Base Case)</v>
      </c>
      <c r="C91" s="244" t="str">
        <f t="shared" ca="1" si="34"/>
        <v>'Ind Forecast (Base Case)'!$C$10:$CY$310</v>
      </c>
      <c r="D91" s="244" t="str">
        <f t="shared" ca="1" si="34"/>
        <v>'Ind Forecast (Base Case)'!$B$10:$B$310</v>
      </c>
      <c r="E91" s="244" t="str">
        <f t="shared" ca="1" si="34"/>
        <v>'Ind Forecast (Base Case)'!$C$9:$CY$9</v>
      </c>
      <c r="F91" s="132">
        <v>70</v>
      </c>
      <c r="G91" s="163" t="str">
        <f t="shared" si="37"/>
        <v>RegionTransportationStock</v>
      </c>
      <c r="H91" s="144" t="s">
        <v>5469</v>
      </c>
      <c r="I91" s="144" t="s">
        <v>5682</v>
      </c>
      <c r="J91" s="144" t="s">
        <v>6</v>
      </c>
      <c r="K91" s="144" t="str">
        <f>INDEX('Lists&amp;Tables'!$K$3:$K$15,MATCH('Forecast Switchboard'!H91,'Lists&amp;Tables'!$J$3:$J$10,0),1)</f>
        <v>Consumption (MWh)</v>
      </c>
      <c r="L91" s="145">
        <f t="shared" ca="1" si="35"/>
        <v>2800.07</v>
      </c>
      <c r="M91" s="145">
        <f t="shared" ca="1" si="38"/>
        <v>2831.7629999999999</v>
      </c>
      <c r="N91" s="145">
        <f t="shared" ca="1" si="38"/>
        <v>2875.5340000000001</v>
      </c>
      <c r="O91" s="145">
        <f t="shared" ca="1" si="38"/>
        <v>2926.7280000000001</v>
      </c>
      <c r="P91" s="145">
        <f t="shared" ca="1" si="38"/>
        <v>2970.9140000000002</v>
      </c>
      <c r="Q91" s="145">
        <f t="shared" ca="1" si="38"/>
        <v>3019.3530000000001</v>
      </c>
      <c r="R91" s="145">
        <f t="shared" ca="1" si="38"/>
        <v>3064.2869999999998</v>
      </c>
      <c r="S91" s="145">
        <f t="shared" ca="1" si="38"/>
        <v>3120.431</v>
      </c>
      <c r="T91" s="145">
        <f t="shared" ca="1" si="38"/>
        <v>3193.855</v>
      </c>
      <c r="U91" s="145">
        <f t="shared" ca="1" si="38"/>
        <v>3272.6750000000002</v>
      </c>
      <c r="V91" s="145">
        <f t="shared" ca="1" si="38"/>
        <v>3342.6930000000002</v>
      </c>
      <c r="W91" s="145">
        <f t="shared" ca="1" si="38"/>
        <v>3412.0540000000001</v>
      </c>
      <c r="X91" s="145">
        <f t="shared" ca="1" si="38"/>
        <v>3474.6860000000001</v>
      </c>
      <c r="Y91" s="145">
        <f t="shared" ca="1" si="38"/>
        <v>3541.3719999999998</v>
      </c>
      <c r="Z91" s="145">
        <f t="shared" ca="1" si="38"/>
        <v>3618.0709999999999</v>
      </c>
      <c r="AA91" s="145">
        <f t="shared" ca="1" si="38"/>
        <v>3685.3409999999999</v>
      </c>
      <c r="AB91" s="145">
        <f t="shared" ca="1" si="38"/>
        <v>3756.3919999999998</v>
      </c>
      <c r="AC91" s="145">
        <f t="shared" ca="1" si="38"/>
        <v>3810.415</v>
      </c>
      <c r="AD91" s="145">
        <f t="shared" ca="1" si="38"/>
        <v>3880.7640000000001</v>
      </c>
      <c r="AE91" s="164">
        <f t="shared" ca="1" si="38"/>
        <v>3966.8589999999999</v>
      </c>
    </row>
    <row r="92" spans="2:33">
      <c r="B92" s="244" t="str">
        <f t="shared" si="36"/>
        <v>Ind Forecast (Base Case)</v>
      </c>
      <c r="C92" s="244" t="str">
        <f t="shared" ca="1" si="34"/>
        <v>'Ind Forecast (Base Case)'!$C$10:$CY$310</v>
      </c>
      <c r="D92" s="244" t="str">
        <f t="shared" ca="1" si="34"/>
        <v>'Ind Forecast (Base Case)'!$B$10:$B$310</v>
      </c>
      <c r="E92" s="244" t="str">
        <f t="shared" ca="1" si="34"/>
        <v>'Ind Forecast (Base Case)'!$C$9:$CY$9</v>
      </c>
      <c r="F92" s="132">
        <v>71</v>
      </c>
      <c r="G92" s="163" t="str">
        <f t="shared" ref="G92:G93" si="39">IF(I92="","",CONCATENATE($H$4,I92,J92))</f>
        <v>RegionMiscManfStock</v>
      </c>
      <c r="H92" s="144" t="s">
        <v>5469</v>
      </c>
      <c r="I92" s="144" t="s">
        <v>5683</v>
      </c>
      <c r="J92" s="144" t="s">
        <v>6</v>
      </c>
      <c r="K92" s="144" t="str">
        <f>INDEX('Lists&amp;Tables'!$K$3:$K$15,MATCH('Forecast Switchboard'!H92,'Lists&amp;Tables'!$J$3:$J$10,0),1)</f>
        <v>Consumption (MWh)</v>
      </c>
      <c r="L92" s="145">
        <f t="shared" ca="1" si="35"/>
        <v>974.34431999999651</v>
      </c>
      <c r="M92" s="145">
        <f t="shared" ca="1" si="38"/>
        <v>972.1564800000051</v>
      </c>
      <c r="N92" s="145">
        <f t="shared" ca="1" si="38"/>
        <v>970.41536000000633</v>
      </c>
      <c r="O92" s="145">
        <f t="shared" ca="1" si="38"/>
        <v>972.50943999999436</v>
      </c>
      <c r="P92" s="145">
        <f t="shared" ca="1" si="38"/>
        <v>964.46944000000803</v>
      </c>
      <c r="Q92" s="145">
        <f t="shared" ca="1" si="38"/>
        <v>955.07616000001144</v>
      </c>
      <c r="R92" s="145">
        <f t="shared" ca="1" si="38"/>
        <v>940.17344000000594</v>
      </c>
      <c r="S92" s="145">
        <f t="shared" ca="1" si="38"/>
        <v>922.83775999999489</v>
      </c>
      <c r="T92" s="145">
        <f t="shared" ca="1" si="38"/>
        <v>907.91456000000471</v>
      </c>
      <c r="U92" s="145">
        <f t="shared" ca="1" si="38"/>
        <v>892.96288000000641</v>
      </c>
      <c r="V92" s="145">
        <f t="shared" ca="1" si="38"/>
        <v>878.57504000000336</v>
      </c>
      <c r="W92" s="145">
        <f t="shared" ca="1" si="38"/>
        <v>865.7923199999932</v>
      </c>
      <c r="X92" s="145">
        <f t="shared" ca="1" si="38"/>
        <v>848.32607999999163</v>
      </c>
      <c r="Y92" s="145">
        <f t="shared" ca="1" si="38"/>
        <v>834.9887999999919</v>
      </c>
      <c r="Z92" s="145">
        <f t="shared" ca="1" si="38"/>
        <v>824.53568000000087</v>
      </c>
      <c r="AA92" s="145">
        <f t="shared" ca="1" si="38"/>
        <v>814.81536000000051</v>
      </c>
      <c r="AB92" s="145">
        <f t="shared" ca="1" si="38"/>
        <v>794.95072000000073</v>
      </c>
      <c r="AC92" s="145">
        <f t="shared" ca="1" si="38"/>
        <v>780.82015999999567</v>
      </c>
      <c r="AD92" s="145">
        <f t="shared" ca="1" si="38"/>
        <v>770.9817600000024</v>
      </c>
      <c r="AE92" s="164">
        <f t="shared" ca="1" si="38"/>
        <v>760.11711999999534</v>
      </c>
    </row>
    <row r="93" spans="2:33">
      <c r="B93" s="244" t="str">
        <f t="shared" si="36"/>
        <v>Ind Forecast (Base Case)</v>
      </c>
      <c r="C93" s="244" t="str">
        <f t="shared" ca="1" si="34"/>
        <v>'Ind Forecast (Base Case)'!$C$10:$CY$310</v>
      </c>
      <c r="D93" s="244" t="str">
        <f t="shared" ca="1" si="34"/>
        <v>'Ind Forecast (Base Case)'!$B$10:$B$310</v>
      </c>
      <c r="E93" s="244" t="str">
        <f t="shared" ca="1" si="34"/>
        <v>'Ind Forecast (Base Case)'!$C$9:$CY$9</v>
      </c>
      <c r="F93" s="132">
        <v>72</v>
      </c>
      <c r="G93" s="163" t="str">
        <f t="shared" si="39"/>
        <v>RegionColdStorageStock</v>
      </c>
      <c r="H93" s="144" t="s">
        <v>5469</v>
      </c>
      <c r="I93" s="144" t="s">
        <v>5684</v>
      </c>
      <c r="J93" s="144" t="s">
        <v>6</v>
      </c>
      <c r="K93" s="144" t="str">
        <f>INDEX('Lists&amp;Tables'!$K$3:$K$15,MATCH('Forecast Switchboard'!H93,'Lists&amp;Tables'!$J$3:$J$10,0),1)</f>
        <v>Consumption (MWh)</v>
      </c>
      <c r="L93" s="145">
        <f t="shared" ca="1" si="35"/>
        <v>934.28504672726217</v>
      </c>
      <c r="M93" s="145">
        <f t="shared" ca="1" si="38"/>
        <v>928.76398191937483</v>
      </c>
      <c r="N93" s="145">
        <f t="shared" ca="1" si="38"/>
        <v>924.74015108315029</v>
      </c>
      <c r="O93" s="145">
        <f t="shared" ca="1" si="38"/>
        <v>922.1000463456395</v>
      </c>
      <c r="P93" s="145">
        <f t="shared" ca="1" si="38"/>
        <v>919.27688690318871</v>
      </c>
      <c r="Q93" s="145">
        <f t="shared" ca="1" si="38"/>
        <v>914.29277480985525</v>
      </c>
      <c r="R93" s="145">
        <f t="shared" ca="1" si="38"/>
        <v>909.97342808719316</v>
      </c>
      <c r="S93" s="145">
        <f t="shared" ca="1" si="38"/>
        <v>904.89267148318311</v>
      </c>
      <c r="T93" s="145">
        <f t="shared" ca="1" si="38"/>
        <v>900.19581804372626</v>
      </c>
      <c r="U93" s="145">
        <f t="shared" ca="1" si="38"/>
        <v>896.1195363358828</v>
      </c>
      <c r="V93" s="145">
        <f t="shared" ca="1" si="38"/>
        <v>892.41576048567765</v>
      </c>
      <c r="W93" s="145">
        <f t="shared" ca="1" si="38"/>
        <v>888.1468875507818</v>
      </c>
      <c r="X93" s="145">
        <f t="shared" ca="1" si="38"/>
        <v>884.95517641839785</v>
      </c>
      <c r="Y93" s="145">
        <f t="shared" ca="1" si="38"/>
        <v>882.04921205223854</v>
      </c>
      <c r="Z93" s="145">
        <f t="shared" ca="1" si="38"/>
        <v>879.16650749610983</v>
      </c>
      <c r="AA93" s="145">
        <f t="shared" ca="1" si="38"/>
        <v>875.46843029936213</v>
      </c>
      <c r="AB93" s="145">
        <f t="shared" ca="1" si="38"/>
        <v>873.23734932123762</v>
      </c>
      <c r="AC93" s="145">
        <f t="shared" ca="1" si="38"/>
        <v>869.80687623889071</v>
      </c>
      <c r="AD93" s="145">
        <f t="shared" ca="1" si="38"/>
        <v>867.45286716475493</v>
      </c>
      <c r="AE93" s="164">
        <f t="shared" ca="1" si="38"/>
        <v>863.23109534517073</v>
      </c>
    </row>
    <row r="94" spans="2:33" ht="13.5" thickBot="1">
      <c r="B94" s="244" t="str">
        <f t="shared" si="36"/>
        <v>Ind Forecast (Base Case)</v>
      </c>
      <c r="C94" s="244" t="str">
        <f t="shared" ca="1" si="34"/>
        <v>'Ind Forecast (Base Case)'!$C$10:$CY$310</v>
      </c>
      <c r="D94" s="244" t="str">
        <f t="shared" ca="1" si="34"/>
        <v>'Ind Forecast (Base Case)'!$B$10:$B$310</v>
      </c>
      <c r="E94" s="244" t="str">
        <f t="shared" ca="1" si="34"/>
        <v>'Ind Forecast (Base Case)'!$C$9:$CY$9</v>
      </c>
      <c r="F94" s="132">
        <v>71</v>
      </c>
      <c r="G94" s="169" t="str">
        <f t="shared" si="37"/>
        <v>RegionFruitStorageStock</v>
      </c>
      <c r="H94" s="170" t="s">
        <v>5469</v>
      </c>
      <c r="I94" s="170" t="s">
        <v>5685</v>
      </c>
      <c r="J94" s="170" t="s">
        <v>6</v>
      </c>
      <c r="K94" s="170" t="str">
        <f>INDEX('Lists&amp;Tables'!$K$3:$K$15,MATCH('Forecast Switchboard'!H94,'Lists&amp;Tables'!$J$3:$J$10,0),1)</f>
        <v>Consumption (MWh)</v>
      </c>
      <c r="L94" s="171">
        <f t="shared" ca="1" si="35"/>
        <v>1662.2829069810591</v>
      </c>
      <c r="M94" s="171">
        <f t="shared" ca="1" si="38"/>
        <v>1652.4598110312372</v>
      </c>
      <c r="N94" s="171">
        <f t="shared" ca="1" si="38"/>
        <v>1645.3005984942606</v>
      </c>
      <c r="O94" s="171">
        <f t="shared" ca="1" si="38"/>
        <v>1640.6033158039545</v>
      </c>
      <c r="P94" s="171">
        <f t="shared" ca="1" si="38"/>
        <v>1635.5803416042634</v>
      </c>
      <c r="Q94" s="171">
        <f t="shared" ca="1" si="38"/>
        <v>1626.7125936206608</v>
      </c>
      <c r="R94" s="171">
        <f t="shared" ca="1" si="38"/>
        <v>1619.0275982848618</v>
      </c>
      <c r="S94" s="171">
        <f t="shared" ca="1" si="38"/>
        <v>1609.9879000825179</v>
      </c>
      <c r="T94" s="171">
        <f t="shared" ca="1" si="38"/>
        <v>1601.6312436034771</v>
      </c>
      <c r="U94" s="171">
        <f t="shared" ca="1" si="38"/>
        <v>1594.3787103099996</v>
      </c>
      <c r="V94" s="171">
        <f t="shared" ca="1" si="38"/>
        <v>1587.7889406153527</v>
      </c>
      <c r="W94" s="171">
        <f t="shared" ca="1" si="38"/>
        <v>1580.1937484022176</v>
      </c>
      <c r="X94" s="171">
        <f t="shared" ca="1" si="38"/>
        <v>1574.5150458713701</v>
      </c>
      <c r="Y94" s="171">
        <f t="shared" ca="1" si="38"/>
        <v>1569.3447448897973</v>
      </c>
      <c r="Z94" s="171">
        <f t="shared" ca="1" si="38"/>
        <v>1564.2158278357197</v>
      </c>
      <c r="AA94" s="171">
        <f t="shared" ca="1" si="38"/>
        <v>1557.6361972033087</v>
      </c>
      <c r="AB94" s="171">
        <f t="shared" ca="1" si="38"/>
        <v>1553.6666508780002</v>
      </c>
      <c r="AC94" s="171">
        <f t="shared" ca="1" si="38"/>
        <v>1547.563142331418</v>
      </c>
      <c r="AD94" s="171">
        <f t="shared" ca="1" si="38"/>
        <v>1543.3748819492987</v>
      </c>
      <c r="AE94" s="172">
        <f t="shared" ca="1" si="38"/>
        <v>1535.8634921893406</v>
      </c>
    </row>
    <row r="95" spans="2:33" ht="13.5" thickBot="1">
      <c r="B95" s="244" t="str">
        <f t="shared" si="36"/>
        <v>EV Forecast (Base Case)</v>
      </c>
      <c r="C95" s="244" t="str">
        <f t="shared" ca="1" si="34"/>
        <v>'EV Forecast (Base Case)'!$C$5:$BA$10</v>
      </c>
      <c r="D95" s="244" t="str">
        <f t="shared" ca="1" si="34"/>
        <v>'EV Forecast (Base Case)'!$B$5:$B$10</v>
      </c>
      <c r="E95" s="244" t="str">
        <f t="shared" ca="1" si="34"/>
        <v>'EV Forecast (Base Case)'!$C$4:$BA$4</v>
      </c>
      <c r="F95" s="132">
        <v>72</v>
      </c>
      <c r="G95" s="294" t="str">
        <f t="shared" si="37"/>
        <v>RegionEVStock</v>
      </c>
      <c r="H95" s="295" t="s">
        <v>5612</v>
      </c>
      <c r="I95" s="295" t="s">
        <v>5612</v>
      </c>
      <c r="J95" s="295" t="s">
        <v>6</v>
      </c>
      <c r="K95" s="295" t="str">
        <f>INDEX('Lists&amp;Tables'!$K$3:$K$15,MATCH('Forecast Switchboard'!H95,'Lists&amp;Tables'!$J$3:$J$10,0),1)</f>
        <v>1000 Cars</v>
      </c>
      <c r="L95" s="296">
        <f t="shared" ca="1" si="35"/>
        <v>366.00059330503768</v>
      </c>
      <c r="M95" s="296">
        <f t="shared" ca="1" si="38"/>
        <v>441.25939468635204</v>
      </c>
      <c r="N95" s="296">
        <f t="shared" ca="1" si="38"/>
        <v>522.62506581198477</v>
      </c>
      <c r="O95" s="296">
        <f t="shared" ca="1" si="38"/>
        <v>610.52396116716261</v>
      </c>
      <c r="P95" s="296">
        <f t="shared" ca="1" si="38"/>
        <v>705.01906985870437</v>
      </c>
      <c r="Q95" s="296">
        <f t="shared" ca="1" si="38"/>
        <v>801.72374571842784</v>
      </c>
      <c r="R95" s="296">
        <f t="shared" ca="1" si="38"/>
        <v>899.84995621451503</v>
      </c>
      <c r="S95" s="296">
        <f t="shared" ca="1" si="38"/>
        <v>998.49290967026104</v>
      </c>
      <c r="T95" s="296">
        <f t="shared" ca="1" si="38"/>
        <v>1096.4275699987345</v>
      </c>
      <c r="U95" s="296">
        <f t="shared" ca="1" si="38"/>
        <v>1187.7661760902763</v>
      </c>
      <c r="V95" s="296">
        <f t="shared" ca="1" si="38"/>
        <v>1272.9815546454543</v>
      </c>
      <c r="W95" s="296">
        <f t="shared" ca="1" si="38"/>
        <v>1351.8588013409089</v>
      </c>
      <c r="X95" s="296">
        <f t="shared" ca="1" si="38"/>
        <v>1433.0587465545455</v>
      </c>
      <c r="Y95" s="296">
        <f t="shared" ca="1" si="38"/>
        <v>1500.0488473772725</v>
      </c>
      <c r="Z95" s="296" t="e">
        <f t="shared" ca="1" si="38"/>
        <v>#N/A</v>
      </c>
      <c r="AA95" s="296" t="e">
        <f t="shared" ca="1" si="38"/>
        <v>#N/A</v>
      </c>
      <c r="AB95" s="296" t="e">
        <f t="shared" ca="1" si="38"/>
        <v>#N/A</v>
      </c>
      <c r="AC95" s="296" t="e">
        <f t="shared" ca="1" si="38"/>
        <v>#N/A</v>
      </c>
      <c r="AD95" s="296" t="e">
        <f t="shared" ca="1" si="38"/>
        <v>#N/A</v>
      </c>
      <c r="AE95" s="297" t="e">
        <f t="shared" ca="1" si="38"/>
        <v>#N/A</v>
      </c>
    </row>
    <row r="96" spans="2:33" ht="13.5" thickBot="1">
      <c r="B96" s="244" t="str">
        <f t="shared" si="36"/>
        <v>Pop Forecast (Base Case)</v>
      </c>
      <c r="C96" s="244" t="str">
        <f t="shared" ca="1" si="34"/>
        <v>'Pop Forecast (Base Case)'!$C$6:$CY$306</v>
      </c>
      <c r="D96" s="244" t="str">
        <f t="shared" ca="1" si="34"/>
        <v>'Pop Forecast (Base Case)'!$B$6:$B$306</v>
      </c>
      <c r="E96" s="244" t="str">
        <f t="shared" ca="1" si="34"/>
        <v>'Pop Forecast (Base Case)'!$C$5:$CY$5</v>
      </c>
      <c r="F96" s="132">
        <v>73</v>
      </c>
      <c r="G96" s="294" t="str">
        <f t="shared" si="37"/>
        <v>RegionPopStock</v>
      </c>
      <c r="H96" s="295" t="s">
        <v>5472</v>
      </c>
      <c r="I96" s="295" t="s">
        <v>5472</v>
      </c>
      <c r="J96" s="295" t="s">
        <v>6</v>
      </c>
      <c r="K96" s="295" t="str">
        <f>INDEX('Lists&amp;Tables'!$K$3:$K$15,MATCH('Forecast Switchboard'!H96,'Lists&amp;Tables'!$J$3:$J$10,0),1)</f>
        <v># of people</v>
      </c>
      <c r="L96" s="296">
        <f ca="1">INDEX(INDIRECT($C96),MATCH($G96,INDIRECT($D96),0),MATCH(L$21,INDIRECT($E96),0))</f>
        <v>14951.349650942486</v>
      </c>
      <c r="M96" s="296">
        <f t="shared" ca="1" si="38"/>
        <v>15141.888722211219</v>
      </c>
      <c r="N96" s="296">
        <f t="shared" ca="1" si="38"/>
        <v>15329.653418718468</v>
      </c>
      <c r="O96" s="296">
        <f t="shared" ca="1" si="38"/>
        <v>15515.370399889296</v>
      </c>
      <c r="P96" s="296">
        <f t="shared" ca="1" si="38"/>
        <v>15698.80938720266</v>
      </c>
      <c r="Q96" s="296">
        <f t="shared" ca="1" si="38"/>
        <v>15880.172625683241</v>
      </c>
      <c r="R96" s="296">
        <f t="shared" ca="1" si="38"/>
        <v>16059.589723272304</v>
      </c>
      <c r="S96" s="296">
        <f t="shared" ca="1" si="38"/>
        <v>16237.146658681322</v>
      </c>
      <c r="T96" s="296">
        <f t="shared" ca="1" si="38"/>
        <v>16412.866913066071</v>
      </c>
      <c r="U96" s="296">
        <f t="shared" ca="1" si="38"/>
        <v>16586.641535707</v>
      </c>
      <c r="V96" s="296">
        <f t="shared" ca="1" si="38"/>
        <v>16758.564540279229</v>
      </c>
      <c r="W96" s="296">
        <f t="shared" ca="1" si="38"/>
        <v>16928.845544017306</v>
      </c>
      <c r="X96" s="296">
        <f t="shared" ca="1" si="38"/>
        <v>17097.700481865093</v>
      </c>
      <c r="Y96" s="296">
        <f t="shared" ca="1" si="38"/>
        <v>17265.44881612989</v>
      </c>
      <c r="Z96" s="296">
        <f t="shared" ca="1" si="38"/>
        <v>17432.279235087397</v>
      </c>
      <c r="AA96" s="296">
        <f t="shared" ca="1" si="38"/>
        <v>17598.218456323004</v>
      </c>
      <c r="AB96" s="296">
        <f t="shared" ca="1" si="38"/>
        <v>17763.439035886731</v>
      </c>
      <c r="AC96" s="296">
        <f t="shared" ca="1" si="38"/>
        <v>17928.06336353808</v>
      </c>
      <c r="AD96" s="296">
        <f t="shared" ca="1" si="38"/>
        <v>17652.190357871204</v>
      </c>
      <c r="AE96" s="296">
        <f t="shared" ca="1" si="38"/>
        <v>17790.115816223995</v>
      </c>
      <c r="AF96" s="298"/>
      <c r="AG96" s="298"/>
    </row>
    <row r="97" spans="2:31" ht="13.5" thickBot="1">
      <c r="B97" s="244" t="str">
        <f t="shared" si="36"/>
        <v>DataCenter Forecast (Base Case)</v>
      </c>
      <c r="C97" s="244" t="str">
        <f t="shared" ca="1" si="34"/>
        <v>'DataCenter Forecast (Base Case)'!$D$7:$BB$12</v>
      </c>
      <c r="D97" s="244" t="str">
        <f t="shared" ca="1" si="34"/>
        <v>'DataCenter Forecast (Base Case)'!$C$7:$C$12</v>
      </c>
      <c r="E97" s="244" t="str">
        <f t="shared" ca="1" si="34"/>
        <v>'DataCenter Forecast (Base Case)'!$D$6:$BB$6</v>
      </c>
      <c r="F97" s="132">
        <v>74</v>
      </c>
      <c r="G97" s="294" t="str">
        <f t="shared" si="37"/>
        <v>RegionDataCenterStock</v>
      </c>
      <c r="H97" s="295" t="s">
        <v>5653</v>
      </c>
      <c r="I97" s="295" t="s">
        <v>5653</v>
      </c>
      <c r="J97" s="295" t="s">
        <v>6</v>
      </c>
      <c r="K97" s="295" t="str">
        <f>INDEX('Lists&amp;Tables'!$K$3:$K$15,MATCH('Forecast Switchboard'!H97,'Lists&amp;Tables'!$J$3:$J$15,0),1)</f>
        <v>Consumption (aMW)</v>
      </c>
      <c r="L97" s="296">
        <f ca="1">INDEX(INDIRECT($C97),MATCH($G97,INDIRECT($D97),0),MATCH(L$21,INDIRECT($E97),0))</f>
        <v>446.31531189522576</v>
      </c>
      <c r="M97" s="296">
        <f t="shared" ca="1" si="38"/>
        <v>450.98222620533323</v>
      </c>
      <c r="N97" s="296">
        <f t="shared" ca="1" si="38"/>
        <v>459.05126073815245</v>
      </c>
      <c r="O97" s="296">
        <f t="shared" ca="1" si="38"/>
        <v>470.19601765719887</v>
      </c>
      <c r="P97" s="296">
        <f t="shared" ca="1" si="38"/>
        <v>484.16208251533135</v>
      </c>
      <c r="Q97" s="296">
        <f t="shared" ca="1" si="38"/>
        <v>494.21069266812788</v>
      </c>
      <c r="R97" s="296">
        <f t="shared" ca="1" si="38"/>
        <v>506.64189476780371</v>
      </c>
      <c r="S97" s="296">
        <f t="shared" ca="1" si="38"/>
        <v>521.35392484293436</v>
      </c>
      <c r="T97" s="296">
        <f t="shared" ca="1" si="38"/>
        <v>538.28523642117</v>
      </c>
      <c r="U97" s="296">
        <f t="shared" ca="1" si="38"/>
        <v>554.01935267425768</v>
      </c>
      <c r="V97" s="296">
        <f t="shared" ca="1" si="38"/>
        <v>571.88182312772415</v>
      </c>
      <c r="W97" s="296">
        <f t="shared" ca="1" si="38"/>
        <v>591.90212163156946</v>
      </c>
      <c r="X97" s="296">
        <f t="shared" ca="1" si="38"/>
        <v>614.13634434495953</v>
      </c>
      <c r="Y97" s="296">
        <f t="shared" ca="1" si="38"/>
        <v>636.87438282107769</v>
      </c>
      <c r="Z97" s="296">
        <f ca="1">INDEX(INDIRECT($C97),MATCH($G97,INDIRECT($D97),0),MATCH(Z$21,INDIRECT($E97),0))</f>
        <v>629.46235810562575</v>
      </c>
      <c r="AA97" s="296">
        <f t="shared" ca="1" si="38"/>
        <v>643.24881769989588</v>
      </c>
      <c r="AB97" s="296">
        <f t="shared" ca="1" si="38"/>
        <v>657.03527729416965</v>
      </c>
      <c r="AC97" s="296">
        <f t="shared" ca="1" si="38"/>
        <v>670.82173688844341</v>
      </c>
      <c r="AD97" s="296">
        <f t="shared" ca="1" si="38"/>
        <v>684.60819648271354</v>
      </c>
      <c r="AE97" s="296">
        <f t="shared" ca="1" si="38"/>
        <v>698.3946560769873</v>
      </c>
    </row>
    <row r="98" spans="2:31" ht="13.5" thickBot="1">
      <c r="B98" s="244" t="str">
        <f t="shared" si="36"/>
        <v>DEI Forecast (Base Case)</v>
      </c>
      <c r="C98" s="244" t="str">
        <f t="shared" ca="1" si="34"/>
        <v>'DEI Forecast (Base Case)'!$D$9:$BB$14</v>
      </c>
      <c r="D98" s="244" t="str">
        <f t="shared" ca="1" si="34"/>
        <v>'DEI Forecast (Base Case)'!$C$9:$C$14</v>
      </c>
      <c r="E98" s="244" t="str">
        <f t="shared" ca="1" si="34"/>
        <v>'DEI Forecast (Base Case)'!$D$8:$BB$8</v>
      </c>
      <c r="F98" s="132">
        <v>75</v>
      </c>
      <c r="G98" s="294" t="str">
        <f t="shared" si="37"/>
        <v>RegionTotalLoadStock</v>
      </c>
      <c r="H98" s="295" t="s">
        <v>5471</v>
      </c>
      <c r="I98" s="295" t="s">
        <v>5656</v>
      </c>
      <c r="J98" s="295" t="s">
        <v>6</v>
      </c>
      <c r="K98" s="295" t="str">
        <f>INDEX('Lists&amp;Tables'!$K$3:$K$15,MATCH('Forecast Switchboard'!H98,'Lists&amp;Tables'!$J$3:$J$15,0),1)</f>
        <v>Consumption (aMW)</v>
      </c>
      <c r="L98" s="296">
        <f ca="1">INDEX(INDIRECT($C98),MATCH($G98,INDIRECT($D98),0),MATCH(L$21,INDIRECT($E98),0))</f>
        <v>22058.652900000001</v>
      </c>
      <c r="M98" s="296">
        <f t="shared" ca="1" si="38"/>
        <v>21921.106200000002</v>
      </c>
      <c r="N98" s="296">
        <f t="shared" ca="1" si="38"/>
        <v>21951.053800000002</v>
      </c>
      <c r="O98" s="296">
        <f t="shared" ca="1" si="38"/>
        <v>22069.329599999997</v>
      </c>
      <c r="P98" s="296">
        <f t="shared" ca="1" si="38"/>
        <v>21824.360699999997</v>
      </c>
      <c r="Q98" s="296">
        <f t="shared" ca="1" si="38"/>
        <v>22295.961199999998</v>
      </c>
      <c r="R98" s="296">
        <f t="shared" ca="1" si="38"/>
        <v>22211.961300000003</v>
      </c>
      <c r="S98" s="296">
        <f t="shared" ca="1" si="38"/>
        <v>21960.248999999996</v>
      </c>
      <c r="T98" s="296">
        <f t="shared" ca="1" si="38"/>
        <v>21862.63</v>
      </c>
      <c r="U98" s="296">
        <f t="shared" ca="1" si="38"/>
        <v>22156.381400000002</v>
      </c>
      <c r="V98" s="296">
        <f t="shared" ca="1" si="38"/>
        <v>22580.177899999999</v>
      </c>
      <c r="W98" s="296">
        <f t="shared" ca="1" si="38"/>
        <v>22252.772000000001</v>
      </c>
      <c r="X98" s="296">
        <f t="shared" ca="1" si="38"/>
        <v>22701.186300000001</v>
      </c>
      <c r="Y98" s="296">
        <f t="shared" ca="1" si="38"/>
        <v>23033.2261</v>
      </c>
      <c r="Z98" s="296">
        <f t="shared" ca="1" si="38"/>
        <v>22990.814699999999</v>
      </c>
      <c r="AA98" s="296">
        <f t="shared" ca="1" si="38"/>
        <v>22695.861700000001</v>
      </c>
      <c r="AB98" s="296">
        <f t="shared" ca="1" si="38"/>
        <v>23033.220700000002</v>
      </c>
      <c r="AC98" s="296">
        <f t="shared" ca="1" si="38"/>
        <v>22911.582200000004</v>
      </c>
      <c r="AD98" s="296">
        <f t="shared" ca="1" si="38"/>
        <v>23337.786700000001</v>
      </c>
      <c r="AE98" s="296">
        <f t="shared" ca="1" si="38"/>
        <v>23517.626400000005</v>
      </c>
    </row>
    <row r="99" spans="2:31">
      <c r="G99" s="118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</row>
    <row r="100" spans="2:31">
      <c r="G100" s="118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</row>
    <row r="101" spans="2:31">
      <c r="G101" s="118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</row>
    <row r="102" spans="2:31">
      <c r="G102" s="118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</row>
    <row r="103" spans="2:31">
      <c r="G103" s="118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</row>
    <row r="104" spans="2:31">
      <c r="G104" s="118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</row>
    <row r="105" spans="2:31">
      <c r="G105" s="118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</row>
    <row r="106" spans="2:31">
      <c r="G106" s="118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</row>
    <row r="107" spans="2:31">
      <c r="G107" s="118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</row>
    <row r="108" spans="2:31">
      <c r="G108" s="118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</row>
    <row r="109" spans="2:31">
      <c r="G109" s="118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</row>
    <row r="110" spans="2:31">
      <c r="G110" s="118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</row>
    <row r="111" spans="2:31">
      <c r="G111" s="118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</row>
    <row r="112" spans="2:31">
      <c r="G112" s="118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</row>
    <row r="113" spans="7:31">
      <c r="G113" s="118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</row>
    <row r="114" spans="7:31">
      <c r="G114" s="118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</row>
    <row r="115" spans="7:31">
      <c r="G115" s="118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</row>
    <row r="116" spans="7:31">
      <c r="G116" s="118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</row>
    <row r="117" spans="7:31">
      <c r="G117" s="118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</row>
    <row r="118" spans="7:31">
      <c r="G118" s="118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</row>
    <row r="119" spans="7:31">
      <c r="G119" s="118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</row>
    <row r="120" spans="7:31">
      <c r="G120" s="118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</row>
    <row r="121" spans="7:31">
      <c r="G121" s="118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</row>
    <row r="122" spans="7:31">
      <c r="G122" s="118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</row>
    <row r="123" spans="7:31">
      <c r="G123" s="118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</row>
    <row r="124" spans="7:31">
      <c r="G124" s="118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</row>
    <row r="125" spans="7:31">
      <c r="G125" s="118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</row>
    <row r="126" spans="7:31">
      <c r="G126" s="118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</row>
    <row r="127" spans="7:31">
      <c r="G127" s="118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</row>
    <row r="128" spans="7:31">
      <c r="G128" s="118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</row>
    <row r="129" spans="7:31">
      <c r="G129" s="118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</row>
    <row r="130" spans="7:31">
      <c r="G130" s="118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</row>
    <row r="131" spans="7:31">
      <c r="G131" s="118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</row>
    <row r="132" spans="7:31">
      <c r="G132" s="118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</row>
    <row r="133" spans="7:31">
      <c r="G133" s="118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</row>
    <row r="134" spans="7:31">
      <c r="G134" s="118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</row>
    <row r="135" spans="7:31">
      <c r="G135" s="118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</row>
    <row r="136" spans="7:31">
      <c r="G136" s="118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</row>
    <row r="137" spans="7:31">
      <c r="G137" s="118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</row>
    <row r="138" spans="7:31">
      <c r="G138" s="118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</row>
    <row r="139" spans="7:31">
      <c r="G139" s="118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</row>
    <row r="140" spans="7:31">
      <c r="G140" s="118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</row>
    <row r="141" spans="7:31">
      <c r="G141" s="118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</row>
    <row r="142" spans="7:31">
      <c r="G142" s="118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</row>
    <row r="143" spans="7:31">
      <c r="G143" s="118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</row>
    <row r="144" spans="7:31">
      <c r="G144" s="118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</row>
    <row r="145" spans="7:31">
      <c r="G145" s="118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</row>
    <row r="146" spans="7:31">
      <c r="G146" s="118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</row>
    <row r="147" spans="7:31">
      <c r="G147" s="118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</row>
    <row r="148" spans="7:31">
      <c r="G148" s="118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</row>
    <row r="149" spans="7:31">
      <c r="G149" s="118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</row>
    <row r="150" spans="7:31">
      <c r="G150" s="118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</row>
    <row r="151" spans="7:31">
      <c r="G151" s="118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</row>
    <row r="152" spans="7:31">
      <c r="G152" s="118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</row>
    <row r="153" spans="7:31">
      <c r="G153" s="118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</row>
    <row r="154" spans="7:31">
      <c r="G154" s="118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</row>
    <row r="155" spans="7:31">
      <c r="G155" s="118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</row>
    <row r="156" spans="7:31">
      <c r="G156" s="118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</row>
    <row r="157" spans="7:31">
      <c r="G157" s="118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</row>
    <row r="158" spans="7:31">
      <c r="G158" s="118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</row>
    <row r="159" spans="7:31">
      <c r="G159" s="118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</row>
    <row r="160" spans="7:31">
      <c r="G160" s="118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</row>
    <row r="161" spans="7:31">
      <c r="G161" s="118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</row>
    <row r="162" spans="7:31">
      <c r="G162" s="118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</row>
    <row r="163" spans="7:31">
      <c r="G163" s="118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</row>
    <row r="164" spans="7:31">
      <c r="G164" s="118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  <c r="AC164" s="155"/>
      <c r="AD164" s="155"/>
      <c r="AE164" s="155"/>
    </row>
    <row r="165" spans="7:31">
      <c r="G165" s="118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</row>
    <row r="166" spans="7:31">
      <c r="G166" s="118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</row>
    <row r="167" spans="7:31">
      <c r="G167" s="118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</row>
    <row r="168" spans="7:31">
      <c r="G168" s="118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</row>
    <row r="169" spans="7:31">
      <c r="G169" s="118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</row>
    <row r="170" spans="7:31">
      <c r="G170" s="118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</row>
    <row r="171" spans="7:31">
      <c r="G171" s="118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</row>
    <row r="172" spans="7:31">
      <c r="G172" s="118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</row>
    <row r="173" spans="7:31">
      <c r="G173" s="118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</row>
    <row r="174" spans="7:31">
      <c r="G174" s="118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</row>
    <row r="175" spans="7:31">
      <c r="G175" s="118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</row>
    <row r="176" spans="7:31">
      <c r="G176" s="118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</row>
    <row r="177" spans="7:31">
      <c r="G177" s="118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</row>
    <row r="178" spans="7:31">
      <c r="G178" s="118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</row>
    <row r="179" spans="7:31">
      <c r="G179" s="118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</row>
    <row r="180" spans="7:31">
      <c r="G180" s="118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</row>
    <row r="181" spans="7:31">
      <c r="G181" s="118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</row>
    <row r="182" spans="7:31">
      <c r="G182" s="118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</row>
    <row r="183" spans="7:31">
      <c r="G183" s="118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</row>
    <row r="184" spans="7:31">
      <c r="G184" s="118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</row>
    <row r="185" spans="7:31">
      <c r="G185" s="118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</row>
    <row r="186" spans="7:31">
      <c r="G186" s="118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</row>
    <row r="187" spans="7:31">
      <c r="G187" s="118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</row>
    <row r="188" spans="7:31">
      <c r="G188" s="118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</row>
    <row r="189" spans="7:31">
      <c r="G189" s="118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</row>
    <row r="190" spans="7:31">
      <c r="G190" s="118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</row>
    <row r="191" spans="7:31">
      <c r="G191" s="118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</row>
    <row r="192" spans="7:31">
      <c r="G192" s="118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</row>
    <row r="193" spans="7:31">
      <c r="G193" s="118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</row>
    <row r="194" spans="7:31">
      <c r="G194" s="118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</row>
    <row r="195" spans="7:31">
      <c r="G195" s="118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</row>
    <row r="196" spans="7:31">
      <c r="G196" s="118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</row>
    <row r="197" spans="7:31">
      <c r="G197" s="118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</row>
    <row r="198" spans="7:31">
      <c r="G198" s="118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</row>
    <row r="199" spans="7:31">
      <c r="G199" s="118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</row>
    <row r="200" spans="7:31">
      <c r="G200" s="118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</row>
    <row r="201" spans="7:31">
      <c r="G201" s="118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</row>
    <row r="202" spans="7:31">
      <c r="G202" s="118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</row>
    <row r="203" spans="7:31">
      <c r="G203" s="118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</row>
    <row r="204" spans="7:31">
      <c r="G204" s="118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</row>
    <row r="205" spans="7:31">
      <c r="G205" s="118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</row>
    <row r="206" spans="7:31">
      <c r="G206" s="118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</row>
    <row r="207" spans="7:31">
      <c r="G207" s="118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</row>
    <row r="208" spans="7:31">
      <c r="G208" s="118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</row>
    <row r="209" spans="7:31">
      <c r="G209" s="118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</row>
    <row r="210" spans="7:31">
      <c r="G210" s="118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</row>
    <row r="211" spans="7:31">
      <c r="G211" s="118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</row>
    <row r="212" spans="7:31">
      <c r="G212" s="118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</row>
    <row r="213" spans="7:31">
      <c r="G213" s="118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</row>
    <row r="214" spans="7:31">
      <c r="G214" s="118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</row>
    <row r="215" spans="7:31">
      <c r="G215" s="118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</row>
    <row r="216" spans="7:31">
      <c r="G216" s="118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</row>
    <row r="217" spans="7:31">
      <c r="G217" s="118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</row>
    <row r="218" spans="7:31">
      <c r="G218" s="118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</row>
    <row r="219" spans="7:31">
      <c r="G219" s="118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</row>
    <row r="220" spans="7:31">
      <c r="G220" s="118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</row>
    <row r="221" spans="7:31">
      <c r="G221" s="118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</row>
    <row r="222" spans="7:31">
      <c r="G222" s="118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</row>
    <row r="223" spans="7:31">
      <c r="G223" s="118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</row>
    <row r="224" spans="7:31">
      <c r="G224" s="118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</row>
    <row r="225" spans="7:31">
      <c r="G225" s="118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</row>
    <row r="226" spans="7:31">
      <c r="G226" s="118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</row>
    <row r="227" spans="7:31">
      <c r="G227" s="118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</row>
    <row r="228" spans="7:31">
      <c r="G228" s="118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</row>
    <row r="229" spans="7:31">
      <c r="G229" s="118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</row>
    <row r="230" spans="7:31">
      <c r="G230" s="118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</row>
    <row r="231" spans="7:31">
      <c r="G231" s="118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</row>
    <row r="232" spans="7:31">
      <c r="G232" s="118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</row>
    <row r="233" spans="7:31">
      <c r="G233" s="118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</row>
    <row r="234" spans="7:31">
      <c r="G234" s="118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</row>
    <row r="235" spans="7:31">
      <c r="G235" s="118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</row>
    <row r="236" spans="7:31">
      <c r="G236" s="118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</row>
    <row r="237" spans="7:31">
      <c r="G237" s="118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</row>
    <row r="238" spans="7:31">
      <c r="G238" s="118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</row>
    <row r="239" spans="7:31">
      <c r="G239" s="118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</row>
    <row r="240" spans="7:31">
      <c r="G240" s="118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</row>
    <row r="241" spans="7:31">
      <c r="G241" s="118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</row>
    <row r="242" spans="7:31">
      <c r="G242" s="118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</row>
    <row r="243" spans="7:31">
      <c r="G243" s="118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</row>
    <row r="244" spans="7:31">
      <c r="G244" s="118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</row>
    <row r="245" spans="7:31">
      <c r="G245" s="118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</row>
    <row r="246" spans="7:31">
      <c r="G246" s="118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</row>
    <row r="247" spans="7:31">
      <c r="G247" s="118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</row>
    <row r="248" spans="7:31">
      <c r="G248" s="118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</row>
    <row r="249" spans="7:31">
      <c r="G249" s="118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</row>
    <row r="250" spans="7:31">
      <c r="G250" s="118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</row>
    <row r="251" spans="7:31">
      <c r="G251" s="118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</row>
    <row r="252" spans="7:31">
      <c r="G252" s="118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</row>
    <row r="253" spans="7:31">
      <c r="G253" s="118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</row>
    <row r="254" spans="7:31">
      <c r="G254" s="118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</row>
    <row r="255" spans="7:31">
      <c r="G255" s="118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</row>
    <row r="256" spans="7:31">
      <c r="G256" s="118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</row>
    <row r="257" spans="7:31">
      <c r="G257" s="118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</row>
    <row r="258" spans="7:31">
      <c r="G258" s="118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</row>
    <row r="259" spans="7:31">
      <c r="G259" s="118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</row>
    <row r="260" spans="7:31">
      <c r="G260" s="118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</row>
    <row r="261" spans="7:31">
      <c r="G261" s="118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</row>
    <row r="262" spans="7:31">
      <c r="G262" s="118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</row>
    <row r="263" spans="7:31">
      <c r="G263" s="118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</row>
    <row r="264" spans="7:31">
      <c r="G264" s="118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</row>
    <row r="265" spans="7:31">
      <c r="G265" s="118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</row>
    <row r="266" spans="7:31">
      <c r="G266" s="118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</row>
    <row r="267" spans="7:31">
      <c r="G267" s="118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</row>
    <row r="268" spans="7:31">
      <c r="G268" s="118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</row>
    <row r="269" spans="7:31">
      <c r="G269" s="118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</row>
    <row r="270" spans="7:31">
      <c r="G270" s="118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</row>
    <row r="271" spans="7:31">
      <c r="G271" s="118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</row>
    <row r="272" spans="7:31">
      <c r="G272" s="118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</row>
    <row r="273" spans="7:31">
      <c r="G273" s="118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</row>
    <row r="274" spans="7:31">
      <c r="G274" s="118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</row>
    <row r="275" spans="7:31">
      <c r="G275" s="118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</row>
    <row r="276" spans="7:31">
      <c r="G276" s="118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  <c r="AC276" s="155"/>
      <c r="AD276" s="155"/>
      <c r="AE276" s="155"/>
    </row>
    <row r="277" spans="7:31">
      <c r="G277" s="118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</row>
    <row r="278" spans="7:31">
      <c r="G278" s="118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</row>
    <row r="279" spans="7:31">
      <c r="G279" s="118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</row>
    <row r="280" spans="7:31">
      <c r="G280" s="118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</row>
    <row r="281" spans="7:31">
      <c r="G281" s="118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</row>
    <row r="282" spans="7:31">
      <c r="G282" s="118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</row>
    <row r="283" spans="7:31">
      <c r="G283" s="118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</row>
    <row r="284" spans="7:31">
      <c r="G284" s="118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  <c r="AC284" s="155"/>
      <c r="AD284" s="155"/>
      <c r="AE284" s="155"/>
    </row>
    <row r="285" spans="7:31">
      <c r="G285" s="118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</row>
    <row r="286" spans="7:31">
      <c r="G286" s="118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</row>
    <row r="287" spans="7:31">
      <c r="G287" s="118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</row>
    <row r="288" spans="7:31">
      <c r="G288" s="118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</row>
    <row r="289" spans="7:31">
      <c r="G289" s="118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</row>
    <row r="290" spans="7:31">
      <c r="G290" s="118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  <c r="AC290" s="155"/>
      <c r="AD290" s="155"/>
      <c r="AE290" s="155"/>
    </row>
    <row r="291" spans="7:31">
      <c r="G291" s="118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</row>
    <row r="292" spans="7:31">
      <c r="G292" s="118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</row>
    <row r="293" spans="7:31">
      <c r="G293" s="118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</row>
    <row r="294" spans="7:31">
      <c r="G294" s="118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</row>
    <row r="295" spans="7:31">
      <c r="G295" s="118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</row>
    <row r="296" spans="7:31">
      <c r="G296" s="118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</row>
    <row r="297" spans="7:31">
      <c r="G297" s="118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</row>
    <row r="298" spans="7:31">
      <c r="G298" s="118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</row>
    <row r="299" spans="7:31">
      <c r="G299" s="118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</row>
    <row r="300" spans="7:31">
      <c r="G300" s="118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</row>
    <row r="301" spans="7:31">
      <c r="G301" s="118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</row>
    <row r="302" spans="7:31">
      <c r="G302" s="118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</row>
    <row r="303" spans="7:31">
      <c r="G303" s="118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</row>
    <row r="304" spans="7:31">
      <c r="G304" s="118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</row>
    <row r="305" spans="7:31">
      <c r="G305" s="118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</row>
    <row r="306" spans="7:31">
      <c r="G306" s="118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</row>
    <row r="307" spans="7:31">
      <c r="G307" s="118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</row>
    <row r="308" spans="7:31">
      <c r="G308" s="118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</row>
    <row r="309" spans="7:31">
      <c r="G309" s="118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</row>
    <row r="310" spans="7:31">
      <c r="G310" s="118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</row>
    <row r="311" spans="7:31">
      <c r="G311" s="118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</row>
    <row r="312" spans="7:31">
      <c r="G312" s="118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</row>
    <row r="313" spans="7:31">
      <c r="G313" s="118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  <c r="AC313" s="155"/>
      <c r="AD313" s="155"/>
      <c r="AE313" s="155"/>
    </row>
    <row r="314" spans="7:31">
      <c r="G314" s="118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</row>
    <row r="315" spans="7:31">
      <c r="G315" s="118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</row>
    <row r="316" spans="7:31">
      <c r="G316" s="118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</row>
    <row r="317" spans="7:31">
      <c r="G317" s="118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</row>
    <row r="318" spans="7:31">
      <c r="G318" s="118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</row>
    <row r="319" spans="7:31">
      <c r="G319" s="118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</row>
    <row r="320" spans="7:31">
      <c r="G320" s="118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</row>
    <row r="321" spans="7:31">
      <c r="G321" s="118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  <c r="AC321" s="155"/>
      <c r="AD321" s="155"/>
      <c r="AE321" s="155"/>
    </row>
    <row r="322" spans="7:31">
      <c r="G322" s="118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</row>
    <row r="323" spans="7:31">
      <c r="G323" s="118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</row>
    <row r="324" spans="7:31">
      <c r="G324" s="118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</row>
    <row r="325" spans="7:31">
      <c r="G325" s="118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</row>
    <row r="326" spans="7:31">
      <c r="G326" s="118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</row>
    <row r="327" spans="7:31">
      <c r="G327" s="118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</row>
    <row r="328" spans="7:31">
      <c r="G328" s="118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</row>
    <row r="329" spans="7:31">
      <c r="G329" s="118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</row>
    <row r="330" spans="7:31">
      <c r="G330" s="118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</row>
    <row r="331" spans="7:31">
      <c r="G331" s="118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</row>
    <row r="332" spans="7:31">
      <c r="G332" s="118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</row>
    <row r="333" spans="7:31">
      <c r="G333" s="118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</row>
    <row r="334" spans="7:31">
      <c r="G334" s="118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</row>
    <row r="335" spans="7:31">
      <c r="G335" s="118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</row>
    <row r="336" spans="7:31">
      <c r="G336" s="118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</row>
    <row r="337" spans="7:31">
      <c r="G337" s="118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</row>
    <row r="338" spans="7:31">
      <c r="G338" s="118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</row>
    <row r="339" spans="7:31">
      <c r="G339" s="118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</row>
    <row r="340" spans="7:31">
      <c r="G340" s="118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</row>
    <row r="341" spans="7:31">
      <c r="G341" s="118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</row>
    <row r="342" spans="7:31">
      <c r="G342" s="118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</row>
    <row r="343" spans="7:31">
      <c r="G343" s="118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</row>
    <row r="344" spans="7:31">
      <c r="G344" s="118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  <c r="AC344" s="155"/>
      <c r="AD344" s="155"/>
      <c r="AE344" s="155"/>
    </row>
    <row r="345" spans="7:31">
      <c r="G345" s="118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</row>
    <row r="346" spans="7:31">
      <c r="G346" s="118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</row>
    <row r="347" spans="7:31">
      <c r="G347" s="118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</row>
    <row r="348" spans="7:31">
      <c r="G348" s="118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</row>
    <row r="349" spans="7:31">
      <c r="G349" s="118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</row>
    <row r="350" spans="7:31">
      <c r="G350" s="118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</row>
    <row r="351" spans="7:31">
      <c r="G351" s="118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</row>
    <row r="352" spans="7:31">
      <c r="G352" s="118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</row>
    <row r="353" spans="7:31">
      <c r="G353" s="118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</row>
    <row r="354" spans="7:31">
      <c r="G354" s="118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</row>
    <row r="355" spans="7:31">
      <c r="G355" s="118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</row>
    <row r="356" spans="7:31">
      <c r="G356" s="118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</row>
    <row r="357" spans="7:31">
      <c r="G357" s="118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  <c r="AC357" s="155"/>
      <c r="AD357" s="155"/>
      <c r="AE357" s="155"/>
    </row>
    <row r="358" spans="7:31">
      <c r="G358" s="118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</row>
    <row r="359" spans="7:31">
      <c r="G359" s="118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</row>
    <row r="360" spans="7:31">
      <c r="G360" s="118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</row>
    <row r="361" spans="7:31">
      <c r="G361" s="118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</row>
    <row r="362" spans="7:31">
      <c r="G362" s="118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</row>
    <row r="363" spans="7:31">
      <c r="G363" s="118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</row>
    <row r="364" spans="7:31">
      <c r="G364" s="118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</row>
    <row r="365" spans="7:31">
      <c r="G365" s="118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</row>
    <row r="366" spans="7:31">
      <c r="G366" s="118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</row>
    <row r="367" spans="7:31">
      <c r="G367" s="118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</row>
    <row r="368" spans="7:31">
      <c r="G368" s="118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</row>
    <row r="369" spans="7:31">
      <c r="G369" s="118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</row>
    <row r="370" spans="7:31">
      <c r="G370" s="118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</row>
    <row r="371" spans="7:31">
      <c r="G371" s="118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</row>
    <row r="372" spans="7:31">
      <c r="G372" s="118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</row>
    <row r="373" spans="7:31">
      <c r="G373" s="118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</row>
    <row r="374" spans="7:31">
      <c r="G374" s="118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</row>
    <row r="375" spans="7:31">
      <c r="G375" s="118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</row>
    <row r="376" spans="7:31">
      <c r="G376" s="118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</row>
    <row r="377" spans="7:31">
      <c r="G377" s="118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</row>
    <row r="378" spans="7:31">
      <c r="G378" s="118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</row>
    <row r="379" spans="7:31">
      <c r="G379" s="118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</row>
    <row r="380" spans="7:31">
      <c r="G380" s="118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</row>
    <row r="381" spans="7:31">
      <c r="G381" s="118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</row>
    <row r="382" spans="7:31">
      <c r="G382" s="118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</row>
    <row r="383" spans="7:31">
      <c r="G383" s="118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</row>
    <row r="384" spans="7:31">
      <c r="G384" s="118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</row>
    <row r="385" spans="7:31">
      <c r="G385" s="118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</row>
    <row r="386" spans="7:31">
      <c r="G386" s="118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</row>
    <row r="387" spans="7:31">
      <c r="G387" s="118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</row>
    <row r="388" spans="7:31">
      <c r="G388" s="118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</row>
    <row r="389" spans="7:31">
      <c r="G389" s="118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</row>
    <row r="390" spans="7:31">
      <c r="G390" s="118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</row>
    <row r="391" spans="7:31">
      <c r="G391" s="118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</row>
    <row r="392" spans="7:31">
      <c r="G392" s="118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</row>
    <row r="393" spans="7:31">
      <c r="G393" s="118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</row>
    <row r="394" spans="7:31">
      <c r="G394" s="118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</row>
    <row r="395" spans="7:31">
      <c r="G395" s="118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</row>
    <row r="396" spans="7:31">
      <c r="G396" s="118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</row>
    <row r="397" spans="7:31">
      <c r="G397" s="118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</row>
    <row r="398" spans="7:31">
      <c r="G398" s="118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</row>
    <row r="399" spans="7:31">
      <c r="G399" s="118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  <c r="AC399" s="155"/>
      <c r="AD399" s="155"/>
      <c r="AE399" s="155"/>
    </row>
    <row r="400" spans="7:31">
      <c r="G400" s="118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</row>
    <row r="401" spans="7:31">
      <c r="G401" s="118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</row>
    <row r="402" spans="7:31">
      <c r="G402" s="118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</row>
    <row r="403" spans="7:31">
      <c r="G403" s="118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</row>
    <row r="404" spans="7:31">
      <c r="G404" s="118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</row>
    <row r="405" spans="7:31">
      <c r="G405" s="118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</row>
    <row r="406" spans="7:31">
      <c r="G406" s="118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</row>
    <row r="407" spans="7:31">
      <c r="G407" s="118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</row>
    <row r="408" spans="7:31">
      <c r="G408" s="118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</row>
    <row r="409" spans="7:31">
      <c r="G409" s="118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</row>
    <row r="410" spans="7:31">
      <c r="G410" s="118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</row>
    <row r="411" spans="7:31">
      <c r="G411" s="118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</row>
    <row r="412" spans="7:31">
      <c r="G412" s="118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</row>
    <row r="413" spans="7:31">
      <c r="G413" s="118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</row>
    <row r="414" spans="7:31">
      <c r="G414" s="118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</row>
    <row r="415" spans="7:31">
      <c r="G415" s="118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</row>
    <row r="416" spans="7:31">
      <c r="G416" s="118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</row>
    <row r="417" spans="7:31">
      <c r="G417" s="118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</row>
    <row r="418" spans="7:31">
      <c r="G418" s="118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</row>
    <row r="419" spans="7:31">
      <c r="G419" s="118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</row>
    <row r="420" spans="7:31">
      <c r="G420" s="118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</row>
    <row r="421" spans="7:31">
      <c r="G421" s="118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</row>
    <row r="422" spans="7:31">
      <c r="G422" s="118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</row>
    <row r="423" spans="7:31">
      <c r="G423" s="118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</row>
    <row r="424" spans="7:31">
      <c r="G424" s="118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</row>
    <row r="425" spans="7:31">
      <c r="G425" s="118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</row>
    <row r="426" spans="7:31">
      <c r="G426" s="118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</row>
    <row r="427" spans="7:31">
      <c r="G427" s="118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</row>
    <row r="428" spans="7:31">
      <c r="G428" s="118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  <c r="AC428" s="155"/>
      <c r="AD428" s="155"/>
      <c r="AE428" s="155"/>
    </row>
    <row r="429" spans="7:31">
      <c r="G429" s="118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</row>
    <row r="430" spans="7:31">
      <c r="G430" s="118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</row>
    <row r="431" spans="7:31">
      <c r="G431" s="118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</row>
    <row r="432" spans="7:31">
      <c r="G432" s="118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</row>
    <row r="433" spans="7:31">
      <c r="G433" s="118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</row>
    <row r="434" spans="7:31">
      <c r="G434" s="118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</row>
    <row r="435" spans="7:31">
      <c r="G435" s="118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</row>
    <row r="436" spans="7:31">
      <c r="G436" s="118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</row>
    <row r="437" spans="7:31">
      <c r="G437" s="118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</row>
    <row r="438" spans="7:31">
      <c r="G438" s="118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</row>
    <row r="439" spans="7:31">
      <c r="G439" s="118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</row>
    <row r="440" spans="7:31">
      <c r="G440" s="118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</row>
    <row r="441" spans="7:31">
      <c r="G441" s="118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</row>
    <row r="442" spans="7:31">
      <c r="G442" s="118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</row>
    <row r="443" spans="7:31">
      <c r="G443" s="118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</row>
    <row r="444" spans="7:31">
      <c r="G444" s="118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</row>
    <row r="445" spans="7:31">
      <c r="G445" s="118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</row>
    <row r="446" spans="7:31">
      <c r="G446" s="118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</row>
    <row r="447" spans="7:31">
      <c r="G447" s="118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  <c r="AC447" s="155"/>
      <c r="AD447" s="155"/>
      <c r="AE447" s="155"/>
    </row>
    <row r="448" spans="7:31">
      <c r="G448" s="118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</row>
    <row r="449" spans="7:31">
      <c r="G449" s="118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</row>
    <row r="450" spans="7:31">
      <c r="G450" s="118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</row>
    <row r="451" spans="7:31">
      <c r="G451" s="118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</row>
    <row r="452" spans="7:31">
      <c r="G452" s="118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</row>
    <row r="453" spans="7:31">
      <c r="G453" s="118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</row>
    <row r="454" spans="7:31">
      <c r="G454" s="118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</row>
    <row r="455" spans="7:31">
      <c r="G455" s="118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</row>
    <row r="456" spans="7:31">
      <c r="G456" s="118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</row>
    <row r="457" spans="7:31">
      <c r="G457" s="118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</row>
    <row r="458" spans="7:31">
      <c r="G458" s="118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</row>
    <row r="459" spans="7:31">
      <c r="G459" s="118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</row>
    <row r="460" spans="7:31">
      <c r="G460" s="118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</row>
    <row r="461" spans="7:31">
      <c r="G461" s="118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</row>
    <row r="462" spans="7:31">
      <c r="G462" s="118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</row>
    <row r="463" spans="7:31">
      <c r="G463" s="118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</row>
    <row r="464" spans="7:31">
      <c r="G464" s="118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</row>
    <row r="465" spans="7:31">
      <c r="G465" s="118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</row>
    <row r="466" spans="7:31">
      <c r="G466" s="118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</row>
    <row r="467" spans="7:31">
      <c r="G467" s="118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</row>
    <row r="468" spans="7:31">
      <c r="G468" s="118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</row>
    <row r="469" spans="7:31">
      <c r="G469" s="118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</row>
    <row r="470" spans="7:31">
      <c r="G470" s="118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</row>
    <row r="471" spans="7:31">
      <c r="G471" s="118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</row>
    <row r="472" spans="7:31">
      <c r="G472" s="118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</row>
    <row r="473" spans="7:31">
      <c r="G473" s="118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</row>
    <row r="474" spans="7:31">
      <c r="G474" s="118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</row>
    <row r="475" spans="7:31">
      <c r="G475" s="118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</row>
    <row r="476" spans="7:31">
      <c r="G476" s="118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</row>
    <row r="477" spans="7:31">
      <c r="G477" s="118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</row>
    <row r="478" spans="7:31">
      <c r="G478" s="118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</row>
    <row r="479" spans="7:31">
      <c r="G479" s="118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</row>
    <row r="480" spans="7:31">
      <c r="G480" s="118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</row>
    <row r="481" spans="7:31">
      <c r="G481" s="118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</row>
    <row r="482" spans="7:31">
      <c r="G482" s="118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</row>
    <row r="483" spans="7:31">
      <c r="G483" s="118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</row>
    <row r="484" spans="7:31">
      <c r="G484" s="118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</row>
    <row r="485" spans="7:31">
      <c r="G485" s="118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</row>
    <row r="486" spans="7:31">
      <c r="G486" s="118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</row>
    <row r="487" spans="7:31">
      <c r="G487" s="118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</row>
    <row r="488" spans="7:31">
      <c r="G488" s="118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</row>
    <row r="489" spans="7:31">
      <c r="G489" s="118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</row>
    <row r="490" spans="7:31">
      <c r="G490" s="118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</row>
    <row r="491" spans="7:31">
      <c r="G491" s="118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</row>
    <row r="492" spans="7:31">
      <c r="G492" s="118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</row>
    <row r="493" spans="7:31">
      <c r="G493" s="118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</row>
    <row r="494" spans="7:31">
      <c r="G494" s="118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</row>
    <row r="495" spans="7:31">
      <c r="G495" s="118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</row>
    <row r="496" spans="7:31">
      <c r="G496" s="118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</row>
    <row r="497" spans="7:31">
      <c r="G497" s="118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</row>
    <row r="498" spans="7:31">
      <c r="G498" s="118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</row>
    <row r="499" spans="7:31">
      <c r="G499" s="118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</row>
    <row r="500" spans="7:31">
      <c r="G500" s="118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</row>
    <row r="501" spans="7:31">
      <c r="G501" s="118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</row>
    <row r="502" spans="7:31">
      <c r="G502" s="118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</row>
    <row r="503" spans="7:31">
      <c r="G503" s="118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</row>
  </sheetData>
  <dataValidations count="2">
    <dataValidation type="list" allowBlank="1" showInputMessage="1" showErrorMessage="1" sqref="H3" xr:uid="{00000000-0002-0000-0100-000000000000}">
      <formula1>list_ForecastScenario</formula1>
    </dataValidation>
    <dataValidation type="list" allowBlank="1" showInputMessage="1" showErrorMessage="1" sqref="H4:H5" xr:uid="{00000000-0002-0000-0100-000001000000}">
      <formula1>list_ForecastState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FJ201"/>
  <sheetViews>
    <sheetView topLeftCell="R136" zoomScale="75" workbookViewId="0">
      <selection activeCell="C156" sqref="C156:AE161"/>
    </sheetView>
  </sheetViews>
  <sheetFormatPr defaultColWidth="9.140625" defaultRowHeight="12.75"/>
  <cols>
    <col min="1" max="1" width="30.42578125" style="190" customWidth="1"/>
    <col min="2" max="2" width="28.7109375" style="190" customWidth="1"/>
    <col min="3" max="3" width="13.5703125" style="190" customWidth="1"/>
    <col min="4" max="4" width="15.140625" style="190" customWidth="1"/>
    <col min="5" max="9" width="13.5703125" style="190" customWidth="1"/>
    <col min="10" max="10" width="15.140625" style="190" customWidth="1"/>
    <col min="11" max="12" width="13.5703125" style="190" customWidth="1"/>
    <col min="13" max="13" width="15.7109375" style="190" customWidth="1"/>
    <col min="14" max="14" width="13.5703125" style="190" customWidth="1"/>
    <col min="15" max="19" width="17.85546875" style="190" bestFit="1" customWidth="1"/>
    <col min="20" max="20" width="14.7109375" style="190" customWidth="1"/>
    <col min="21" max="27" width="17.85546875" style="190" bestFit="1" customWidth="1"/>
    <col min="28" max="28" width="16" style="190" bestFit="1" customWidth="1"/>
    <col min="29" max="29" width="15.5703125" style="190" bestFit="1" customWidth="1"/>
    <col min="30" max="31" width="16" style="190" bestFit="1" customWidth="1"/>
    <col min="32" max="32" width="16.28515625" style="190" bestFit="1" customWidth="1"/>
    <col min="33" max="34" width="16" style="190" bestFit="1" customWidth="1"/>
    <col min="35" max="35" width="16.28515625" style="190" bestFit="1" customWidth="1"/>
    <col min="36" max="38" width="16" style="190" bestFit="1" customWidth="1"/>
    <col min="39" max="39" width="16.28515625" style="190" bestFit="1" customWidth="1"/>
    <col min="40" max="41" width="16" style="190" bestFit="1" customWidth="1"/>
    <col min="42" max="43" width="16.28515625" style="190" bestFit="1" customWidth="1"/>
    <col min="44" max="44" width="16" style="190" bestFit="1" customWidth="1"/>
    <col min="45" max="49" width="16.28515625" style="190" bestFit="1" customWidth="1"/>
    <col min="50" max="51" width="16" style="190" bestFit="1" customWidth="1"/>
    <col min="52" max="52" width="16.28515625" style="190" customWidth="1"/>
    <col min="53" max="53" width="14.42578125" style="190" bestFit="1" customWidth="1"/>
    <col min="54" max="16384" width="9.140625" style="190"/>
  </cols>
  <sheetData>
    <row r="1" spans="1:166" s="226" customFormat="1">
      <c r="B1" s="226" t="s">
        <v>5559</v>
      </c>
    </row>
    <row r="2" spans="1:166" customFormat="1">
      <c r="A2" s="257" t="s">
        <v>5562</v>
      </c>
    </row>
    <row r="3" spans="1:166" s="257" customFormat="1" ht="12">
      <c r="B3" s="257" t="s">
        <v>5563</v>
      </c>
      <c r="C3" s="257" t="s">
        <v>5564</v>
      </c>
      <c r="D3" s="257" t="s">
        <v>5565</v>
      </c>
      <c r="E3" s="257" t="s">
        <v>5566</v>
      </c>
      <c r="F3" s="257" t="s">
        <v>5567</v>
      </c>
      <c r="G3" s="257">
        <v>1995</v>
      </c>
      <c r="H3" s="257">
        <v>1996</v>
      </c>
      <c r="I3" s="257">
        <v>1997</v>
      </c>
      <c r="J3" s="257">
        <v>1998</v>
      </c>
      <c r="K3" s="257">
        <v>1999</v>
      </c>
      <c r="L3" s="257">
        <v>2000</v>
      </c>
      <c r="M3" s="257">
        <v>2001</v>
      </c>
      <c r="N3" s="257">
        <v>2002</v>
      </c>
      <c r="O3" s="257">
        <v>2003</v>
      </c>
      <c r="P3" s="257">
        <v>2004</v>
      </c>
      <c r="Q3" s="257">
        <v>2005</v>
      </c>
      <c r="R3" s="257">
        <v>2006</v>
      </c>
      <c r="S3" s="257">
        <v>2007</v>
      </c>
      <c r="T3" s="257">
        <v>2008</v>
      </c>
      <c r="U3" s="257">
        <v>2009</v>
      </c>
      <c r="V3" s="257">
        <v>2010</v>
      </c>
      <c r="W3" s="257">
        <v>2011</v>
      </c>
      <c r="X3" s="257">
        <v>2012</v>
      </c>
      <c r="Y3" s="257">
        <v>2013</v>
      </c>
      <c r="Z3" s="257">
        <v>2014</v>
      </c>
      <c r="AA3" s="257">
        <v>2015</v>
      </c>
      <c r="AB3" s="257">
        <v>2016</v>
      </c>
      <c r="AC3" s="257">
        <v>2017</v>
      </c>
      <c r="AD3" s="257">
        <v>2018</v>
      </c>
      <c r="AE3" s="257">
        <v>2019</v>
      </c>
      <c r="AF3" s="257">
        <v>2020</v>
      </c>
      <c r="AG3" s="257">
        <v>2021</v>
      </c>
      <c r="AH3" s="257">
        <v>2022</v>
      </c>
      <c r="AI3" s="257">
        <v>2023</v>
      </c>
      <c r="AJ3" s="257">
        <v>2024</v>
      </c>
      <c r="AK3" s="257">
        <v>2025</v>
      </c>
      <c r="AL3" s="257">
        <v>2026</v>
      </c>
      <c r="AM3" s="257">
        <v>2027</v>
      </c>
      <c r="AN3" s="257">
        <v>2028</v>
      </c>
      <c r="AO3" s="257">
        <v>2029</v>
      </c>
      <c r="AP3" s="257">
        <v>2030</v>
      </c>
      <c r="AQ3" s="257">
        <v>2031</v>
      </c>
      <c r="AR3" s="257">
        <v>2032</v>
      </c>
      <c r="AS3" s="257">
        <v>2033</v>
      </c>
      <c r="AT3" s="257">
        <v>2034</v>
      </c>
      <c r="AU3" s="257">
        <v>2035</v>
      </c>
    </row>
    <row r="4" spans="1:166" s="257" customFormat="1" ht="12">
      <c r="B4" s="257" t="s">
        <v>5568</v>
      </c>
      <c r="C4" s="257" t="s">
        <v>30</v>
      </c>
      <c r="D4" s="258" t="s">
        <v>96</v>
      </c>
      <c r="E4" s="259">
        <v>311511</v>
      </c>
      <c r="F4" s="259" t="s">
        <v>5569</v>
      </c>
      <c r="G4" s="260"/>
      <c r="H4" s="260"/>
      <c r="I4" s="260">
        <v>126474805</v>
      </c>
      <c r="J4" s="260">
        <v>126475497</v>
      </c>
      <c r="K4" s="260">
        <v>171413116</v>
      </c>
      <c r="L4" s="260">
        <v>222438564</v>
      </c>
      <c r="M4" s="260">
        <v>175142656</v>
      </c>
      <c r="N4" s="260">
        <v>189867317</v>
      </c>
      <c r="O4" s="260">
        <v>179375644</v>
      </c>
      <c r="P4" s="260">
        <v>182746339</v>
      </c>
      <c r="Q4" s="260">
        <v>161685711</v>
      </c>
      <c r="R4" s="260">
        <v>187577497</v>
      </c>
      <c r="S4" s="260">
        <v>198866812</v>
      </c>
      <c r="T4" s="260">
        <v>227214166</v>
      </c>
      <c r="U4" s="260">
        <v>218815677</v>
      </c>
      <c r="V4" s="260">
        <v>229904819</v>
      </c>
      <c r="W4" s="260">
        <v>229466235</v>
      </c>
      <c r="X4" s="260">
        <v>223446204</v>
      </c>
      <c r="Y4" s="260">
        <v>224211801</v>
      </c>
      <c r="Z4" s="260">
        <v>225812277</v>
      </c>
      <c r="AA4" s="260">
        <v>228438847</v>
      </c>
      <c r="AB4" s="260">
        <v>228026160</v>
      </c>
      <c r="AC4" s="260">
        <v>233479205</v>
      </c>
      <c r="AD4" s="260">
        <v>237568167</v>
      </c>
      <c r="AE4" s="260">
        <v>244334725</v>
      </c>
      <c r="AF4" s="260">
        <v>248530978</v>
      </c>
      <c r="AG4" s="260">
        <v>256467813</v>
      </c>
      <c r="AH4" s="260">
        <v>263039842</v>
      </c>
      <c r="AI4" s="260">
        <v>269140920</v>
      </c>
      <c r="AJ4" s="260">
        <v>280013800</v>
      </c>
      <c r="AK4" s="260">
        <v>291294430</v>
      </c>
      <c r="AL4" s="260">
        <v>303151975</v>
      </c>
      <c r="AM4" s="260">
        <v>314277090</v>
      </c>
      <c r="AN4" s="260">
        <v>329326520</v>
      </c>
      <c r="AO4" s="260">
        <v>342076518</v>
      </c>
      <c r="AP4" s="260">
        <v>354671540</v>
      </c>
      <c r="AQ4" s="260">
        <v>367792523</v>
      </c>
      <c r="AR4" s="260">
        <v>381376110</v>
      </c>
      <c r="AS4" s="260">
        <v>392963333</v>
      </c>
      <c r="AT4" s="260">
        <v>409406229</v>
      </c>
      <c r="AU4" s="260">
        <v>419627207</v>
      </c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259"/>
      <c r="CX4" s="259"/>
      <c r="CY4" s="259"/>
      <c r="CZ4" s="259"/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9"/>
      <c r="DM4" s="259"/>
      <c r="DN4" s="259"/>
      <c r="DO4" s="259"/>
      <c r="DP4" s="259"/>
      <c r="DQ4" s="259"/>
      <c r="DR4" s="259"/>
      <c r="DS4" s="259"/>
      <c r="DT4" s="259"/>
      <c r="DU4" s="259"/>
      <c r="DV4" s="259"/>
      <c r="DW4" s="259"/>
      <c r="DX4" s="259"/>
      <c r="DY4" s="259"/>
      <c r="DZ4" s="259"/>
      <c r="EA4" s="259"/>
      <c r="EB4" s="259"/>
      <c r="EC4" s="259"/>
      <c r="ED4" s="259"/>
      <c r="EE4" s="259"/>
      <c r="EF4" s="259"/>
      <c r="EG4" s="259"/>
      <c r="EH4" s="259"/>
      <c r="EI4" s="259"/>
      <c r="EJ4" s="259"/>
      <c r="EK4" s="259"/>
      <c r="EL4" s="259"/>
      <c r="EM4" s="259"/>
      <c r="EN4" s="259"/>
      <c r="EO4" s="259"/>
      <c r="EP4" s="259"/>
      <c r="EQ4" s="259"/>
      <c r="ER4" s="259"/>
      <c r="ES4" s="259"/>
      <c r="ET4" s="259"/>
      <c r="EU4" s="259"/>
      <c r="EV4" s="259"/>
      <c r="EW4" s="259"/>
      <c r="EX4" s="259"/>
      <c r="EY4" s="259"/>
      <c r="EZ4" s="259"/>
      <c r="FA4" s="259"/>
      <c r="FB4" s="259"/>
      <c r="FC4" s="259"/>
      <c r="FD4" s="259"/>
      <c r="FE4" s="259"/>
      <c r="FF4" s="259"/>
      <c r="FG4" s="259"/>
      <c r="FH4" s="259"/>
      <c r="FI4" s="259"/>
      <c r="FJ4" s="259"/>
    </row>
    <row r="5" spans="1:166" s="257" customFormat="1" ht="12">
      <c r="B5" s="257" t="s">
        <v>5570</v>
      </c>
      <c r="C5" s="257" t="s">
        <v>30</v>
      </c>
      <c r="D5" s="258" t="s">
        <v>96</v>
      </c>
      <c r="E5" s="259">
        <v>311512</v>
      </c>
      <c r="F5" s="259" t="s">
        <v>5571</v>
      </c>
      <c r="G5" s="260"/>
      <c r="H5" s="260"/>
      <c r="I5" s="260">
        <v>0</v>
      </c>
      <c r="J5" s="260">
        <v>0</v>
      </c>
      <c r="K5" s="260">
        <v>0</v>
      </c>
      <c r="L5" s="260">
        <v>0</v>
      </c>
      <c r="M5" s="260">
        <v>0</v>
      </c>
      <c r="N5" s="260">
        <v>0</v>
      </c>
      <c r="O5" s="260">
        <v>0</v>
      </c>
      <c r="P5" s="260">
        <v>0</v>
      </c>
      <c r="Q5" s="260">
        <v>0</v>
      </c>
      <c r="R5" s="260">
        <v>0</v>
      </c>
      <c r="S5" s="260">
        <v>1223795.77</v>
      </c>
      <c r="T5" s="260">
        <v>0</v>
      </c>
      <c r="U5" s="260">
        <v>0</v>
      </c>
      <c r="V5" s="260">
        <v>0</v>
      </c>
      <c r="W5" s="260">
        <v>0</v>
      </c>
      <c r="X5" s="260">
        <v>0</v>
      </c>
      <c r="Y5" s="260">
        <v>0</v>
      </c>
      <c r="Z5" s="260">
        <v>0</v>
      </c>
      <c r="AA5" s="260">
        <v>0</v>
      </c>
      <c r="AB5" s="260">
        <v>0</v>
      </c>
      <c r="AC5" s="260">
        <v>0</v>
      </c>
      <c r="AD5" s="260">
        <v>0</v>
      </c>
      <c r="AE5" s="260">
        <v>0</v>
      </c>
      <c r="AF5" s="260">
        <v>0</v>
      </c>
      <c r="AG5" s="260">
        <v>0</v>
      </c>
      <c r="AH5" s="260">
        <v>0</v>
      </c>
      <c r="AI5" s="260">
        <v>0</v>
      </c>
      <c r="AJ5" s="260">
        <v>0</v>
      </c>
      <c r="AK5" s="260">
        <v>0</v>
      </c>
      <c r="AL5" s="260">
        <v>0</v>
      </c>
      <c r="AM5" s="260">
        <v>0</v>
      </c>
      <c r="AN5" s="260">
        <v>0</v>
      </c>
      <c r="AO5" s="260">
        <v>0</v>
      </c>
      <c r="AP5" s="260">
        <v>0</v>
      </c>
      <c r="AQ5" s="260">
        <v>0</v>
      </c>
      <c r="AR5" s="260">
        <v>0</v>
      </c>
      <c r="AS5" s="260">
        <v>0</v>
      </c>
      <c r="AT5" s="260">
        <v>0</v>
      </c>
      <c r="AU5" s="260">
        <v>0</v>
      </c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259"/>
      <c r="BQ5" s="259"/>
      <c r="BR5" s="259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259"/>
      <c r="DH5" s="259"/>
      <c r="DI5" s="259"/>
      <c r="DJ5" s="259"/>
      <c r="DK5" s="259"/>
      <c r="DL5" s="259"/>
      <c r="DM5" s="259"/>
      <c r="DN5" s="259"/>
      <c r="DO5" s="259"/>
      <c r="DP5" s="259"/>
      <c r="DQ5" s="259"/>
      <c r="DR5" s="259"/>
      <c r="DS5" s="259"/>
      <c r="DT5" s="259"/>
      <c r="DU5" s="259"/>
      <c r="DV5" s="259"/>
      <c r="DW5" s="259"/>
      <c r="DX5" s="259"/>
      <c r="DY5" s="259"/>
      <c r="DZ5" s="259"/>
      <c r="EA5" s="259"/>
      <c r="EB5" s="259"/>
      <c r="EC5" s="259"/>
      <c r="ED5" s="259"/>
      <c r="EE5" s="259"/>
      <c r="EF5" s="259"/>
      <c r="EG5" s="259"/>
      <c r="EH5" s="259"/>
      <c r="EI5" s="259"/>
      <c r="EJ5" s="259"/>
      <c r="EK5" s="259"/>
      <c r="EL5" s="259"/>
      <c r="EM5" s="259"/>
      <c r="EN5" s="259"/>
      <c r="EO5" s="259"/>
      <c r="EP5" s="259"/>
      <c r="EQ5" s="259"/>
      <c r="ER5" s="259"/>
      <c r="ES5" s="259"/>
      <c r="ET5" s="259"/>
      <c r="EU5" s="259"/>
      <c r="EV5" s="259"/>
      <c r="EW5" s="259"/>
      <c r="EX5" s="259"/>
      <c r="EY5" s="259"/>
      <c r="EZ5" s="259"/>
      <c r="FA5" s="259"/>
      <c r="FB5" s="259"/>
      <c r="FC5" s="259"/>
      <c r="FD5" s="259"/>
      <c r="FE5" s="259"/>
      <c r="FF5" s="259"/>
      <c r="FG5" s="259"/>
      <c r="FH5" s="259"/>
      <c r="FI5" s="259"/>
      <c r="FJ5" s="259"/>
    </row>
    <row r="6" spans="1:166" s="257" customFormat="1" ht="12">
      <c r="B6" s="257" t="s">
        <v>5572</v>
      </c>
      <c r="C6" s="257" t="s">
        <v>30</v>
      </c>
      <c r="D6" s="258" t="s">
        <v>96</v>
      </c>
      <c r="E6" s="259">
        <v>311513</v>
      </c>
      <c r="F6" s="259" t="s">
        <v>5573</v>
      </c>
      <c r="G6" s="260"/>
      <c r="H6" s="260"/>
      <c r="I6" s="260">
        <v>498701466</v>
      </c>
      <c r="J6" s="260">
        <v>511674729</v>
      </c>
      <c r="K6" s="260">
        <v>651480076</v>
      </c>
      <c r="L6" s="260">
        <v>700742254</v>
      </c>
      <c r="M6" s="260">
        <v>594484215</v>
      </c>
      <c r="N6" s="260">
        <v>796698152</v>
      </c>
      <c r="O6" s="260">
        <v>547940797</v>
      </c>
      <c r="P6" s="260">
        <v>675343186</v>
      </c>
      <c r="Q6" s="260">
        <v>757369910</v>
      </c>
      <c r="R6" s="260">
        <v>870522194</v>
      </c>
      <c r="S6" s="260">
        <v>914175439</v>
      </c>
      <c r="T6" s="260">
        <v>946725690</v>
      </c>
      <c r="U6" s="260">
        <v>1134707289</v>
      </c>
      <c r="V6" s="260">
        <v>1093552503</v>
      </c>
      <c r="W6" s="260">
        <v>1111894617</v>
      </c>
      <c r="X6" s="260">
        <v>1108553499</v>
      </c>
      <c r="Y6" s="260">
        <v>1135830605</v>
      </c>
      <c r="Z6" s="260">
        <v>1162906785</v>
      </c>
      <c r="AA6" s="260">
        <v>1182063279</v>
      </c>
      <c r="AB6" s="260">
        <v>1211422986</v>
      </c>
      <c r="AC6" s="260">
        <v>1240289769</v>
      </c>
      <c r="AD6" s="260">
        <v>1267398549</v>
      </c>
      <c r="AE6" s="260">
        <v>1299569331</v>
      </c>
      <c r="AF6" s="260">
        <v>1338989146</v>
      </c>
      <c r="AG6" s="260">
        <v>1377863196</v>
      </c>
      <c r="AH6" s="260">
        <v>1419589462</v>
      </c>
      <c r="AI6" s="260">
        <v>1472430145</v>
      </c>
      <c r="AJ6" s="260">
        <v>1529544409</v>
      </c>
      <c r="AK6" s="260">
        <v>1589982098</v>
      </c>
      <c r="AL6" s="260">
        <v>1665350151</v>
      </c>
      <c r="AM6" s="260">
        <v>1736722527</v>
      </c>
      <c r="AN6" s="260">
        <v>1810941743</v>
      </c>
      <c r="AO6" s="260">
        <v>1880689917</v>
      </c>
      <c r="AP6" s="260">
        <v>1952967005</v>
      </c>
      <c r="AQ6" s="260">
        <v>2033861215</v>
      </c>
      <c r="AR6" s="260">
        <v>2110985886</v>
      </c>
      <c r="AS6" s="260">
        <v>2184066594</v>
      </c>
      <c r="AT6" s="260">
        <v>2269230250</v>
      </c>
      <c r="AU6" s="260">
        <v>2331060857</v>
      </c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259"/>
      <c r="CX6" s="259"/>
      <c r="CY6" s="259"/>
      <c r="CZ6" s="259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DP6" s="259"/>
      <c r="DQ6" s="259"/>
      <c r="DR6" s="259"/>
      <c r="DS6" s="259"/>
      <c r="DT6" s="259"/>
      <c r="DU6" s="259"/>
      <c r="DV6" s="259"/>
      <c r="DW6" s="259"/>
      <c r="DX6" s="259"/>
      <c r="DY6" s="259"/>
      <c r="DZ6" s="259"/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  <c r="EL6" s="259"/>
      <c r="EM6" s="259"/>
      <c r="EN6" s="259"/>
      <c r="EO6" s="259"/>
      <c r="EP6" s="259"/>
      <c r="EQ6" s="259"/>
      <c r="ER6" s="259"/>
      <c r="ES6" s="259"/>
      <c r="ET6" s="259"/>
      <c r="EU6" s="259"/>
      <c r="EV6" s="259"/>
      <c r="EW6" s="259"/>
      <c r="EX6" s="259"/>
      <c r="EY6" s="259"/>
      <c r="EZ6" s="259"/>
      <c r="FA6" s="259"/>
      <c r="FB6" s="259"/>
      <c r="FC6" s="259"/>
      <c r="FD6" s="259"/>
      <c r="FE6" s="259"/>
      <c r="FF6" s="259"/>
      <c r="FG6" s="259"/>
      <c r="FH6" s="259"/>
      <c r="FI6" s="259"/>
      <c r="FJ6" s="259"/>
    </row>
    <row r="7" spans="1:166" s="257" customFormat="1" ht="12">
      <c r="B7" s="257" t="s">
        <v>5574</v>
      </c>
      <c r="C7" s="257" t="s">
        <v>30</v>
      </c>
      <c r="D7" s="258" t="s">
        <v>96</v>
      </c>
      <c r="E7" s="259">
        <v>311514</v>
      </c>
      <c r="F7" s="259" t="s">
        <v>5575</v>
      </c>
      <c r="G7" s="260"/>
      <c r="H7" s="260"/>
      <c r="I7" s="260">
        <v>0</v>
      </c>
      <c r="J7" s="260">
        <v>0</v>
      </c>
      <c r="K7" s="260">
        <v>0</v>
      </c>
      <c r="L7" s="260">
        <v>0</v>
      </c>
      <c r="M7" s="260">
        <v>3502853.12</v>
      </c>
      <c r="N7" s="260">
        <v>9041300.7899999991</v>
      </c>
      <c r="O7" s="260">
        <v>98683865</v>
      </c>
      <c r="P7" s="260">
        <v>94373482.400000006</v>
      </c>
      <c r="Q7" s="260">
        <v>97011426.700000003</v>
      </c>
      <c r="R7" s="260">
        <v>81883675.299999997</v>
      </c>
      <c r="S7" s="260">
        <v>148691186</v>
      </c>
      <c r="T7" s="260">
        <v>127432283</v>
      </c>
      <c r="U7" s="260">
        <v>188634204</v>
      </c>
      <c r="V7" s="260">
        <v>202219946</v>
      </c>
      <c r="W7" s="260">
        <v>207391002</v>
      </c>
      <c r="X7" s="260">
        <v>206633504</v>
      </c>
      <c r="Y7" s="260">
        <v>211550428</v>
      </c>
      <c r="Z7" s="260">
        <v>217350927</v>
      </c>
      <c r="AA7" s="260">
        <v>224667451</v>
      </c>
      <c r="AB7" s="260">
        <v>229114590</v>
      </c>
      <c r="AC7" s="260">
        <v>235123425</v>
      </c>
      <c r="AD7" s="260">
        <v>238673136</v>
      </c>
      <c r="AE7" s="260">
        <v>246576328</v>
      </c>
      <c r="AF7" s="260">
        <v>253091180</v>
      </c>
      <c r="AG7" s="260">
        <v>262836089</v>
      </c>
      <c r="AH7" s="260">
        <v>270117147</v>
      </c>
      <c r="AI7" s="260">
        <v>278192745</v>
      </c>
      <c r="AJ7" s="260">
        <v>286208796</v>
      </c>
      <c r="AK7" s="260">
        <v>295766055</v>
      </c>
      <c r="AL7" s="260">
        <v>308447206</v>
      </c>
      <c r="AM7" s="260">
        <v>319742778</v>
      </c>
      <c r="AN7" s="260">
        <v>335700581</v>
      </c>
      <c r="AO7" s="260">
        <v>344269316</v>
      </c>
      <c r="AP7" s="260">
        <v>356945075</v>
      </c>
      <c r="AQ7" s="260">
        <v>370936048</v>
      </c>
      <c r="AR7" s="260">
        <v>380562941</v>
      </c>
      <c r="AS7" s="260">
        <v>392120064</v>
      </c>
      <c r="AT7" s="260">
        <v>407656629</v>
      </c>
      <c r="AU7" s="260">
        <v>416001918</v>
      </c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259"/>
      <c r="BG7" s="259"/>
      <c r="BH7" s="259"/>
      <c r="BI7" s="259"/>
      <c r="BJ7" s="259"/>
      <c r="BK7" s="259"/>
      <c r="BL7" s="259"/>
      <c r="BM7" s="259"/>
      <c r="BN7" s="259"/>
      <c r="BO7" s="259"/>
      <c r="BP7" s="259"/>
      <c r="BQ7" s="259"/>
      <c r="BR7" s="259"/>
      <c r="BS7" s="259"/>
      <c r="BT7" s="259"/>
      <c r="BU7" s="259"/>
      <c r="BV7" s="259"/>
      <c r="BW7" s="259"/>
      <c r="BX7" s="259"/>
      <c r="BY7" s="259"/>
      <c r="BZ7" s="259"/>
      <c r="CA7" s="259"/>
      <c r="CB7" s="259"/>
      <c r="CC7" s="259"/>
      <c r="CD7" s="259"/>
      <c r="CE7" s="259"/>
      <c r="CF7" s="259"/>
      <c r="CG7" s="259"/>
      <c r="CH7" s="259"/>
      <c r="CI7" s="259"/>
      <c r="CJ7" s="259"/>
      <c r="CK7" s="259"/>
      <c r="CL7" s="259"/>
      <c r="CM7" s="259"/>
      <c r="CN7" s="259"/>
      <c r="CO7" s="259"/>
      <c r="CP7" s="259"/>
      <c r="CQ7" s="259"/>
      <c r="CR7" s="259"/>
      <c r="CS7" s="259"/>
      <c r="CT7" s="259"/>
      <c r="CU7" s="259"/>
      <c r="CV7" s="259"/>
      <c r="CW7" s="259"/>
      <c r="CX7" s="259"/>
      <c r="CY7" s="259"/>
      <c r="CZ7" s="259"/>
      <c r="DA7" s="259"/>
      <c r="DB7" s="259"/>
      <c r="DC7" s="259"/>
      <c r="DD7" s="259"/>
      <c r="DE7" s="259"/>
      <c r="DF7" s="259"/>
      <c r="DG7" s="259"/>
      <c r="DH7" s="259"/>
      <c r="DI7" s="259"/>
      <c r="DJ7" s="259"/>
      <c r="DK7" s="259"/>
      <c r="DL7" s="259"/>
      <c r="DM7" s="259"/>
      <c r="DN7" s="259"/>
      <c r="DO7" s="259"/>
      <c r="DP7" s="259"/>
      <c r="DQ7" s="259"/>
      <c r="DR7" s="259"/>
      <c r="DS7" s="259"/>
      <c r="DT7" s="259"/>
      <c r="DU7" s="259"/>
      <c r="DV7" s="259"/>
      <c r="DW7" s="259"/>
      <c r="DX7" s="259"/>
      <c r="DY7" s="259"/>
      <c r="DZ7" s="259"/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  <c r="EL7" s="259"/>
      <c r="EM7" s="259"/>
      <c r="EN7" s="259"/>
      <c r="EO7" s="259"/>
      <c r="EP7" s="259"/>
      <c r="EQ7" s="259"/>
      <c r="ER7" s="259"/>
      <c r="ES7" s="259"/>
      <c r="ET7" s="259"/>
      <c r="EU7" s="259"/>
      <c r="EV7" s="259"/>
      <c r="EW7" s="259"/>
      <c r="EX7" s="259"/>
      <c r="EY7" s="259"/>
      <c r="EZ7" s="259"/>
      <c r="FA7" s="259"/>
      <c r="FB7" s="259"/>
      <c r="FC7" s="259"/>
      <c r="FD7" s="259"/>
      <c r="FE7" s="259"/>
      <c r="FF7" s="259"/>
      <c r="FG7" s="259"/>
      <c r="FH7" s="259"/>
      <c r="FI7" s="259"/>
      <c r="FJ7" s="259"/>
    </row>
    <row r="8" spans="1:166" s="257" customFormat="1" ht="12">
      <c r="B8" s="257" t="s">
        <v>5576</v>
      </c>
      <c r="C8" s="257" t="s">
        <v>30</v>
      </c>
      <c r="D8" s="258" t="s">
        <v>96</v>
      </c>
      <c r="E8" s="259">
        <v>311520</v>
      </c>
      <c r="F8" s="259" t="s">
        <v>5577</v>
      </c>
      <c r="G8" s="260"/>
      <c r="H8" s="260"/>
      <c r="I8" s="260">
        <v>4627127</v>
      </c>
      <c r="J8" s="260">
        <v>4723151.3499999996</v>
      </c>
      <c r="K8" s="260">
        <v>4960508.1900000004</v>
      </c>
      <c r="L8" s="260">
        <v>26133492.5</v>
      </c>
      <c r="M8" s="260">
        <v>51541981.600000001</v>
      </c>
      <c r="N8" s="260">
        <v>40951774.200000003</v>
      </c>
      <c r="O8" s="260">
        <v>95412576.700000003</v>
      </c>
      <c r="P8" s="260">
        <v>37094779.200000003</v>
      </c>
      <c r="Q8" s="260">
        <v>99848018.200000003</v>
      </c>
      <c r="R8" s="260">
        <v>66784557.899999999</v>
      </c>
      <c r="S8" s="260">
        <v>45892341.299999997</v>
      </c>
      <c r="T8" s="260">
        <v>7213148.1200000001</v>
      </c>
      <c r="U8" s="260">
        <v>8125781.0999999996</v>
      </c>
      <c r="V8" s="260">
        <v>0</v>
      </c>
      <c r="W8" s="260">
        <v>0</v>
      </c>
      <c r="X8" s="260">
        <v>0</v>
      </c>
      <c r="Y8" s="260">
        <v>1055114.3600000001</v>
      </c>
      <c r="Z8" s="260">
        <v>1057668.75</v>
      </c>
      <c r="AA8" s="260">
        <v>1077541.73</v>
      </c>
      <c r="AB8" s="260">
        <v>2176860.71</v>
      </c>
      <c r="AC8" s="260">
        <v>2192293.0099999998</v>
      </c>
      <c r="AD8" s="260">
        <v>2209936.44</v>
      </c>
      <c r="AE8" s="260">
        <v>3362404.48</v>
      </c>
      <c r="AF8" s="260">
        <v>3420151.08</v>
      </c>
      <c r="AG8" s="260">
        <v>3473604.69</v>
      </c>
      <c r="AH8" s="260">
        <v>4718203.45</v>
      </c>
      <c r="AI8" s="260">
        <v>4827639.82</v>
      </c>
      <c r="AJ8" s="260">
        <v>3716997.35</v>
      </c>
      <c r="AK8" s="260">
        <v>5110428.5999999996</v>
      </c>
      <c r="AL8" s="260">
        <v>7942846.5</v>
      </c>
      <c r="AM8" s="260">
        <v>8198532.7800000003</v>
      </c>
      <c r="AN8" s="260">
        <v>8498748.8900000006</v>
      </c>
      <c r="AO8" s="260">
        <v>8771192.7699999996</v>
      </c>
      <c r="AP8" s="260">
        <v>10609832.4</v>
      </c>
      <c r="AQ8" s="260">
        <v>11002340.4</v>
      </c>
      <c r="AR8" s="260">
        <v>14637036.199999999</v>
      </c>
      <c r="AS8" s="260">
        <v>18551917</v>
      </c>
      <c r="AT8" s="260">
        <v>19245591.899999999</v>
      </c>
      <c r="AU8" s="260">
        <v>21751734.300000001</v>
      </c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  <c r="CS8" s="259"/>
      <c r="CT8" s="259"/>
      <c r="CU8" s="259"/>
      <c r="CV8" s="259"/>
      <c r="CW8" s="259"/>
      <c r="CX8" s="259"/>
      <c r="CY8" s="259"/>
      <c r="CZ8" s="259"/>
      <c r="DA8" s="259"/>
      <c r="DB8" s="259"/>
      <c r="DC8" s="259"/>
      <c r="DD8" s="259"/>
      <c r="DE8" s="259"/>
      <c r="DF8" s="259"/>
      <c r="DG8" s="259"/>
      <c r="DH8" s="259"/>
      <c r="DI8" s="259"/>
      <c r="DJ8" s="259"/>
      <c r="DK8" s="259"/>
      <c r="DL8" s="259"/>
      <c r="DM8" s="259"/>
      <c r="DN8" s="259"/>
      <c r="DO8" s="259"/>
      <c r="DP8" s="259"/>
      <c r="DQ8" s="259"/>
      <c r="DR8" s="259"/>
      <c r="DS8" s="259"/>
      <c r="DT8" s="259"/>
      <c r="DU8" s="259"/>
      <c r="DV8" s="259"/>
      <c r="DW8" s="259"/>
      <c r="DX8" s="259"/>
      <c r="DY8" s="259"/>
      <c r="DZ8" s="259"/>
      <c r="EA8" s="259"/>
      <c r="EB8" s="259"/>
      <c r="EC8" s="259"/>
      <c r="ED8" s="259"/>
      <c r="EE8" s="259"/>
      <c r="EF8" s="259"/>
      <c r="EG8" s="259"/>
      <c r="EH8" s="259"/>
      <c r="EI8" s="259"/>
      <c r="EJ8" s="259"/>
      <c r="EK8" s="259"/>
      <c r="EL8" s="259"/>
      <c r="EM8" s="259"/>
      <c r="EN8" s="259"/>
      <c r="EO8" s="259"/>
      <c r="EP8" s="259"/>
      <c r="EQ8" s="259"/>
      <c r="ER8" s="259"/>
      <c r="ES8" s="259"/>
      <c r="ET8" s="259"/>
      <c r="EU8" s="259"/>
      <c r="EV8" s="259"/>
      <c r="EW8" s="259"/>
      <c r="EX8" s="259"/>
      <c r="EY8" s="259"/>
      <c r="EZ8" s="259"/>
      <c r="FA8" s="259"/>
      <c r="FB8" s="259"/>
      <c r="FC8" s="259"/>
      <c r="FD8" s="259"/>
      <c r="FE8" s="259"/>
      <c r="FF8" s="259"/>
      <c r="FG8" s="259"/>
      <c r="FH8" s="259"/>
      <c r="FI8" s="259"/>
      <c r="FJ8" s="259"/>
    </row>
    <row r="9" spans="1:166" s="257" customFormat="1" ht="12">
      <c r="B9" s="257" t="s">
        <v>5578</v>
      </c>
      <c r="C9" s="257" t="s">
        <v>35</v>
      </c>
      <c r="D9" s="258" t="s">
        <v>118</v>
      </c>
      <c r="E9" s="259">
        <v>311511</v>
      </c>
      <c r="F9" s="259" t="s">
        <v>5569</v>
      </c>
      <c r="G9" s="260"/>
      <c r="H9" s="260"/>
      <c r="I9" s="260">
        <v>131459754</v>
      </c>
      <c r="J9" s="260">
        <v>133345501</v>
      </c>
      <c r="K9" s="260">
        <v>117367079</v>
      </c>
      <c r="L9" s="260">
        <v>109525917</v>
      </c>
      <c r="M9" s="260">
        <v>107651478</v>
      </c>
      <c r="N9" s="260">
        <v>137866290</v>
      </c>
      <c r="O9" s="260">
        <v>127585452</v>
      </c>
      <c r="P9" s="260">
        <v>132242654</v>
      </c>
      <c r="Q9" s="260">
        <v>135996639</v>
      </c>
      <c r="R9" s="260">
        <v>122094003</v>
      </c>
      <c r="S9" s="260">
        <v>126931210</v>
      </c>
      <c r="T9" s="260">
        <v>178720485</v>
      </c>
      <c r="U9" s="260">
        <v>190573860</v>
      </c>
      <c r="V9" s="260">
        <v>234258261</v>
      </c>
      <c r="W9" s="260">
        <v>235139415</v>
      </c>
      <c r="X9" s="260">
        <v>240143052</v>
      </c>
      <c r="Y9" s="260">
        <v>237162719</v>
      </c>
      <c r="Z9" s="260">
        <v>236226506</v>
      </c>
      <c r="AA9" s="260">
        <v>237621169</v>
      </c>
      <c r="AB9" s="260">
        <v>236918093</v>
      </c>
      <c r="AC9" s="260">
        <v>233678155</v>
      </c>
      <c r="AD9" s="260">
        <v>232415811</v>
      </c>
      <c r="AE9" s="260">
        <v>229922495</v>
      </c>
      <c r="AF9" s="260">
        <v>230557806</v>
      </c>
      <c r="AG9" s="260">
        <v>228201718</v>
      </c>
      <c r="AH9" s="260">
        <v>225051826</v>
      </c>
      <c r="AI9" s="260">
        <v>223656970</v>
      </c>
      <c r="AJ9" s="260">
        <v>226086205</v>
      </c>
      <c r="AK9" s="260">
        <v>225507060</v>
      </c>
      <c r="AL9" s="260">
        <v>226278561</v>
      </c>
      <c r="AM9" s="260">
        <v>231146327</v>
      </c>
      <c r="AN9" s="260">
        <v>230651364</v>
      </c>
      <c r="AO9" s="260">
        <v>231824620</v>
      </c>
      <c r="AP9" s="260">
        <v>234934405</v>
      </c>
      <c r="AQ9" s="260">
        <v>235547619</v>
      </c>
      <c r="AR9" s="260">
        <v>235054440</v>
      </c>
      <c r="AS9" s="260">
        <v>238313622</v>
      </c>
      <c r="AT9" s="260">
        <v>242845624</v>
      </c>
      <c r="AU9" s="260">
        <v>243887124</v>
      </c>
      <c r="AV9" s="259"/>
      <c r="AW9" s="259"/>
      <c r="AX9" s="259"/>
      <c r="AY9" s="259"/>
      <c r="AZ9" s="259"/>
      <c r="BA9" s="259"/>
      <c r="BB9" s="259"/>
      <c r="BC9" s="259"/>
      <c r="BD9" s="259"/>
      <c r="BE9" s="259"/>
      <c r="BF9" s="259"/>
      <c r="BG9" s="259"/>
      <c r="BH9" s="259"/>
      <c r="BI9" s="259"/>
      <c r="BJ9" s="259"/>
      <c r="BK9" s="259"/>
      <c r="BL9" s="259"/>
      <c r="BM9" s="259"/>
      <c r="BN9" s="259"/>
      <c r="BO9" s="259"/>
      <c r="BP9" s="259"/>
      <c r="BQ9" s="259"/>
      <c r="BR9" s="259"/>
      <c r="BS9" s="259"/>
      <c r="BT9" s="259"/>
      <c r="BU9" s="259"/>
      <c r="BV9" s="259"/>
      <c r="BW9" s="259"/>
      <c r="BX9" s="259"/>
      <c r="BY9" s="259"/>
      <c r="BZ9" s="259"/>
      <c r="CA9" s="259"/>
      <c r="CB9" s="259"/>
      <c r="CC9" s="259"/>
      <c r="CD9" s="259"/>
      <c r="CE9" s="259"/>
      <c r="CF9" s="259"/>
      <c r="CG9" s="259"/>
      <c r="CH9" s="259"/>
      <c r="CI9" s="259"/>
      <c r="CJ9" s="259"/>
      <c r="CK9" s="259"/>
      <c r="CL9" s="259"/>
      <c r="CM9" s="259"/>
      <c r="CN9" s="259"/>
      <c r="CO9" s="259"/>
      <c r="CP9" s="259"/>
      <c r="CQ9" s="259"/>
      <c r="CR9" s="259"/>
      <c r="CS9" s="259"/>
      <c r="CT9" s="259"/>
      <c r="CU9" s="259"/>
      <c r="CV9" s="259"/>
      <c r="CW9" s="259"/>
      <c r="CX9" s="259"/>
      <c r="CY9" s="259"/>
      <c r="CZ9" s="259"/>
      <c r="DA9" s="259"/>
      <c r="DB9" s="259"/>
      <c r="DC9" s="259"/>
      <c r="DD9" s="259"/>
      <c r="DE9" s="259"/>
      <c r="DF9" s="259"/>
      <c r="DG9" s="259"/>
      <c r="DH9" s="259"/>
      <c r="DI9" s="259"/>
      <c r="DJ9" s="259"/>
      <c r="DK9" s="259"/>
      <c r="DL9" s="259"/>
      <c r="DM9" s="259"/>
      <c r="DN9" s="259"/>
      <c r="DO9" s="259"/>
      <c r="DP9" s="259"/>
      <c r="DQ9" s="259"/>
      <c r="DR9" s="259"/>
      <c r="DS9" s="259"/>
      <c r="DT9" s="259"/>
      <c r="DU9" s="259"/>
      <c r="DV9" s="259"/>
      <c r="DW9" s="259"/>
      <c r="DX9" s="259"/>
      <c r="DY9" s="259"/>
      <c r="DZ9" s="259"/>
      <c r="EA9" s="259"/>
      <c r="EB9" s="259"/>
      <c r="EC9" s="259"/>
      <c r="ED9" s="259"/>
      <c r="EE9" s="259"/>
      <c r="EF9" s="259"/>
      <c r="EG9" s="259"/>
      <c r="EH9" s="259"/>
      <c r="EI9" s="259"/>
      <c r="EJ9" s="259"/>
      <c r="EK9" s="259"/>
      <c r="EL9" s="259"/>
      <c r="EM9" s="259"/>
      <c r="EN9" s="259"/>
      <c r="EO9" s="259"/>
      <c r="EP9" s="259"/>
      <c r="EQ9" s="259"/>
      <c r="ER9" s="259"/>
      <c r="ES9" s="259"/>
      <c r="ET9" s="259"/>
      <c r="EU9" s="259"/>
      <c r="EV9" s="259"/>
      <c r="EW9" s="259"/>
      <c r="EX9" s="259"/>
      <c r="EY9" s="259"/>
      <c r="EZ9" s="259"/>
      <c r="FA9" s="259"/>
      <c r="FB9" s="259"/>
      <c r="FC9" s="259"/>
      <c r="FD9" s="259"/>
      <c r="FE9" s="259"/>
      <c r="FF9" s="259"/>
      <c r="FG9" s="259"/>
      <c r="FH9" s="259"/>
      <c r="FI9" s="259"/>
      <c r="FJ9" s="259"/>
    </row>
    <row r="10" spans="1:166" s="257" customFormat="1" ht="12">
      <c r="B10" s="257" t="s">
        <v>5579</v>
      </c>
      <c r="C10" s="257" t="s">
        <v>35</v>
      </c>
      <c r="D10" s="258" t="s">
        <v>118</v>
      </c>
      <c r="E10" s="259">
        <v>311512</v>
      </c>
      <c r="F10" s="259" t="s">
        <v>5571</v>
      </c>
      <c r="G10" s="260"/>
      <c r="H10" s="260"/>
      <c r="I10" s="260">
        <v>891252.57200000004</v>
      </c>
      <c r="J10" s="260">
        <v>932486.01899999997</v>
      </c>
      <c r="K10" s="260">
        <v>875873.72499999998</v>
      </c>
      <c r="L10" s="260">
        <v>845759.97400000005</v>
      </c>
      <c r="M10" s="260">
        <v>1281565.22</v>
      </c>
      <c r="N10" s="260">
        <v>1838217.2</v>
      </c>
      <c r="O10" s="260">
        <v>934691.95799999998</v>
      </c>
      <c r="P10" s="260">
        <v>902680.23199999996</v>
      </c>
      <c r="Q10" s="260">
        <v>957722.81200000003</v>
      </c>
      <c r="R10" s="260">
        <v>942810.83100000001</v>
      </c>
      <c r="S10" s="260">
        <v>509763.897</v>
      </c>
      <c r="T10" s="260">
        <v>1012580.65</v>
      </c>
      <c r="U10" s="260">
        <v>982339.48600000003</v>
      </c>
      <c r="V10" s="260">
        <v>6948338.2599999998</v>
      </c>
      <c r="W10" s="260">
        <v>5289434.6900000004</v>
      </c>
      <c r="X10" s="260">
        <v>6764593.0300000003</v>
      </c>
      <c r="Y10" s="260">
        <v>6166230.7000000002</v>
      </c>
      <c r="Z10" s="260">
        <v>6154197.54</v>
      </c>
      <c r="AA10" s="260">
        <v>7229853.0300000003</v>
      </c>
      <c r="AB10" s="260">
        <v>7751921.25</v>
      </c>
      <c r="AC10" s="260">
        <v>7332996.5099999998</v>
      </c>
      <c r="AD10" s="260">
        <v>7354930.7199999997</v>
      </c>
      <c r="AE10" s="260">
        <v>6952300.0599999996</v>
      </c>
      <c r="AF10" s="260">
        <v>7584138.3399999999</v>
      </c>
      <c r="AG10" s="260">
        <v>8223485.3200000003</v>
      </c>
      <c r="AH10" s="260">
        <v>7850645.1100000003</v>
      </c>
      <c r="AI10" s="260">
        <v>8479885.1199999992</v>
      </c>
      <c r="AJ10" s="260">
        <v>8695623.2599999998</v>
      </c>
      <c r="AK10" s="260">
        <v>8886977.7400000002</v>
      </c>
      <c r="AL10" s="260">
        <v>8571157.6199999992</v>
      </c>
      <c r="AM10" s="260">
        <v>10024203</v>
      </c>
      <c r="AN10" s="260">
        <v>9737260.75</v>
      </c>
      <c r="AO10" s="260">
        <v>10024848.5</v>
      </c>
      <c r="AP10" s="260">
        <v>9708033.2699999996</v>
      </c>
      <c r="AQ10" s="260">
        <v>13307775.1</v>
      </c>
      <c r="AR10" s="260">
        <v>13705798.300000001</v>
      </c>
      <c r="AS10" s="260">
        <v>14143241.699999999</v>
      </c>
      <c r="AT10" s="260">
        <v>14585322.800000001</v>
      </c>
      <c r="AU10" s="260">
        <v>13591232.9</v>
      </c>
      <c r="AV10" s="259"/>
      <c r="AW10" s="259"/>
      <c r="AX10" s="259"/>
      <c r="AY10" s="259"/>
      <c r="AZ10" s="259"/>
      <c r="BA10" s="259"/>
      <c r="BB10" s="259"/>
      <c r="BC10" s="259"/>
      <c r="BD10" s="259"/>
      <c r="BE10" s="259"/>
      <c r="BF10" s="259"/>
      <c r="BG10" s="259"/>
      <c r="BH10" s="259"/>
      <c r="BI10" s="259"/>
      <c r="BJ10" s="259"/>
      <c r="BK10" s="259"/>
      <c r="BL10" s="259"/>
      <c r="BM10" s="259"/>
      <c r="BN10" s="259"/>
      <c r="BO10" s="259"/>
      <c r="BP10" s="259"/>
      <c r="BQ10" s="259"/>
      <c r="BR10" s="259"/>
      <c r="BS10" s="259"/>
      <c r="BT10" s="259"/>
      <c r="BU10" s="259"/>
      <c r="BV10" s="259"/>
      <c r="BW10" s="259"/>
      <c r="BX10" s="259"/>
      <c r="BY10" s="259"/>
      <c r="BZ10" s="259"/>
      <c r="CA10" s="259"/>
      <c r="CB10" s="259"/>
      <c r="CC10" s="259"/>
      <c r="CD10" s="259"/>
      <c r="CE10" s="259"/>
      <c r="CF10" s="259"/>
      <c r="CG10" s="259"/>
      <c r="CH10" s="259"/>
      <c r="CI10" s="259"/>
      <c r="CJ10" s="259"/>
      <c r="CK10" s="259"/>
      <c r="CL10" s="259"/>
      <c r="CM10" s="259"/>
      <c r="CN10" s="259"/>
      <c r="CO10" s="259"/>
      <c r="CP10" s="259"/>
      <c r="CQ10" s="259"/>
      <c r="CR10" s="259"/>
      <c r="CS10" s="259"/>
      <c r="CT10" s="259"/>
      <c r="CU10" s="259"/>
      <c r="CV10" s="259"/>
      <c r="CW10" s="259"/>
      <c r="CX10" s="259"/>
      <c r="CY10" s="259"/>
      <c r="CZ10" s="259"/>
      <c r="DA10" s="259"/>
      <c r="DB10" s="259"/>
      <c r="DC10" s="259"/>
      <c r="DD10" s="259"/>
      <c r="DE10" s="259"/>
      <c r="DF10" s="259"/>
      <c r="DG10" s="259"/>
      <c r="DH10" s="259"/>
      <c r="DI10" s="259"/>
      <c r="DJ10" s="259"/>
      <c r="DK10" s="259"/>
      <c r="DL10" s="259"/>
      <c r="DM10" s="259"/>
      <c r="DN10" s="259"/>
      <c r="DO10" s="259"/>
      <c r="DP10" s="259"/>
      <c r="DQ10" s="259"/>
      <c r="DR10" s="259"/>
      <c r="DS10" s="259"/>
      <c r="DT10" s="259"/>
      <c r="DU10" s="259"/>
      <c r="DV10" s="259"/>
      <c r="DW10" s="259"/>
      <c r="DX10" s="259"/>
      <c r="DY10" s="259"/>
      <c r="DZ10" s="259"/>
      <c r="EA10" s="259"/>
      <c r="EB10" s="259"/>
      <c r="EC10" s="259"/>
      <c r="ED10" s="259"/>
      <c r="EE10" s="259"/>
      <c r="EF10" s="259"/>
      <c r="EG10" s="259"/>
      <c r="EH10" s="259"/>
      <c r="EI10" s="259"/>
      <c r="EJ10" s="259"/>
      <c r="EK10" s="259"/>
      <c r="EL10" s="259"/>
      <c r="EM10" s="259"/>
      <c r="EN10" s="259"/>
      <c r="EO10" s="259"/>
      <c r="EP10" s="259"/>
      <c r="EQ10" s="259"/>
      <c r="ER10" s="259"/>
      <c r="ES10" s="259"/>
      <c r="ET10" s="259"/>
      <c r="EU10" s="259"/>
      <c r="EV10" s="259"/>
      <c r="EW10" s="259"/>
      <c r="EX10" s="259"/>
      <c r="EY10" s="259"/>
      <c r="EZ10" s="259"/>
      <c r="FA10" s="259"/>
      <c r="FB10" s="259"/>
      <c r="FC10" s="259"/>
      <c r="FD10" s="259"/>
      <c r="FE10" s="259"/>
      <c r="FF10" s="259"/>
      <c r="FG10" s="259"/>
      <c r="FH10" s="259"/>
      <c r="FI10" s="259"/>
      <c r="FJ10" s="259"/>
    </row>
    <row r="11" spans="1:166" s="257" customFormat="1" ht="12">
      <c r="B11" s="257" t="s">
        <v>5580</v>
      </c>
      <c r="C11" s="257" t="s">
        <v>35</v>
      </c>
      <c r="D11" s="258" t="s">
        <v>118</v>
      </c>
      <c r="E11" s="259">
        <v>311513</v>
      </c>
      <c r="F11" s="259" t="s">
        <v>5573</v>
      </c>
      <c r="G11" s="260"/>
      <c r="H11" s="260"/>
      <c r="I11" s="260">
        <v>0</v>
      </c>
      <c r="J11" s="260">
        <v>0</v>
      </c>
      <c r="K11" s="260">
        <v>0</v>
      </c>
      <c r="L11" s="260">
        <v>0</v>
      </c>
      <c r="M11" s="260">
        <v>0</v>
      </c>
      <c r="N11" s="260">
        <v>0</v>
      </c>
      <c r="O11" s="260">
        <v>0</v>
      </c>
      <c r="P11" s="260">
        <v>0</v>
      </c>
      <c r="Q11" s="260">
        <v>0</v>
      </c>
      <c r="R11" s="260">
        <v>0</v>
      </c>
      <c r="S11" s="260">
        <v>0</v>
      </c>
      <c r="T11" s="260">
        <v>0</v>
      </c>
      <c r="U11" s="260">
        <v>1964678.97</v>
      </c>
      <c r="V11" s="260">
        <v>3970479.01</v>
      </c>
      <c r="W11" s="260">
        <v>3846861.59</v>
      </c>
      <c r="X11" s="260">
        <v>3865481.73</v>
      </c>
      <c r="Y11" s="260">
        <v>4268928.95</v>
      </c>
      <c r="Z11" s="260">
        <v>4260598.3</v>
      </c>
      <c r="AA11" s="260">
        <v>4337911.82</v>
      </c>
      <c r="AB11" s="260">
        <v>5329445.8600000003</v>
      </c>
      <c r="AC11" s="260">
        <v>4888664.34</v>
      </c>
      <c r="AD11" s="260">
        <v>4903287.1500000004</v>
      </c>
      <c r="AE11" s="260">
        <v>5959114.3399999999</v>
      </c>
      <c r="AF11" s="260">
        <v>6067310.6799999997</v>
      </c>
      <c r="AG11" s="260">
        <v>5653646.1500000004</v>
      </c>
      <c r="AH11" s="260">
        <v>6280516.0899999999</v>
      </c>
      <c r="AI11" s="260">
        <v>6359913.8399999999</v>
      </c>
      <c r="AJ11" s="260">
        <v>5978240.9900000002</v>
      </c>
      <c r="AK11" s="260">
        <v>6665233.2999999998</v>
      </c>
      <c r="AL11" s="260">
        <v>6285515.5899999999</v>
      </c>
      <c r="AM11" s="260">
        <v>6486248.9800000004</v>
      </c>
      <c r="AN11" s="260">
        <v>6694366.7599999998</v>
      </c>
      <c r="AO11" s="260">
        <v>7518636.3399999999</v>
      </c>
      <c r="AP11" s="260">
        <v>7766426.6200000001</v>
      </c>
      <c r="AQ11" s="260">
        <v>7984665.04</v>
      </c>
      <c r="AR11" s="260">
        <v>8223478.96</v>
      </c>
      <c r="AS11" s="260">
        <v>9193107.0800000001</v>
      </c>
      <c r="AT11" s="260">
        <v>9480459.8000000007</v>
      </c>
      <c r="AU11" s="260">
        <v>9815890.4499999993</v>
      </c>
      <c r="AV11" s="259"/>
      <c r="AW11" s="259"/>
      <c r="AX11" s="259"/>
      <c r="AY11" s="259"/>
      <c r="AZ11" s="259"/>
      <c r="BA11" s="259"/>
      <c r="BB11" s="259"/>
      <c r="BC11" s="259"/>
      <c r="BD11" s="259"/>
      <c r="BE11" s="259"/>
      <c r="BF11" s="259"/>
      <c r="BG11" s="259"/>
      <c r="BH11" s="259"/>
      <c r="BI11" s="259"/>
      <c r="BJ11" s="259"/>
      <c r="BK11" s="259"/>
      <c r="BL11" s="259"/>
      <c r="BM11" s="259"/>
      <c r="BN11" s="259"/>
      <c r="BO11" s="259"/>
      <c r="BP11" s="259"/>
      <c r="BQ11" s="259"/>
      <c r="BR11" s="259"/>
      <c r="BS11" s="259"/>
      <c r="BT11" s="259"/>
      <c r="BU11" s="259"/>
      <c r="BV11" s="259"/>
      <c r="BW11" s="259"/>
      <c r="BX11" s="259"/>
      <c r="BY11" s="259"/>
      <c r="BZ11" s="259"/>
      <c r="CA11" s="259"/>
      <c r="CB11" s="259"/>
      <c r="CC11" s="259"/>
      <c r="CD11" s="259"/>
      <c r="CE11" s="259"/>
      <c r="CF11" s="259"/>
      <c r="CG11" s="259"/>
      <c r="CH11" s="259"/>
      <c r="CI11" s="259"/>
      <c r="CJ11" s="259"/>
      <c r="CK11" s="259"/>
      <c r="CL11" s="259"/>
      <c r="CM11" s="259"/>
      <c r="CN11" s="259"/>
      <c r="CO11" s="259"/>
      <c r="CP11" s="259"/>
      <c r="CQ11" s="259"/>
      <c r="CR11" s="259"/>
      <c r="CS11" s="259"/>
      <c r="CT11" s="259"/>
      <c r="CU11" s="259"/>
      <c r="CV11" s="259"/>
      <c r="CW11" s="259"/>
      <c r="CX11" s="259"/>
      <c r="CY11" s="259"/>
      <c r="CZ11" s="259"/>
      <c r="DA11" s="259"/>
      <c r="DB11" s="259"/>
      <c r="DC11" s="259"/>
      <c r="DD11" s="259"/>
      <c r="DE11" s="259"/>
      <c r="DF11" s="259"/>
      <c r="DG11" s="259"/>
      <c r="DH11" s="259"/>
      <c r="DI11" s="259"/>
      <c r="DJ11" s="259"/>
      <c r="DK11" s="259"/>
      <c r="DL11" s="259"/>
      <c r="DM11" s="259"/>
      <c r="DN11" s="259"/>
      <c r="DO11" s="259"/>
      <c r="DP11" s="259"/>
      <c r="DQ11" s="259"/>
      <c r="DR11" s="259"/>
      <c r="DS11" s="259"/>
      <c r="DT11" s="259"/>
      <c r="DU11" s="259"/>
      <c r="DV11" s="259"/>
      <c r="DW11" s="259"/>
      <c r="DX11" s="259"/>
      <c r="DY11" s="259"/>
      <c r="DZ11" s="259"/>
      <c r="EA11" s="259"/>
      <c r="EB11" s="259"/>
      <c r="EC11" s="259"/>
      <c r="ED11" s="259"/>
      <c r="EE11" s="259"/>
      <c r="EF11" s="259"/>
      <c r="EG11" s="259"/>
      <c r="EH11" s="259"/>
      <c r="EI11" s="259"/>
      <c r="EJ11" s="259"/>
      <c r="EK11" s="259"/>
      <c r="EL11" s="259"/>
      <c r="EM11" s="259"/>
      <c r="EN11" s="259"/>
      <c r="EO11" s="259"/>
      <c r="EP11" s="259"/>
      <c r="EQ11" s="259"/>
      <c r="ER11" s="259"/>
      <c r="ES11" s="259"/>
      <c r="ET11" s="259"/>
      <c r="EU11" s="259"/>
      <c r="EV11" s="259"/>
      <c r="EW11" s="259"/>
      <c r="EX11" s="259"/>
      <c r="EY11" s="259"/>
      <c r="EZ11" s="259"/>
      <c r="FA11" s="259"/>
      <c r="FB11" s="259"/>
      <c r="FC11" s="259"/>
      <c r="FD11" s="259"/>
      <c r="FE11" s="259"/>
      <c r="FF11" s="259"/>
      <c r="FG11" s="259"/>
      <c r="FH11" s="259"/>
      <c r="FI11" s="259"/>
      <c r="FJ11" s="259"/>
    </row>
    <row r="12" spans="1:166" s="257" customFormat="1" ht="12">
      <c r="B12" s="257" t="s">
        <v>5581</v>
      </c>
      <c r="C12" s="257" t="s">
        <v>35</v>
      </c>
      <c r="D12" s="258" t="s">
        <v>118</v>
      </c>
      <c r="E12" s="259">
        <v>311514</v>
      </c>
      <c r="F12" s="259" t="s">
        <v>5575</v>
      </c>
      <c r="G12" s="260"/>
      <c r="H12" s="260"/>
      <c r="I12" s="260">
        <v>16488172.6</v>
      </c>
      <c r="J12" s="260">
        <v>16784748.300000001</v>
      </c>
      <c r="K12" s="260">
        <v>18393348.199999999</v>
      </c>
      <c r="L12" s="260">
        <v>33407519</v>
      </c>
      <c r="M12" s="260">
        <v>31611942</v>
      </c>
      <c r="N12" s="260">
        <v>36304789.799999997</v>
      </c>
      <c r="O12" s="260">
        <v>40191754.200000003</v>
      </c>
      <c r="P12" s="260">
        <v>34301848.799999997</v>
      </c>
      <c r="Q12" s="260">
        <v>79969854.799999997</v>
      </c>
      <c r="R12" s="260">
        <v>36769622.399999999</v>
      </c>
      <c r="S12" s="260">
        <v>46898278.5</v>
      </c>
      <c r="T12" s="260">
        <v>41515806.799999997</v>
      </c>
      <c r="U12" s="260">
        <v>34873051.799999997</v>
      </c>
      <c r="V12" s="260">
        <v>62535044.399999999</v>
      </c>
      <c r="W12" s="260">
        <v>56260350.799999997</v>
      </c>
      <c r="X12" s="260">
        <v>59431781.600000001</v>
      </c>
      <c r="Y12" s="260">
        <v>65456910.600000001</v>
      </c>
      <c r="Z12" s="260">
        <v>62488775</v>
      </c>
      <c r="AA12" s="260">
        <v>59284794.799999997</v>
      </c>
      <c r="AB12" s="260">
        <v>59108399.5</v>
      </c>
      <c r="AC12" s="260">
        <v>59641704.899999999</v>
      </c>
      <c r="AD12" s="260">
        <v>59329774.5</v>
      </c>
      <c r="AE12" s="260">
        <v>58597957.700000003</v>
      </c>
      <c r="AF12" s="260">
        <v>57639451.399999999</v>
      </c>
      <c r="AG12" s="260">
        <v>60134236.399999999</v>
      </c>
      <c r="AH12" s="260">
        <v>60188279.200000003</v>
      </c>
      <c r="AI12" s="260">
        <v>58829203</v>
      </c>
      <c r="AJ12" s="260">
        <v>59782409.899999999</v>
      </c>
      <c r="AK12" s="260">
        <v>59431663.600000001</v>
      </c>
      <c r="AL12" s="260">
        <v>59426692.799999997</v>
      </c>
      <c r="AM12" s="260">
        <v>61324535.799999997</v>
      </c>
      <c r="AN12" s="260">
        <v>63292194.899999999</v>
      </c>
      <c r="AO12" s="260">
        <v>63281855.899999999</v>
      </c>
      <c r="AP12" s="260">
        <v>63425817.399999999</v>
      </c>
      <c r="AQ12" s="260">
        <v>63877320.299999997</v>
      </c>
      <c r="AR12" s="260">
        <v>63731962</v>
      </c>
      <c r="AS12" s="260">
        <v>65766073.700000003</v>
      </c>
      <c r="AT12" s="260">
        <v>66363218.600000001</v>
      </c>
      <c r="AU12" s="260">
        <v>66446027.700000003</v>
      </c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</row>
    <row r="13" spans="1:166" s="257" customFormat="1" ht="12">
      <c r="B13" s="257" t="s">
        <v>5582</v>
      </c>
      <c r="C13" s="257" t="s">
        <v>35</v>
      </c>
      <c r="D13" s="258" t="s">
        <v>118</v>
      </c>
      <c r="E13" s="259">
        <v>311520</v>
      </c>
      <c r="F13" s="259" t="s">
        <v>5577</v>
      </c>
      <c r="G13" s="260"/>
      <c r="H13" s="260"/>
      <c r="I13" s="260">
        <v>8466899.4399999995</v>
      </c>
      <c r="J13" s="260">
        <v>7926131.1600000001</v>
      </c>
      <c r="K13" s="260">
        <v>11386358.4</v>
      </c>
      <c r="L13" s="260">
        <v>11417759.6</v>
      </c>
      <c r="M13" s="260">
        <v>10252521.699999999</v>
      </c>
      <c r="N13" s="260">
        <v>20679943.5</v>
      </c>
      <c r="O13" s="260">
        <v>21965261</v>
      </c>
      <c r="P13" s="260">
        <v>14894223.800000001</v>
      </c>
      <c r="Q13" s="260">
        <v>12929258</v>
      </c>
      <c r="R13" s="260">
        <v>8485297.4800000004</v>
      </c>
      <c r="S13" s="260">
        <v>10705041.800000001</v>
      </c>
      <c r="T13" s="260">
        <v>9619516.1999999993</v>
      </c>
      <c r="U13" s="260">
        <v>10314564.6</v>
      </c>
      <c r="V13" s="260">
        <v>10422507.4</v>
      </c>
      <c r="W13" s="260">
        <v>10098011.699999999</v>
      </c>
      <c r="X13" s="260">
        <v>10630074.800000001</v>
      </c>
      <c r="Y13" s="260">
        <v>9960834.2200000007</v>
      </c>
      <c r="Z13" s="260">
        <v>9941396.0299999993</v>
      </c>
      <c r="AA13" s="260">
        <v>11567764.800000001</v>
      </c>
      <c r="AB13" s="260">
        <v>12112377</v>
      </c>
      <c r="AC13" s="260">
        <v>11732794.4</v>
      </c>
      <c r="AD13" s="260">
        <v>13238875.300000001</v>
      </c>
      <c r="AE13" s="260">
        <v>12911414.4</v>
      </c>
      <c r="AF13" s="260">
        <v>13651449</v>
      </c>
      <c r="AG13" s="260">
        <v>14391099.300000001</v>
      </c>
      <c r="AH13" s="260">
        <v>14654537.5</v>
      </c>
      <c r="AI13" s="260">
        <v>14839799</v>
      </c>
      <c r="AJ13" s="260">
        <v>16304293.6</v>
      </c>
      <c r="AK13" s="260">
        <v>16663083.300000001</v>
      </c>
      <c r="AL13" s="260">
        <v>16570904.699999999</v>
      </c>
      <c r="AM13" s="260">
        <v>20638064.899999999</v>
      </c>
      <c r="AN13" s="260">
        <v>20691679.100000001</v>
      </c>
      <c r="AO13" s="260">
        <v>21302803</v>
      </c>
      <c r="AP13" s="260">
        <v>22652077.600000001</v>
      </c>
      <c r="AQ13" s="260">
        <v>23288606.399999999</v>
      </c>
      <c r="AR13" s="260">
        <v>23299857.100000001</v>
      </c>
      <c r="AS13" s="260">
        <v>24750672.899999999</v>
      </c>
      <c r="AT13" s="260">
        <v>26982847.100000001</v>
      </c>
      <c r="AU13" s="260">
        <v>26427397.399999999</v>
      </c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  <c r="DL13" s="259"/>
      <c r="DM13" s="259"/>
      <c r="DN13" s="259"/>
      <c r="DO13" s="259"/>
      <c r="DP13" s="259"/>
      <c r="DQ13" s="259"/>
      <c r="DR13" s="259"/>
      <c r="DS13" s="259"/>
      <c r="DT13" s="259"/>
      <c r="DU13" s="259"/>
      <c r="DV13" s="259"/>
      <c r="DW13" s="259"/>
      <c r="DX13" s="259"/>
      <c r="DY13" s="259"/>
      <c r="DZ13" s="259"/>
      <c r="EA13" s="259"/>
      <c r="EB13" s="259"/>
      <c r="EC13" s="259"/>
      <c r="ED13" s="259"/>
      <c r="EE13" s="259"/>
      <c r="EF13" s="259"/>
      <c r="EG13" s="259"/>
      <c r="EH13" s="259"/>
      <c r="EI13" s="259"/>
      <c r="EJ13" s="259"/>
      <c r="EK13" s="259"/>
      <c r="EL13" s="259"/>
      <c r="EM13" s="259"/>
      <c r="EN13" s="259"/>
      <c r="EO13" s="259"/>
      <c r="EP13" s="259"/>
      <c r="EQ13" s="259"/>
      <c r="ER13" s="259"/>
      <c r="ES13" s="259"/>
      <c r="ET13" s="259"/>
      <c r="EU13" s="259"/>
      <c r="EV13" s="259"/>
      <c r="EW13" s="259"/>
      <c r="EX13" s="259"/>
      <c r="EY13" s="259"/>
      <c r="EZ13" s="259"/>
      <c r="FA13" s="259"/>
      <c r="FB13" s="259"/>
      <c r="FC13" s="259"/>
      <c r="FD13" s="259"/>
      <c r="FE13" s="259"/>
      <c r="FF13" s="259"/>
      <c r="FG13" s="259"/>
      <c r="FH13" s="259"/>
      <c r="FI13" s="259"/>
      <c r="FJ13" s="259"/>
    </row>
    <row r="14" spans="1:166" s="257" customFormat="1" ht="12">
      <c r="B14" s="257" t="s">
        <v>5583</v>
      </c>
      <c r="C14" s="257" t="s">
        <v>19</v>
      </c>
      <c r="D14" s="258" t="s">
        <v>140</v>
      </c>
      <c r="E14" s="259">
        <v>311511</v>
      </c>
      <c r="F14" s="259" t="s">
        <v>5569</v>
      </c>
      <c r="G14" s="260"/>
      <c r="H14" s="260"/>
      <c r="I14" s="260">
        <v>714131109</v>
      </c>
      <c r="J14" s="260">
        <v>703112613</v>
      </c>
      <c r="K14" s="260">
        <v>643819975</v>
      </c>
      <c r="L14" s="260">
        <v>679026000</v>
      </c>
      <c r="M14" s="260">
        <v>692649782</v>
      </c>
      <c r="N14" s="260">
        <v>707792530</v>
      </c>
      <c r="O14" s="260">
        <v>657672880</v>
      </c>
      <c r="P14" s="260">
        <v>622106208</v>
      </c>
      <c r="Q14" s="260">
        <v>675501665</v>
      </c>
      <c r="R14" s="260">
        <v>589234379</v>
      </c>
      <c r="S14" s="260">
        <v>733998643</v>
      </c>
      <c r="T14" s="260">
        <v>794329790</v>
      </c>
      <c r="U14" s="260">
        <v>906938810</v>
      </c>
      <c r="V14" s="260">
        <v>947544796</v>
      </c>
      <c r="W14" s="260">
        <v>1028975819</v>
      </c>
      <c r="X14" s="260">
        <v>1071055835</v>
      </c>
      <c r="Y14" s="260">
        <v>1120269140</v>
      </c>
      <c r="Z14" s="260">
        <v>1198370453</v>
      </c>
      <c r="AA14" s="260">
        <v>1246661528</v>
      </c>
      <c r="AB14" s="260">
        <v>1299105066</v>
      </c>
      <c r="AC14" s="260">
        <v>1354111616</v>
      </c>
      <c r="AD14" s="260">
        <v>1407250115</v>
      </c>
      <c r="AE14" s="260">
        <v>1462865228</v>
      </c>
      <c r="AF14" s="260">
        <v>1512535896</v>
      </c>
      <c r="AG14" s="260">
        <v>1575356471</v>
      </c>
      <c r="AH14" s="260">
        <v>1641420331</v>
      </c>
      <c r="AI14" s="260">
        <v>1711388682</v>
      </c>
      <c r="AJ14" s="260">
        <v>1786855696</v>
      </c>
      <c r="AK14" s="260">
        <v>1870752629</v>
      </c>
      <c r="AL14" s="260">
        <v>1959483372</v>
      </c>
      <c r="AM14" s="260">
        <v>2045525288</v>
      </c>
      <c r="AN14" s="260">
        <v>2143383185</v>
      </c>
      <c r="AO14" s="260">
        <v>2241638546</v>
      </c>
      <c r="AP14" s="260">
        <v>2351552935</v>
      </c>
      <c r="AQ14" s="260">
        <v>2446691315</v>
      </c>
      <c r="AR14" s="260">
        <v>2551511960</v>
      </c>
      <c r="AS14" s="260">
        <v>2671923989</v>
      </c>
      <c r="AT14" s="260">
        <v>2787607355</v>
      </c>
      <c r="AU14" s="260">
        <v>2906363807</v>
      </c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59"/>
      <c r="EG14" s="259"/>
      <c r="EH14" s="259"/>
      <c r="EI14" s="259"/>
      <c r="EJ14" s="259"/>
      <c r="EK14" s="259"/>
      <c r="EL14" s="259"/>
      <c r="EM14" s="259"/>
      <c r="EN14" s="259"/>
      <c r="EO14" s="259"/>
      <c r="EP14" s="259"/>
      <c r="EQ14" s="259"/>
      <c r="ER14" s="259"/>
      <c r="ES14" s="259"/>
      <c r="ET14" s="259"/>
      <c r="EU14" s="259"/>
      <c r="EV14" s="259"/>
      <c r="EW14" s="259"/>
      <c r="EX14" s="259"/>
      <c r="EY14" s="259"/>
      <c r="EZ14" s="259"/>
      <c r="FA14" s="259"/>
      <c r="FB14" s="259"/>
      <c r="FC14" s="259"/>
      <c r="FD14" s="259"/>
      <c r="FE14" s="259"/>
      <c r="FF14" s="259"/>
      <c r="FG14" s="259"/>
      <c r="FH14" s="259"/>
      <c r="FI14" s="259"/>
      <c r="FJ14" s="259"/>
    </row>
    <row r="15" spans="1:166" s="257" customFormat="1" ht="12">
      <c r="B15" s="257" t="s">
        <v>5584</v>
      </c>
      <c r="C15" s="257" t="s">
        <v>19</v>
      </c>
      <c r="D15" s="258" t="s">
        <v>140</v>
      </c>
      <c r="E15" s="259">
        <v>311512</v>
      </c>
      <c r="F15" s="259" t="s">
        <v>5571</v>
      </c>
      <c r="G15" s="260"/>
      <c r="H15" s="260"/>
      <c r="I15" s="260">
        <v>9732621.5899999999</v>
      </c>
      <c r="J15" s="260">
        <v>9099818.1099999994</v>
      </c>
      <c r="K15" s="260">
        <v>9042415.3800000008</v>
      </c>
      <c r="L15" s="260">
        <v>10288272.699999999</v>
      </c>
      <c r="M15" s="260">
        <v>7079895.5599999996</v>
      </c>
      <c r="N15" s="260">
        <v>16488695.699999999</v>
      </c>
      <c r="O15" s="260">
        <v>15525799.800000001</v>
      </c>
      <c r="P15" s="260">
        <v>22108414.100000001</v>
      </c>
      <c r="Q15" s="260">
        <v>20586717.399999999</v>
      </c>
      <c r="R15" s="260">
        <v>14075088.300000001</v>
      </c>
      <c r="S15" s="260">
        <v>19819330.199999999</v>
      </c>
      <c r="T15" s="260">
        <v>12977012.9</v>
      </c>
      <c r="U15" s="260">
        <v>21183972.199999999</v>
      </c>
      <c r="V15" s="260">
        <v>18074955.699999999</v>
      </c>
      <c r="W15" s="260">
        <v>18311684.699999999</v>
      </c>
      <c r="X15" s="260">
        <v>21349950.199999999</v>
      </c>
      <c r="Y15" s="260">
        <v>23613856.600000001</v>
      </c>
      <c r="Z15" s="260">
        <v>23771642.600000001</v>
      </c>
      <c r="AA15" s="260">
        <v>22822179</v>
      </c>
      <c r="AB15" s="260">
        <v>23120891.100000001</v>
      </c>
      <c r="AC15" s="260">
        <v>23435138.800000001</v>
      </c>
      <c r="AD15" s="260">
        <v>22996707.199999999</v>
      </c>
      <c r="AE15" s="260">
        <v>23411885.399999999</v>
      </c>
      <c r="AF15" s="260">
        <v>24631627.800000001</v>
      </c>
      <c r="AG15" s="260">
        <v>24332860.300000001</v>
      </c>
      <c r="AH15" s="260">
        <v>24882166.399999999</v>
      </c>
      <c r="AI15" s="260">
        <v>25555418.699999999</v>
      </c>
      <c r="AJ15" s="260">
        <v>26327246.5</v>
      </c>
      <c r="AK15" s="260">
        <v>26323911.300000001</v>
      </c>
      <c r="AL15" s="260">
        <v>27303530.5</v>
      </c>
      <c r="AM15" s="260">
        <v>29127829.100000001</v>
      </c>
      <c r="AN15" s="260">
        <v>29201405.800000001</v>
      </c>
      <c r="AO15" s="260">
        <v>29282665.699999999</v>
      </c>
      <c r="AP15" s="260">
        <v>31340110.199999999</v>
      </c>
      <c r="AQ15" s="260">
        <v>32463838.800000001</v>
      </c>
      <c r="AR15" s="260">
        <v>33602001.200000003</v>
      </c>
      <c r="AS15" s="260">
        <v>33689476.399999999</v>
      </c>
      <c r="AT15" s="260">
        <v>34920351.299999997</v>
      </c>
      <c r="AU15" s="260">
        <v>38651770.899999999</v>
      </c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  <c r="DL15" s="259"/>
      <c r="DM15" s="259"/>
      <c r="DN15" s="259"/>
      <c r="DO15" s="259"/>
      <c r="DP15" s="259"/>
      <c r="DQ15" s="259"/>
      <c r="DR15" s="259"/>
      <c r="DS15" s="259"/>
      <c r="DT15" s="259"/>
      <c r="DU15" s="259"/>
      <c r="DV15" s="259"/>
      <c r="DW15" s="259"/>
      <c r="DX15" s="259"/>
      <c r="DY15" s="259"/>
      <c r="DZ15" s="259"/>
      <c r="EA15" s="259"/>
      <c r="EB15" s="259"/>
      <c r="EC15" s="259"/>
      <c r="ED15" s="259"/>
      <c r="EE15" s="259"/>
      <c r="EF15" s="259"/>
      <c r="EG15" s="259"/>
      <c r="EH15" s="259"/>
      <c r="EI15" s="259"/>
      <c r="EJ15" s="259"/>
      <c r="EK15" s="259"/>
      <c r="EL15" s="259"/>
      <c r="EM15" s="259"/>
      <c r="EN15" s="259"/>
      <c r="EO15" s="259"/>
      <c r="EP15" s="259"/>
      <c r="EQ15" s="259"/>
      <c r="ER15" s="259"/>
      <c r="ES15" s="259"/>
      <c r="ET15" s="259"/>
      <c r="EU15" s="259"/>
      <c r="EV15" s="259"/>
      <c r="EW15" s="259"/>
      <c r="EX15" s="259"/>
      <c r="EY15" s="259"/>
      <c r="EZ15" s="259"/>
      <c r="FA15" s="259"/>
      <c r="FB15" s="259"/>
      <c r="FC15" s="259"/>
      <c r="FD15" s="259"/>
      <c r="FE15" s="259"/>
      <c r="FF15" s="259"/>
      <c r="FG15" s="259"/>
      <c r="FH15" s="259"/>
      <c r="FI15" s="259"/>
      <c r="FJ15" s="259"/>
    </row>
    <row r="16" spans="1:166" s="257" customFormat="1" ht="12">
      <c r="B16" s="257" t="s">
        <v>5585</v>
      </c>
      <c r="C16" s="257" t="s">
        <v>19</v>
      </c>
      <c r="D16" s="258" t="s">
        <v>140</v>
      </c>
      <c r="E16" s="259">
        <v>311513</v>
      </c>
      <c r="F16" s="259" t="s">
        <v>5573</v>
      </c>
      <c r="G16" s="260"/>
      <c r="H16" s="260"/>
      <c r="I16" s="260">
        <v>215334253</v>
      </c>
      <c r="J16" s="260">
        <v>219608944</v>
      </c>
      <c r="K16" s="260">
        <v>201344449</v>
      </c>
      <c r="L16" s="260">
        <v>245102968</v>
      </c>
      <c r="M16" s="260">
        <v>300305570</v>
      </c>
      <c r="N16" s="260">
        <v>378629309</v>
      </c>
      <c r="O16" s="260">
        <v>362682684</v>
      </c>
      <c r="P16" s="260">
        <v>392424350</v>
      </c>
      <c r="Q16" s="260">
        <v>335177493</v>
      </c>
      <c r="R16" s="260">
        <v>315409934</v>
      </c>
      <c r="S16" s="260">
        <v>325310386</v>
      </c>
      <c r="T16" s="260">
        <v>379748378</v>
      </c>
      <c r="U16" s="260">
        <v>387931491</v>
      </c>
      <c r="V16" s="260">
        <v>401124980</v>
      </c>
      <c r="W16" s="260">
        <v>439480432</v>
      </c>
      <c r="X16" s="260">
        <v>444078964</v>
      </c>
      <c r="Y16" s="260">
        <v>451441377</v>
      </c>
      <c r="Z16" s="260">
        <v>459352035</v>
      </c>
      <c r="AA16" s="260">
        <v>472847021</v>
      </c>
      <c r="AB16" s="260">
        <v>483371129</v>
      </c>
      <c r="AC16" s="260">
        <v>487743827</v>
      </c>
      <c r="AD16" s="260">
        <v>492574632</v>
      </c>
      <c r="AE16" s="260">
        <v>498446593</v>
      </c>
      <c r="AF16" s="260">
        <v>506487847</v>
      </c>
      <c r="AG16" s="260">
        <v>511774997</v>
      </c>
      <c r="AH16" s="260">
        <v>516906941</v>
      </c>
      <c r="AI16" s="260">
        <v>526771372</v>
      </c>
      <c r="AJ16" s="260">
        <v>537585388</v>
      </c>
      <c r="AK16" s="260">
        <v>547537355</v>
      </c>
      <c r="AL16" s="260">
        <v>560632493</v>
      </c>
      <c r="AM16" s="260">
        <v>573160508</v>
      </c>
      <c r="AN16" s="260">
        <v>583054736</v>
      </c>
      <c r="AO16" s="260">
        <v>596760532</v>
      </c>
      <c r="AP16" s="260">
        <v>613221490</v>
      </c>
      <c r="AQ16" s="260">
        <v>625469960</v>
      </c>
      <c r="AR16" s="260">
        <v>635077823</v>
      </c>
      <c r="AS16" s="260">
        <v>657525643</v>
      </c>
      <c r="AT16" s="260">
        <v>668303275</v>
      </c>
      <c r="AU16" s="260">
        <v>684510395</v>
      </c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  <c r="DL16" s="259"/>
      <c r="DM16" s="259"/>
      <c r="DN16" s="259"/>
      <c r="DO16" s="259"/>
      <c r="DP16" s="259"/>
      <c r="DQ16" s="259"/>
      <c r="DR16" s="259"/>
      <c r="DS16" s="259"/>
      <c r="DT16" s="259"/>
      <c r="DU16" s="259"/>
      <c r="DV16" s="259"/>
      <c r="DW16" s="259"/>
      <c r="DX16" s="259"/>
      <c r="DY16" s="259"/>
      <c r="DZ16" s="259"/>
      <c r="EA16" s="259"/>
      <c r="EB16" s="259"/>
      <c r="EC16" s="259"/>
      <c r="ED16" s="259"/>
      <c r="EE16" s="259"/>
      <c r="EF16" s="259"/>
      <c r="EG16" s="259"/>
      <c r="EH16" s="259"/>
      <c r="EI16" s="259"/>
      <c r="EJ16" s="259"/>
      <c r="EK16" s="259"/>
      <c r="EL16" s="259"/>
      <c r="EM16" s="259"/>
      <c r="EN16" s="259"/>
      <c r="EO16" s="259"/>
      <c r="EP16" s="259"/>
      <c r="EQ16" s="259"/>
      <c r="ER16" s="259"/>
      <c r="ES16" s="259"/>
      <c r="ET16" s="259"/>
      <c r="EU16" s="259"/>
      <c r="EV16" s="259"/>
      <c r="EW16" s="259"/>
      <c r="EX16" s="259"/>
      <c r="EY16" s="259"/>
      <c r="EZ16" s="259"/>
      <c r="FA16" s="259"/>
      <c r="FB16" s="259"/>
      <c r="FC16" s="259"/>
      <c r="FD16" s="259"/>
      <c r="FE16" s="259"/>
      <c r="FF16" s="259"/>
      <c r="FG16" s="259"/>
      <c r="FH16" s="259"/>
      <c r="FI16" s="259"/>
      <c r="FJ16" s="259"/>
    </row>
    <row r="17" spans="2:166" s="257" customFormat="1" ht="12">
      <c r="B17" s="257" t="s">
        <v>5586</v>
      </c>
      <c r="C17" s="257" t="s">
        <v>19</v>
      </c>
      <c r="D17" s="258" t="s">
        <v>140</v>
      </c>
      <c r="E17" s="259">
        <v>311514</v>
      </c>
      <c r="F17" s="259" t="s">
        <v>5575</v>
      </c>
      <c r="G17" s="260"/>
      <c r="H17" s="260"/>
      <c r="I17" s="260">
        <v>6691177.3399999999</v>
      </c>
      <c r="J17" s="260">
        <v>6673199.9500000002</v>
      </c>
      <c r="K17" s="260">
        <v>24113107.699999999</v>
      </c>
      <c r="L17" s="260">
        <v>22997315.5</v>
      </c>
      <c r="M17" s="260">
        <v>4129939.08</v>
      </c>
      <c r="N17" s="260">
        <v>48244702.200000003</v>
      </c>
      <c r="O17" s="260">
        <v>104954407</v>
      </c>
      <c r="P17" s="260">
        <v>121596278</v>
      </c>
      <c r="Q17" s="260">
        <v>115800285</v>
      </c>
      <c r="R17" s="260">
        <v>134353116</v>
      </c>
      <c r="S17" s="260">
        <v>215962357</v>
      </c>
      <c r="T17" s="260">
        <v>29369029.199999999</v>
      </c>
      <c r="U17" s="260">
        <v>15887979.199999999</v>
      </c>
      <c r="V17" s="260">
        <v>20855718.199999999</v>
      </c>
      <c r="W17" s="260">
        <v>19015980.199999999</v>
      </c>
      <c r="X17" s="260">
        <v>19214955.199999999</v>
      </c>
      <c r="Y17" s="260">
        <v>19446705.5</v>
      </c>
      <c r="Z17" s="260">
        <v>19576646.800000001</v>
      </c>
      <c r="AA17" s="260">
        <v>22108985.899999999</v>
      </c>
      <c r="AB17" s="260">
        <v>22398363.199999999</v>
      </c>
      <c r="AC17" s="260">
        <v>21970442.699999999</v>
      </c>
      <c r="AD17" s="260">
        <v>22254877.899999999</v>
      </c>
      <c r="AE17" s="260">
        <v>23411885.399999999</v>
      </c>
      <c r="AF17" s="260">
        <v>23861889.5</v>
      </c>
      <c r="AG17" s="260">
        <v>24332860.300000001</v>
      </c>
      <c r="AH17" s="260">
        <v>25684816.899999999</v>
      </c>
      <c r="AI17" s="260">
        <v>25555418.699999999</v>
      </c>
      <c r="AJ17" s="260">
        <v>26327246.5</v>
      </c>
      <c r="AK17" s="260">
        <v>27201375</v>
      </c>
      <c r="AL17" s="260">
        <v>28213648.199999999</v>
      </c>
      <c r="AM17" s="260">
        <v>29127829.100000001</v>
      </c>
      <c r="AN17" s="260">
        <v>31148166.199999999</v>
      </c>
      <c r="AO17" s="260">
        <v>31302159.899999999</v>
      </c>
      <c r="AP17" s="260">
        <v>32384780.5</v>
      </c>
      <c r="AQ17" s="260">
        <v>35710222.600000001</v>
      </c>
      <c r="AR17" s="260">
        <v>36962201.399999999</v>
      </c>
      <c r="AS17" s="260">
        <v>39498006.799999997</v>
      </c>
      <c r="AT17" s="260">
        <v>39736951.5</v>
      </c>
      <c r="AU17" s="260">
        <v>42392264.899999999</v>
      </c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59"/>
      <c r="DM17" s="259"/>
      <c r="DN17" s="259"/>
      <c r="DO17" s="259"/>
      <c r="DP17" s="259"/>
      <c r="DQ17" s="259"/>
      <c r="DR17" s="259"/>
      <c r="DS17" s="259"/>
      <c r="DT17" s="259"/>
      <c r="DU17" s="259"/>
      <c r="DV17" s="259"/>
      <c r="DW17" s="259"/>
      <c r="DX17" s="259"/>
      <c r="DY17" s="259"/>
      <c r="DZ17" s="259"/>
      <c r="EA17" s="259"/>
      <c r="EB17" s="259"/>
      <c r="EC17" s="259"/>
      <c r="ED17" s="259"/>
      <c r="EE17" s="259"/>
      <c r="EF17" s="259"/>
      <c r="EG17" s="259"/>
      <c r="EH17" s="259"/>
      <c r="EI17" s="259"/>
      <c r="EJ17" s="259"/>
      <c r="EK17" s="259"/>
      <c r="EL17" s="259"/>
      <c r="EM17" s="259"/>
      <c r="EN17" s="259"/>
      <c r="EO17" s="259"/>
      <c r="EP17" s="259"/>
      <c r="EQ17" s="259"/>
      <c r="ER17" s="259"/>
      <c r="ES17" s="259"/>
      <c r="ET17" s="259"/>
      <c r="EU17" s="259"/>
      <c r="EV17" s="259"/>
      <c r="EW17" s="259"/>
      <c r="EX17" s="259"/>
      <c r="EY17" s="259"/>
      <c r="EZ17" s="259"/>
      <c r="FA17" s="259"/>
      <c r="FB17" s="259"/>
      <c r="FC17" s="259"/>
      <c r="FD17" s="259"/>
      <c r="FE17" s="259"/>
      <c r="FF17" s="259"/>
      <c r="FG17" s="259"/>
      <c r="FH17" s="259"/>
      <c r="FI17" s="259"/>
      <c r="FJ17" s="259"/>
    </row>
    <row r="18" spans="2:166" s="257" customFormat="1" ht="12">
      <c r="B18" s="257" t="s">
        <v>5587</v>
      </c>
      <c r="C18" s="257" t="s">
        <v>19</v>
      </c>
      <c r="D18" s="258" t="s">
        <v>140</v>
      </c>
      <c r="E18" s="259">
        <v>311520</v>
      </c>
      <c r="F18" s="259" t="s">
        <v>5577</v>
      </c>
      <c r="G18" s="260"/>
      <c r="H18" s="260"/>
      <c r="I18" s="260">
        <v>77252683.900000006</v>
      </c>
      <c r="J18" s="260">
        <v>94031453.799999997</v>
      </c>
      <c r="K18" s="260">
        <v>84395876.900000006</v>
      </c>
      <c r="L18" s="260">
        <v>118617733</v>
      </c>
      <c r="M18" s="260">
        <v>130388077</v>
      </c>
      <c r="N18" s="260">
        <v>126413334</v>
      </c>
      <c r="O18" s="260">
        <v>184446502</v>
      </c>
      <c r="P18" s="260">
        <v>227225367</v>
      </c>
      <c r="Q18" s="260">
        <v>180777112</v>
      </c>
      <c r="R18" s="260">
        <v>209206995</v>
      </c>
      <c r="S18" s="260">
        <v>232364561</v>
      </c>
      <c r="T18" s="260">
        <v>265004264</v>
      </c>
      <c r="U18" s="260">
        <v>279363633</v>
      </c>
      <c r="V18" s="260">
        <v>316311726</v>
      </c>
      <c r="W18" s="260">
        <v>316933004</v>
      </c>
      <c r="X18" s="260">
        <v>307439283</v>
      </c>
      <c r="Y18" s="260">
        <v>320176115</v>
      </c>
      <c r="Z18" s="260">
        <v>319518843</v>
      </c>
      <c r="AA18" s="260">
        <v>319510506</v>
      </c>
      <c r="AB18" s="260">
        <v>318634780</v>
      </c>
      <c r="AC18" s="260">
        <v>317106722</v>
      </c>
      <c r="AD18" s="260">
        <v>317502925</v>
      </c>
      <c r="AE18" s="260">
        <v>311151510</v>
      </c>
      <c r="AF18" s="260">
        <v>310204563</v>
      </c>
      <c r="AG18" s="260">
        <v>303768288</v>
      </c>
      <c r="AH18" s="260">
        <v>302599249</v>
      </c>
      <c r="AI18" s="260">
        <v>302543182</v>
      </c>
      <c r="AJ18" s="260">
        <v>302338701</v>
      </c>
      <c r="AK18" s="260">
        <v>302724980</v>
      </c>
      <c r="AL18" s="260">
        <v>303979306</v>
      </c>
      <c r="AM18" s="260">
        <v>307251617</v>
      </c>
      <c r="AN18" s="260">
        <v>305641381</v>
      </c>
      <c r="AO18" s="260">
        <v>303933875</v>
      </c>
      <c r="AP18" s="260">
        <v>303999069</v>
      </c>
      <c r="AQ18" s="260">
        <v>301913701</v>
      </c>
      <c r="AR18" s="260">
        <v>308018345</v>
      </c>
      <c r="AS18" s="260">
        <v>305528700</v>
      </c>
      <c r="AT18" s="260">
        <v>307058262</v>
      </c>
      <c r="AU18" s="260">
        <v>314201493</v>
      </c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  <c r="DL18" s="259"/>
      <c r="DM18" s="259"/>
      <c r="DN18" s="259"/>
      <c r="DO18" s="259"/>
      <c r="DP18" s="259"/>
      <c r="DQ18" s="259"/>
      <c r="DR18" s="259"/>
      <c r="DS18" s="259"/>
      <c r="DT18" s="259"/>
      <c r="DU18" s="259"/>
      <c r="DV18" s="259"/>
      <c r="DW18" s="259"/>
      <c r="DX18" s="259"/>
      <c r="DY18" s="259"/>
      <c r="DZ18" s="259"/>
      <c r="EA18" s="259"/>
      <c r="EB18" s="259"/>
      <c r="EC18" s="259"/>
      <c r="ED18" s="259"/>
      <c r="EE18" s="259"/>
      <c r="EF18" s="259"/>
      <c r="EG18" s="259"/>
      <c r="EH18" s="259"/>
      <c r="EI18" s="259"/>
      <c r="EJ18" s="259"/>
      <c r="EK18" s="259"/>
      <c r="EL18" s="259"/>
      <c r="EM18" s="259"/>
      <c r="EN18" s="259"/>
      <c r="EO18" s="259"/>
      <c r="EP18" s="259"/>
      <c r="EQ18" s="259"/>
      <c r="ER18" s="259"/>
      <c r="ES18" s="259"/>
      <c r="ET18" s="259"/>
      <c r="EU18" s="259"/>
      <c r="EV18" s="259"/>
      <c r="EW18" s="259"/>
      <c r="EX18" s="259"/>
      <c r="EY18" s="259"/>
      <c r="EZ18" s="259"/>
      <c r="FA18" s="259"/>
      <c r="FB18" s="259"/>
      <c r="FC18" s="259"/>
      <c r="FD18" s="259"/>
      <c r="FE18" s="259"/>
      <c r="FF18" s="259"/>
      <c r="FG18" s="259"/>
      <c r="FH18" s="259"/>
      <c r="FI18" s="259"/>
      <c r="FJ18" s="259"/>
    </row>
    <row r="19" spans="2:166" s="257" customFormat="1" ht="12">
      <c r="B19" s="257" t="s">
        <v>5588</v>
      </c>
      <c r="C19" s="257" t="s">
        <v>25</v>
      </c>
      <c r="D19" s="258" t="s">
        <v>74</v>
      </c>
      <c r="E19" s="259">
        <v>311511</v>
      </c>
      <c r="F19" s="259" t="s">
        <v>5569</v>
      </c>
      <c r="G19" s="260"/>
      <c r="H19" s="260"/>
      <c r="I19" s="260">
        <v>574427750</v>
      </c>
      <c r="J19" s="260">
        <v>545593116</v>
      </c>
      <c r="K19" s="260">
        <v>513704510</v>
      </c>
      <c r="L19" s="260">
        <v>524442077</v>
      </c>
      <c r="M19" s="260">
        <v>479171258</v>
      </c>
      <c r="N19" s="260">
        <v>405049820</v>
      </c>
      <c r="O19" s="260">
        <v>114915416</v>
      </c>
      <c r="P19" s="260">
        <v>327061423</v>
      </c>
      <c r="Q19" s="260">
        <v>326618028</v>
      </c>
      <c r="R19" s="260">
        <v>306020048</v>
      </c>
      <c r="S19" s="260">
        <v>372032745</v>
      </c>
      <c r="T19" s="260">
        <v>424851168</v>
      </c>
      <c r="U19" s="260">
        <v>466326893</v>
      </c>
      <c r="V19" s="260">
        <v>485181224</v>
      </c>
      <c r="W19" s="260">
        <v>537944128</v>
      </c>
      <c r="X19" s="260">
        <v>568335582</v>
      </c>
      <c r="Y19" s="260">
        <v>604377935</v>
      </c>
      <c r="Z19" s="260">
        <v>649941014</v>
      </c>
      <c r="AA19" s="260">
        <v>685759987</v>
      </c>
      <c r="AB19" s="260">
        <v>720529790</v>
      </c>
      <c r="AC19" s="260">
        <v>761123527</v>
      </c>
      <c r="AD19" s="260">
        <v>801086122</v>
      </c>
      <c r="AE19" s="260">
        <v>841329063</v>
      </c>
      <c r="AF19" s="260">
        <v>881721317</v>
      </c>
      <c r="AG19" s="260">
        <v>914756848</v>
      </c>
      <c r="AH19" s="260">
        <v>957725983</v>
      </c>
      <c r="AI19" s="260">
        <v>991415073</v>
      </c>
      <c r="AJ19" s="260">
        <v>1021628895</v>
      </c>
      <c r="AK19" s="260">
        <v>1064720446</v>
      </c>
      <c r="AL19" s="260">
        <v>1105783282</v>
      </c>
      <c r="AM19" s="260">
        <v>1152079192</v>
      </c>
      <c r="AN19" s="260">
        <v>1203745689</v>
      </c>
      <c r="AO19" s="260">
        <v>1250795645</v>
      </c>
      <c r="AP19" s="260">
        <v>1297660155</v>
      </c>
      <c r="AQ19" s="260">
        <v>1350032371</v>
      </c>
      <c r="AR19" s="260">
        <v>1404393991</v>
      </c>
      <c r="AS19" s="260">
        <v>1446845377</v>
      </c>
      <c r="AT19" s="260">
        <v>1496796144</v>
      </c>
      <c r="AU19" s="260">
        <v>1542453843</v>
      </c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  <c r="DL19" s="259"/>
      <c r="DM19" s="259"/>
      <c r="DN19" s="259"/>
      <c r="DO19" s="259"/>
      <c r="DP19" s="259"/>
      <c r="DQ19" s="259"/>
      <c r="DR19" s="259"/>
      <c r="DS19" s="259"/>
      <c r="DT19" s="259"/>
      <c r="DU19" s="259"/>
      <c r="DV19" s="259"/>
      <c r="DW19" s="259"/>
      <c r="DX19" s="259"/>
      <c r="DY19" s="259"/>
      <c r="DZ19" s="259"/>
      <c r="EA19" s="259"/>
      <c r="EB19" s="259"/>
      <c r="EC19" s="259"/>
      <c r="ED19" s="259"/>
      <c r="EE19" s="259"/>
      <c r="EF19" s="259"/>
      <c r="EG19" s="259"/>
      <c r="EH19" s="259"/>
      <c r="EI19" s="259"/>
      <c r="EJ19" s="259"/>
      <c r="EK19" s="259"/>
      <c r="EL19" s="259"/>
      <c r="EM19" s="259"/>
      <c r="EN19" s="259"/>
      <c r="EO19" s="259"/>
      <c r="EP19" s="259"/>
      <c r="EQ19" s="259"/>
      <c r="ER19" s="259"/>
      <c r="ES19" s="259"/>
      <c r="ET19" s="259"/>
      <c r="EU19" s="259"/>
      <c r="EV19" s="259"/>
      <c r="EW19" s="259"/>
      <c r="EX19" s="259"/>
      <c r="EY19" s="259"/>
      <c r="EZ19" s="259"/>
      <c r="FA19" s="259"/>
      <c r="FB19" s="259"/>
      <c r="FC19" s="259"/>
      <c r="FD19" s="259"/>
      <c r="FE19" s="259"/>
      <c r="FF19" s="259"/>
      <c r="FG19" s="259"/>
      <c r="FH19" s="259"/>
      <c r="FI19" s="259"/>
      <c r="FJ19" s="259"/>
    </row>
    <row r="20" spans="2:166" s="257" customFormat="1" ht="12">
      <c r="B20" s="257" t="s">
        <v>5589</v>
      </c>
      <c r="C20" s="257" t="s">
        <v>25</v>
      </c>
      <c r="D20" s="258" t="s">
        <v>74</v>
      </c>
      <c r="E20" s="259">
        <v>311512</v>
      </c>
      <c r="F20" s="259" t="s">
        <v>5571</v>
      </c>
      <c r="G20" s="260"/>
      <c r="H20" s="260"/>
      <c r="I20" s="260">
        <v>95625721.599999994</v>
      </c>
      <c r="J20" s="260">
        <v>97978591.5</v>
      </c>
      <c r="K20" s="260">
        <v>103924856</v>
      </c>
      <c r="L20" s="260">
        <v>111027588</v>
      </c>
      <c r="M20" s="260">
        <v>96341311.099999994</v>
      </c>
      <c r="N20" s="260">
        <v>108671903</v>
      </c>
      <c r="O20" s="260">
        <v>99866969</v>
      </c>
      <c r="P20" s="260">
        <v>100944884</v>
      </c>
      <c r="Q20" s="260">
        <v>73705838.200000003</v>
      </c>
      <c r="R20" s="260">
        <v>75769386.900000006</v>
      </c>
      <c r="S20" s="260">
        <v>115245071</v>
      </c>
      <c r="T20" s="260">
        <v>119849516</v>
      </c>
      <c r="U20" s="260">
        <v>129241327</v>
      </c>
      <c r="V20" s="260">
        <v>126669149</v>
      </c>
      <c r="W20" s="260">
        <v>146991886</v>
      </c>
      <c r="X20" s="260">
        <v>144899296</v>
      </c>
      <c r="Y20" s="260">
        <v>154371232</v>
      </c>
      <c r="Z20" s="260">
        <v>159917766</v>
      </c>
      <c r="AA20" s="260">
        <v>164882183</v>
      </c>
      <c r="AB20" s="260">
        <v>169850046</v>
      </c>
      <c r="AC20" s="260">
        <v>173508403</v>
      </c>
      <c r="AD20" s="260">
        <v>177411268</v>
      </c>
      <c r="AE20" s="260">
        <v>183070657</v>
      </c>
      <c r="AF20" s="260">
        <v>187548457</v>
      </c>
      <c r="AG20" s="260">
        <v>188890278</v>
      </c>
      <c r="AH20" s="260">
        <v>193056070</v>
      </c>
      <c r="AI20" s="260">
        <v>194849542</v>
      </c>
      <c r="AJ20" s="260">
        <v>196568804</v>
      </c>
      <c r="AK20" s="260">
        <v>201851357</v>
      </c>
      <c r="AL20" s="260">
        <v>204983636</v>
      </c>
      <c r="AM20" s="260">
        <v>209027026</v>
      </c>
      <c r="AN20" s="260">
        <v>213843062</v>
      </c>
      <c r="AO20" s="260">
        <v>218656074</v>
      </c>
      <c r="AP20" s="260">
        <v>224656746</v>
      </c>
      <c r="AQ20" s="260">
        <v>231812590</v>
      </c>
      <c r="AR20" s="260">
        <v>240135439</v>
      </c>
      <c r="AS20" s="260">
        <v>244074484</v>
      </c>
      <c r="AT20" s="260">
        <v>249063009</v>
      </c>
      <c r="AU20" s="260">
        <v>254168485</v>
      </c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  <c r="DL20" s="259"/>
      <c r="DM20" s="259"/>
      <c r="DN20" s="259"/>
      <c r="DO20" s="259"/>
      <c r="DP20" s="259"/>
      <c r="DQ20" s="259"/>
      <c r="DR20" s="259"/>
      <c r="DS20" s="259"/>
      <c r="DT20" s="259"/>
      <c r="DU20" s="259"/>
      <c r="DV20" s="259"/>
      <c r="DW20" s="259"/>
      <c r="DX20" s="259"/>
      <c r="DY20" s="259"/>
      <c r="DZ20" s="259"/>
      <c r="EA20" s="259"/>
      <c r="EB20" s="259"/>
      <c r="EC20" s="259"/>
      <c r="ED20" s="259"/>
      <c r="EE20" s="259"/>
      <c r="EF20" s="259"/>
      <c r="EG20" s="259"/>
      <c r="EH20" s="259"/>
      <c r="EI20" s="259"/>
      <c r="EJ20" s="259"/>
      <c r="EK20" s="259"/>
      <c r="EL20" s="259"/>
      <c r="EM20" s="259"/>
      <c r="EN20" s="259"/>
      <c r="EO20" s="259"/>
      <c r="EP20" s="259"/>
      <c r="EQ20" s="259"/>
      <c r="ER20" s="259"/>
      <c r="ES20" s="259"/>
      <c r="ET20" s="259"/>
      <c r="EU20" s="259"/>
      <c r="EV20" s="259"/>
      <c r="EW20" s="259"/>
      <c r="EX20" s="259"/>
      <c r="EY20" s="259"/>
      <c r="EZ20" s="259"/>
      <c r="FA20" s="259"/>
      <c r="FB20" s="259"/>
      <c r="FC20" s="259"/>
      <c r="FD20" s="259"/>
      <c r="FE20" s="259"/>
      <c r="FF20" s="259"/>
      <c r="FG20" s="259"/>
      <c r="FH20" s="259"/>
      <c r="FI20" s="259"/>
      <c r="FJ20" s="259"/>
    </row>
    <row r="21" spans="2:166" s="257" customFormat="1" ht="12">
      <c r="B21" s="257" t="s">
        <v>5590</v>
      </c>
      <c r="C21" s="257" t="s">
        <v>25</v>
      </c>
      <c r="D21" s="258" t="s">
        <v>74</v>
      </c>
      <c r="E21" s="259">
        <v>311513</v>
      </c>
      <c r="F21" s="259" t="s">
        <v>5573</v>
      </c>
      <c r="G21" s="260"/>
      <c r="H21" s="260"/>
      <c r="I21" s="260">
        <v>338057128</v>
      </c>
      <c r="J21" s="260">
        <v>334872035</v>
      </c>
      <c r="K21" s="260">
        <v>212453978</v>
      </c>
      <c r="L21" s="260">
        <v>207686900</v>
      </c>
      <c r="M21" s="260">
        <v>143244318</v>
      </c>
      <c r="N21" s="260">
        <v>158068222</v>
      </c>
      <c r="O21" s="260">
        <v>324909659</v>
      </c>
      <c r="P21" s="260">
        <v>140649871</v>
      </c>
      <c r="Q21" s="260">
        <v>148856889</v>
      </c>
      <c r="R21" s="260">
        <v>180963779</v>
      </c>
      <c r="S21" s="260">
        <v>213474091</v>
      </c>
      <c r="T21" s="260">
        <v>185920403</v>
      </c>
      <c r="U21" s="260">
        <v>191972497</v>
      </c>
      <c r="V21" s="260">
        <v>204206022</v>
      </c>
      <c r="W21" s="260">
        <v>226259762</v>
      </c>
      <c r="X21" s="260">
        <v>228985935</v>
      </c>
      <c r="Y21" s="260">
        <v>233741346</v>
      </c>
      <c r="Z21" s="260">
        <v>247212327</v>
      </c>
      <c r="AA21" s="260">
        <v>259314706</v>
      </c>
      <c r="AB21" s="260">
        <v>278005680</v>
      </c>
      <c r="AC21" s="260">
        <v>290722968</v>
      </c>
      <c r="AD21" s="260">
        <v>305585048</v>
      </c>
      <c r="AE21" s="260">
        <v>312812036</v>
      </c>
      <c r="AF21" s="260">
        <v>319887844</v>
      </c>
      <c r="AG21" s="260">
        <v>330764198</v>
      </c>
      <c r="AH21" s="260">
        <v>340785933</v>
      </c>
      <c r="AI21" s="260">
        <v>346780683</v>
      </c>
      <c r="AJ21" s="260">
        <v>366693374</v>
      </c>
      <c r="AK21" s="260">
        <v>379153225</v>
      </c>
      <c r="AL21" s="260">
        <v>396803185</v>
      </c>
      <c r="AM21" s="260">
        <v>414165178</v>
      </c>
      <c r="AN21" s="260">
        <v>424674251</v>
      </c>
      <c r="AO21" s="260">
        <v>435239578</v>
      </c>
      <c r="AP21" s="260">
        <v>448243697</v>
      </c>
      <c r="AQ21" s="260">
        <v>468040659</v>
      </c>
      <c r="AR21" s="260">
        <v>480270879</v>
      </c>
      <c r="AS21" s="260">
        <v>492842707</v>
      </c>
      <c r="AT21" s="260">
        <v>511425500</v>
      </c>
      <c r="AU21" s="260">
        <v>528271752</v>
      </c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59"/>
      <c r="DS21" s="259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59"/>
      <c r="EI21" s="259"/>
      <c r="EJ21" s="259"/>
      <c r="EK21" s="259"/>
      <c r="EL21" s="259"/>
      <c r="EM21" s="259"/>
      <c r="EN21" s="259"/>
      <c r="EO21" s="259"/>
      <c r="EP21" s="259"/>
      <c r="EQ21" s="259"/>
      <c r="ER21" s="259"/>
      <c r="ES21" s="259"/>
      <c r="ET21" s="259"/>
      <c r="EU21" s="259"/>
      <c r="EV21" s="259"/>
      <c r="EW21" s="259"/>
      <c r="EX21" s="259"/>
      <c r="EY21" s="259"/>
      <c r="EZ21" s="259"/>
      <c r="FA21" s="259"/>
      <c r="FB21" s="259"/>
      <c r="FC21" s="259"/>
      <c r="FD21" s="259"/>
      <c r="FE21" s="259"/>
      <c r="FF21" s="259"/>
      <c r="FG21" s="259"/>
      <c r="FH21" s="259"/>
      <c r="FI21" s="259"/>
      <c r="FJ21" s="259"/>
    </row>
    <row r="22" spans="2:166" s="257" customFormat="1" ht="12">
      <c r="B22" s="257" t="s">
        <v>5591</v>
      </c>
      <c r="C22" s="257" t="s">
        <v>25</v>
      </c>
      <c r="D22" s="258" t="s">
        <v>74</v>
      </c>
      <c r="E22" s="259">
        <v>311514</v>
      </c>
      <c r="F22" s="259" t="s">
        <v>5575</v>
      </c>
      <c r="G22" s="260"/>
      <c r="H22" s="260"/>
      <c r="I22" s="260">
        <v>78790207.200000003</v>
      </c>
      <c r="J22" s="260">
        <v>75161659.200000003</v>
      </c>
      <c r="K22" s="260">
        <v>65775225.399999999</v>
      </c>
      <c r="L22" s="260">
        <v>80331725.400000006</v>
      </c>
      <c r="M22" s="260">
        <v>69086861.299999997</v>
      </c>
      <c r="N22" s="260">
        <v>139015356</v>
      </c>
      <c r="O22" s="260">
        <v>100550989</v>
      </c>
      <c r="P22" s="260">
        <v>101617850</v>
      </c>
      <c r="Q22" s="260">
        <v>85267538.299999997</v>
      </c>
      <c r="R22" s="260">
        <v>100045016</v>
      </c>
      <c r="S22" s="260">
        <v>126846923</v>
      </c>
      <c r="T22" s="260">
        <v>111398588</v>
      </c>
      <c r="U22" s="260">
        <v>139066691</v>
      </c>
      <c r="V22" s="260">
        <v>99032243.5</v>
      </c>
      <c r="W22" s="260">
        <v>112360290</v>
      </c>
      <c r="X22" s="260">
        <v>120874543</v>
      </c>
      <c r="Y22" s="260">
        <v>121603753</v>
      </c>
      <c r="Z22" s="260">
        <v>132042192</v>
      </c>
      <c r="AA22" s="260">
        <v>136402533</v>
      </c>
      <c r="AB22" s="260">
        <v>147000264</v>
      </c>
      <c r="AC22" s="260">
        <v>154229691</v>
      </c>
      <c r="AD22" s="260">
        <v>163343414</v>
      </c>
      <c r="AE22" s="260">
        <v>169539348</v>
      </c>
      <c r="AF22" s="260">
        <v>180241374</v>
      </c>
      <c r="AG22" s="260">
        <v>187240581</v>
      </c>
      <c r="AH22" s="260">
        <v>196413567</v>
      </c>
      <c r="AI22" s="260">
        <v>207725063</v>
      </c>
      <c r="AJ22" s="260">
        <v>215961242</v>
      </c>
      <c r="AK22" s="260">
        <v>226400846</v>
      </c>
      <c r="AL22" s="260">
        <v>240714728</v>
      </c>
      <c r="AM22" s="260">
        <v>251804650</v>
      </c>
      <c r="AN22" s="260">
        <v>263037006</v>
      </c>
      <c r="AO22" s="260">
        <v>275651733</v>
      </c>
      <c r="AP22" s="260">
        <v>285635005</v>
      </c>
      <c r="AQ22" s="260">
        <v>296940890</v>
      </c>
      <c r="AR22" s="260">
        <v>309558481</v>
      </c>
      <c r="AS22" s="260">
        <v>322694630</v>
      </c>
      <c r="AT22" s="260">
        <v>337323202</v>
      </c>
      <c r="AU22" s="260">
        <v>347612780</v>
      </c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  <c r="DL22" s="259"/>
      <c r="DM22" s="259"/>
      <c r="DN22" s="259"/>
      <c r="DO22" s="259"/>
      <c r="DP22" s="259"/>
      <c r="DQ22" s="259"/>
      <c r="DR22" s="259"/>
      <c r="DS22" s="259"/>
      <c r="DT22" s="259"/>
      <c r="DU22" s="259"/>
      <c r="DV22" s="259"/>
      <c r="DW22" s="259"/>
      <c r="DX22" s="259"/>
      <c r="DY22" s="259"/>
      <c r="DZ22" s="259"/>
      <c r="EA22" s="259"/>
      <c r="EB22" s="259"/>
      <c r="EC22" s="259"/>
      <c r="ED22" s="259"/>
      <c r="EE22" s="259"/>
      <c r="EF22" s="259"/>
      <c r="EG22" s="259"/>
      <c r="EH22" s="259"/>
      <c r="EI22" s="259"/>
      <c r="EJ22" s="259"/>
      <c r="EK22" s="259"/>
      <c r="EL22" s="259"/>
      <c r="EM22" s="259"/>
      <c r="EN22" s="259"/>
      <c r="EO22" s="259"/>
      <c r="EP22" s="259"/>
      <c r="EQ22" s="259"/>
      <c r="ER22" s="259"/>
      <c r="ES22" s="259"/>
      <c r="ET22" s="259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</row>
    <row r="23" spans="2:166" s="257" customFormat="1" ht="12">
      <c r="B23" s="257" t="s">
        <v>5592</v>
      </c>
      <c r="C23" s="257" t="s">
        <v>25</v>
      </c>
      <c r="D23" s="258" t="s">
        <v>74</v>
      </c>
      <c r="E23" s="259">
        <v>311520</v>
      </c>
      <c r="F23" s="259" t="s">
        <v>5577</v>
      </c>
      <c r="G23" s="260"/>
      <c r="H23" s="260"/>
      <c r="I23" s="260">
        <v>186537499</v>
      </c>
      <c r="J23" s="260">
        <v>187904148</v>
      </c>
      <c r="K23" s="260">
        <v>210480721</v>
      </c>
      <c r="L23" s="260">
        <v>207686900</v>
      </c>
      <c r="M23" s="260">
        <v>185076729</v>
      </c>
      <c r="N23" s="260">
        <v>222283438</v>
      </c>
      <c r="O23" s="260">
        <v>215466406</v>
      </c>
      <c r="P23" s="260">
        <v>184392654</v>
      </c>
      <c r="Q23" s="260">
        <v>167644652</v>
      </c>
      <c r="R23" s="260">
        <v>158895025</v>
      </c>
      <c r="S23" s="260">
        <v>152371000</v>
      </c>
      <c r="T23" s="260">
        <v>96801531.900000006</v>
      </c>
      <c r="U23" s="260">
        <v>78602912.200000003</v>
      </c>
      <c r="V23" s="260">
        <v>105173778</v>
      </c>
      <c r="W23" s="260">
        <v>106203562</v>
      </c>
      <c r="X23" s="260">
        <v>104357524</v>
      </c>
      <c r="Y23" s="260">
        <v>107768596</v>
      </c>
      <c r="Z23" s="260">
        <v>112969431</v>
      </c>
      <c r="AA23" s="260">
        <v>119914315</v>
      </c>
      <c r="AB23" s="260">
        <v>121103844</v>
      </c>
      <c r="AC23" s="260">
        <v>124154902</v>
      </c>
      <c r="AD23" s="260">
        <v>129736874</v>
      </c>
      <c r="AE23" s="260">
        <v>132925216</v>
      </c>
      <c r="AF23" s="260">
        <v>136398878</v>
      </c>
      <c r="AG23" s="260">
        <v>140224224</v>
      </c>
      <c r="AH23" s="260">
        <v>144372366</v>
      </c>
      <c r="AI23" s="260">
        <v>145064197</v>
      </c>
      <c r="AJ23" s="260">
        <v>149850658</v>
      </c>
      <c r="AK23" s="260">
        <v>152752378</v>
      </c>
      <c r="AL23" s="260">
        <v>157969040</v>
      </c>
      <c r="AM23" s="260">
        <v>166249402</v>
      </c>
      <c r="AN23" s="260">
        <v>168664951</v>
      </c>
      <c r="AO23" s="260">
        <v>176168401</v>
      </c>
      <c r="AP23" s="260">
        <v>179725397</v>
      </c>
      <c r="AQ23" s="260">
        <v>184346203</v>
      </c>
      <c r="AR23" s="260">
        <v>186645555</v>
      </c>
      <c r="AS23" s="260">
        <v>192443343</v>
      </c>
      <c r="AT23" s="260">
        <v>201910304</v>
      </c>
      <c r="AU23" s="260">
        <v>196855983</v>
      </c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</row>
    <row r="24" spans="2:166" customFormat="1"/>
    <row r="25" spans="2:166" customFormat="1">
      <c r="H25" t="s">
        <v>96</v>
      </c>
      <c r="I25" s="260">
        <f t="shared" ref="I25:R28" si="0">SUMIF($D$3:$D$23,$H25,I$3:I$23)</f>
        <v>629803398</v>
      </c>
      <c r="J25" s="260">
        <f t="shared" si="0"/>
        <v>642873377.35000002</v>
      </c>
      <c r="K25" s="260">
        <f t="shared" si="0"/>
        <v>827853700.19000006</v>
      </c>
      <c r="L25" s="260">
        <f t="shared" si="0"/>
        <v>949314310.5</v>
      </c>
      <c r="M25" s="260">
        <f t="shared" si="0"/>
        <v>824671705.72000003</v>
      </c>
      <c r="N25" s="260">
        <f t="shared" si="0"/>
        <v>1036558543.99</v>
      </c>
      <c r="O25" s="260">
        <f t="shared" si="0"/>
        <v>921412882.70000005</v>
      </c>
      <c r="P25" s="260">
        <f t="shared" si="0"/>
        <v>989557786.60000002</v>
      </c>
      <c r="Q25" s="260">
        <f t="shared" si="0"/>
        <v>1115915065.9000001</v>
      </c>
      <c r="R25" s="260">
        <f t="shared" si="0"/>
        <v>1206767924.2</v>
      </c>
      <c r="S25" s="260">
        <f t="shared" ref="S25:AB28" si="1">SUMIF($D$3:$D$23,$H25,S$3:S$23)</f>
        <v>1308849574.0699999</v>
      </c>
      <c r="T25" s="260">
        <f t="shared" si="1"/>
        <v>1308585287.1199999</v>
      </c>
      <c r="U25" s="260">
        <f t="shared" si="1"/>
        <v>1550282951.0999999</v>
      </c>
      <c r="V25" s="260">
        <f t="shared" si="1"/>
        <v>1525677268</v>
      </c>
      <c r="W25" s="260">
        <f t="shared" si="1"/>
        <v>1548751854</v>
      </c>
      <c r="X25" s="260">
        <f t="shared" si="1"/>
        <v>1538633207</v>
      </c>
      <c r="Y25" s="260">
        <f t="shared" si="1"/>
        <v>1572647948.3599999</v>
      </c>
      <c r="Z25" s="260">
        <f t="shared" si="1"/>
        <v>1607127657.75</v>
      </c>
      <c r="AA25" s="260">
        <f t="shared" si="1"/>
        <v>1636247118.73</v>
      </c>
      <c r="AB25" s="260">
        <f t="shared" si="1"/>
        <v>1670740596.71</v>
      </c>
      <c r="AC25" s="260">
        <f t="shared" ref="AC25:AL28" si="2">SUMIF($D$3:$D$23,$H25,AC$3:AC$23)</f>
        <v>1711084692.01</v>
      </c>
      <c r="AD25" s="260">
        <f t="shared" si="2"/>
        <v>1745849788.4400001</v>
      </c>
      <c r="AE25" s="260">
        <f t="shared" si="2"/>
        <v>1793842788.48</v>
      </c>
      <c r="AF25" s="260">
        <f t="shared" si="2"/>
        <v>1844031455.0799999</v>
      </c>
      <c r="AG25" s="260">
        <f t="shared" si="2"/>
        <v>1900640702.6900001</v>
      </c>
      <c r="AH25" s="260">
        <f t="shared" si="2"/>
        <v>1957464654.45</v>
      </c>
      <c r="AI25" s="260">
        <f t="shared" si="2"/>
        <v>2024591449.8199999</v>
      </c>
      <c r="AJ25" s="260">
        <f t="shared" si="2"/>
        <v>2099484002.3499999</v>
      </c>
      <c r="AK25" s="260">
        <f t="shared" si="2"/>
        <v>2182153011.5999999</v>
      </c>
      <c r="AL25" s="260">
        <f t="shared" si="2"/>
        <v>2284892178.5</v>
      </c>
      <c r="AM25" s="260">
        <f t="shared" ref="AM25:AU28" si="3">SUMIF($D$3:$D$23,$H25,AM$3:AM$23)</f>
        <v>2378940927.7800002</v>
      </c>
      <c r="AN25" s="260">
        <f t="shared" si="3"/>
        <v>2484467592.8899999</v>
      </c>
      <c r="AO25" s="260">
        <f t="shared" si="3"/>
        <v>2575806943.77</v>
      </c>
      <c r="AP25" s="260">
        <f t="shared" si="3"/>
        <v>2675193452.4000001</v>
      </c>
      <c r="AQ25" s="260">
        <f t="shared" si="3"/>
        <v>2783592126.4000001</v>
      </c>
      <c r="AR25" s="260">
        <f t="shared" si="3"/>
        <v>2887561973.1999998</v>
      </c>
      <c r="AS25" s="260">
        <f t="shared" si="3"/>
        <v>2987701908</v>
      </c>
      <c r="AT25" s="260">
        <f t="shared" si="3"/>
        <v>3105538699.9000001</v>
      </c>
      <c r="AU25" s="260">
        <f t="shared" si="3"/>
        <v>3188441716.3000002</v>
      </c>
    </row>
    <row r="26" spans="2:166" customFormat="1">
      <c r="H26" t="s">
        <v>118</v>
      </c>
      <c r="I26" s="260">
        <f t="shared" si="0"/>
        <v>157306078.61199999</v>
      </c>
      <c r="J26" s="260">
        <f t="shared" si="0"/>
        <v>158988866.479</v>
      </c>
      <c r="K26" s="260">
        <f t="shared" si="0"/>
        <v>148022659.32499999</v>
      </c>
      <c r="L26" s="260">
        <f t="shared" si="0"/>
        <v>155196955.574</v>
      </c>
      <c r="M26" s="260">
        <f t="shared" si="0"/>
        <v>150797506.91999999</v>
      </c>
      <c r="N26" s="260">
        <f t="shared" si="0"/>
        <v>196689240.5</v>
      </c>
      <c r="O26" s="260">
        <f t="shared" si="0"/>
        <v>190677159.15799999</v>
      </c>
      <c r="P26" s="260">
        <f t="shared" si="0"/>
        <v>182341406.83200002</v>
      </c>
      <c r="Q26" s="260">
        <f t="shared" si="0"/>
        <v>229853474.61199999</v>
      </c>
      <c r="R26" s="260">
        <f t="shared" si="0"/>
        <v>168291733.711</v>
      </c>
      <c r="S26" s="260">
        <f t="shared" si="1"/>
        <v>185044294.19700003</v>
      </c>
      <c r="T26" s="260">
        <f t="shared" si="1"/>
        <v>230868388.64999998</v>
      </c>
      <c r="U26" s="260">
        <f t="shared" si="1"/>
        <v>238708494.85599998</v>
      </c>
      <c r="V26" s="260">
        <f t="shared" si="1"/>
        <v>318134630.06999993</v>
      </c>
      <c r="W26" s="260">
        <f t="shared" si="1"/>
        <v>310634073.77999997</v>
      </c>
      <c r="X26" s="260">
        <f t="shared" si="1"/>
        <v>320834983.16000003</v>
      </c>
      <c r="Y26" s="260">
        <f t="shared" si="1"/>
        <v>323015623.47000003</v>
      </c>
      <c r="Z26" s="260">
        <f t="shared" si="1"/>
        <v>319071472.87</v>
      </c>
      <c r="AA26" s="260">
        <f t="shared" si="1"/>
        <v>320041493.44999999</v>
      </c>
      <c r="AB26" s="260">
        <f t="shared" si="1"/>
        <v>321220236.61000001</v>
      </c>
      <c r="AC26" s="260">
        <f t="shared" si="2"/>
        <v>317274315.14999998</v>
      </c>
      <c r="AD26" s="260">
        <f t="shared" si="2"/>
        <v>317242678.67000002</v>
      </c>
      <c r="AE26" s="260">
        <f t="shared" si="2"/>
        <v>314343281.5</v>
      </c>
      <c r="AF26" s="260">
        <f t="shared" si="2"/>
        <v>315500155.42000002</v>
      </c>
      <c r="AG26" s="260">
        <f t="shared" si="2"/>
        <v>316604185.17000002</v>
      </c>
      <c r="AH26" s="260">
        <f t="shared" si="2"/>
        <v>314025803.90000004</v>
      </c>
      <c r="AI26" s="260">
        <f t="shared" si="2"/>
        <v>312165770.96000004</v>
      </c>
      <c r="AJ26" s="260">
        <f t="shared" si="2"/>
        <v>316846772.75</v>
      </c>
      <c r="AK26" s="260">
        <f t="shared" si="2"/>
        <v>317154017.94000006</v>
      </c>
      <c r="AL26" s="260">
        <f t="shared" si="2"/>
        <v>317132831.70999998</v>
      </c>
      <c r="AM26" s="260">
        <f t="shared" si="3"/>
        <v>329619379.67999995</v>
      </c>
      <c r="AN26" s="260">
        <f t="shared" si="3"/>
        <v>331066865.50999999</v>
      </c>
      <c r="AO26" s="260">
        <f t="shared" si="3"/>
        <v>333952763.74000001</v>
      </c>
      <c r="AP26" s="260">
        <f t="shared" si="3"/>
        <v>338486759.89000005</v>
      </c>
      <c r="AQ26" s="260">
        <f t="shared" si="3"/>
        <v>344005985.83999997</v>
      </c>
      <c r="AR26" s="260">
        <f t="shared" si="3"/>
        <v>344015536.36000001</v>
      </c>
      <c r="AS26" s="260">
        <f t="shared" si="3"/>
        <v>352166717.38</v>
      </c>
      <c r="AT26" s="260">
        <f t="shared" si="3"/>
        <v>360257472.30000007</v>
      </c>
      <c r="AU26" s="260">
        <f t="shared" si="3"/>
        <v>360167672.44999999</v>
      </c>
    </row>
    <row r="27" spans="2:166" customFormat="1">
      <c r="H27" t="s">
        <v>140</v>
      </c>
      <c r="I27" s="260">
        <f t="shared" si="0"/>
        <v>1023141844.83</v>
      </c>
      <c r="J27" s="260">
        <f t="shared" si="0"/>
        <v>1032526028.86</v>
      </c>
      <c r="K27" s="260">
        <f t="shared" si="0"/>
        <v>962715823.98000002</v>
      </c>
      <c r="L27" s="260">
        <f t="shared" si="0"/>
        <v>1076032289.2</v>
      </c>
      <c r="M27" s="260">
        <f t="shared" si="0"/>
        <v>1134553263.6399999</v>
      </c>
      <c r="N27" s="260">
        <f t="shared" si="0"/>
        <v>1277568570.9000001</v>
      </c>
      <c r="O27" s="260">
        <f t="shared" si="0"/>
        <v>1325282272.8</v>
      </c>
      <c r="P27" s="260">
        <f t="shared" si="0"/>
        <v>1385460617.0999999</v>
      </c>
      <c r="Q27" s="260">
        <f t="shared" si="0"/>
        <v>1327843272.4000001</v>
      </c>
      <c r="R27" s="260">
        <f t="shared" si="0"/>
        <v>1262279512.3</v>
      </c>
      <c r="S27" s="260">
        <f t="shared" si="1"/>
        <v>1527455277.2</v>
      </c>
      <c r="T27" s="260">
        <f t="shared" si="1"/>
        <v>1481428474.1000001</v>
      </c>
      <c r="U27" s="260">
        <f t="shared" si="1"/>
        <v>1611305885.4000001</v>
      </c>
      <c r="V27" s="260">
        <f t="shared" si="1"/>
        <v>1703912175.9000001</v>
      </c>
      <c r="W27" s="260">
        <f t="shared" si="1"/>
        <v>1822716919.9000001</v>
      </c>
      <c r="X27" s="260">
        <f t="shared" si="1"/>
        <v>1863138987.4000001</v>
      </c>
      <c r="Y27" s="260">
        <f t="shared" si="1"/>
        <v>1934947194.0999999</v>
      </c>
      <c r="Z27" s="260">
        <f t="shared" si="1"/>
        <v>2020589620.3999999</v>
      </c>
      <c r="AA27" s="260">
        <f t="shared" si="1"/>
        <v>2083950219.9000001</v>
      </c>
      <c r="AB27" s="260">
        <f t="shared" si="1"/>
        <v>2146630229.3</v>
      </c>
      <c r="AC27" s="260">
        <f t="shared" si="2"/>
        <v>2204367746.5</v>
      </c>
      <c r="AD27" s="260">
        <f t="shared" si="2"/>
        <v>2262579257.1000004</v>
      </c>
      <c r="AE27" s="260">
        <f t="shared" si="2"/>
        <v>2319287101.8000002</v>
      </c>
      <c r="AF27" s="260">
        <f t="shared" si="2"/>
        <v>2377721823.3000002</v>
      </c>
      <c r="AG27" s="260">
        <f t="shared" si="2"/>
        <v>2439565476.5999999</v>
      </c>
      <c r="AH27" s="260">
        <f t="shared" si="2"/>
        <v>2511493504.3000002</v>
      </c>
      <c r="AI27" s="260">
        <f t="shared" si="2"/>
        <v>2591814073.3999996</v>
      </c>
      <c r="AJ27" s="260">
        <f t="shared" si="2"/>
        <v>2679434278</v>
      </c>
      <c r="AK27" s="260">
        <f t="shared" si="2"/>
        <v>2774540250.3000002</v>
      </c>
      <c r="AL27" s="260">
        <f t="shared" si="2"/>
        <v>2879612349.6999998</v>
      </c>
      <c r="AM27" s="260">
        <f t="shared" si="3"/>
        <v>2984193071.1999998</v>
      </c>
      <c r="AN27" s="260">
        <f t="shared" si="3"/>
        <v>3092428874</v>
      </c>
      <c r="AO27" s="260">
        <f t="shared" si="3"/>
        <v>3202917778.5999999</v>
      </c>
      <c r="AP27" s="260">
        <f t="shared" si="3"/>
        <v>3332498384.6999998</v>
      </c>
      <c r="AQ27" s="260">
        <f t="shared" si="3"/>
        <v>3442249037.4000001</v>
      </c>
      <c r="AR27" s="260">
        <f t="shared" si="3"/>
        <v>3565172330.5999999</v>
      </c>
      <c r="AS27" s="260">
        <f t="shared" si="3"/>
        <v>3708165815.2000003</v>
      </c>
      <c r="AT27" s="260">
        <f t="shared" si="3"/>
        <v>3837626194.8000002</v>
      </c>
      <c r="AU27" s="260">
        <f t="shared" si="3"/>
        <v>3986119730.8000002</v>
      </c>
    </row>
    <row r="28" spans="2:166" customFormat="1">
      <c r="H28" t="s">
        <v>74</v>
      </c>
      <c r="I28" s="260">
        <f t="shared" si="0"/>
        <v>1273438305.8</v>
      </c>
      <c r="J28" s="260">
        <f t="shared" si="0"/>
        <v>1241509549.7</v>
      </c>
      <c r="K28" s="260">
        <f t="shared" si="0"/>
        <v>1106339290.4000001</v>
      </c>
      <c r="L28" s="260">
        <f t="shared" si="0"/>
        <v>1131175190.4000001</v>
      </c>
      <c r="M28" s="260">
        <f t="shared" si="0"/>
        <v>972920477.39999998</v>
      </c>
      <c r="N28" s="260">
        <f t="shared" si="0"/>
        <v>1033088739</v>
      </c>
      <c r="O28" s="260">
        <f t="shared" si="0"/>
        <v>855709439</v>
      </c>
      <c r="P28" s="260">
        <f t="shared" si="0"/>
        <v>854666682</v>
      </c>
      <c r="Q28" s="260">
        <f t="shared" si="0"/>
        <v>802092945.5</v>
      </c>
      <c r="R28" s="260">
        <f t="shared" si="0"/>
        <v>821693254.89999998</v>
      </c>
      <c r="S28" s="260">
        <f t="shared" si="1"/>
        <v>979969830</v>
      </c>
      <c r="T28" s="260">
        <f t="shared" si="1"/>
        <v>938821206.89999998</v>
      </c>
      <c r="U28" s="260">
        <f t="shared" si="1"/>
        <v>1005210320.2</v>
      </c>
      <c r="V28" s="260">
        <f t="shared" si="1"/>
        <v>1020262416.5</v>
      </c>
      <c r="W28" s="260">
        <f t="shared" si="1"/>
        <v>1129759628</v>
      </c>
      <c r="X28" s="260">
        <f t="shared" si="1"/>
        <v>1167452880</v>
      </c>
      <c r="Y28" s="260">
        <f t="shared" si="1"/>
        <v>1221862862</v>
      </c>
      <c r="Z28" s="260">
        <f t="shared" si="1"/>
        <v>1302082730</v>
      </c>
      <c r="AA28" s="260">
        <f t="shared" si="1"/>
        <v>1366273724</v>
      </c>
      <c r="AB28" s="260">
        <f t="shared" si="1"/>
        <v>1436489624</v>
      </c>
      <c r="AC28" s="260">
        <f t="shared" si="2"/>
        <v>1503739491</v>
      </c>
      <c r="AD28" s="260">
        <f t="shared" si="2"/>
        <v>1577162726</v>
      </c>
      <c r="AE28" s="260">
        <f t="shared" si="2"/>
        <v>1639676320</v>
      </c>
      <c r="AF28" s="260">
        <f t="shared" si="2"/>
        <v>1705797870</v>
      </c>
      <c r="AG28" s="260">
        <f t="shared" si="2"/>
        <v>1761876129</v>
      </c>
      <c r="AH28" s="260">
        <f t="shared" si="2"/>
        <v>1832353919</v>
      </c>
      <c r="AI28" s="260">
        <f t="shared" si="2"/>
        <v>1885834558</v>
      </c>
      <c r="AJ28" s="260">
        <f t="shared" si="2"/>
        <v>1950702973</v>
      </c>
      <c r="AK28" s="260">
        <f t="shared" si="2"/>
        <v>2024878252</v>
      </c>
      <c r="AL28" s="260">
        <f t="shared" si="2"/>
        <v>2106253871</v>
      </c>
      <c r="AM28" s="260">
        <f t="shared" si="3"/>
        <v>2193325448</v>
      </c>
      <c r="AN28" s="260">
        <f t="shared" si="3"/>
        <v>2273964959</v>
      </c>
      <c r="AO28" s="260">
        <f t="shared" si="3"/>
        <v>2356511431</v>
      </c>
      <c r="AP28" s="260">
        <f t="shared" si="3"/>
        <v>2435921000</v>
      </c>
      <c r="AQ28" s="260">
        <f t="shared" si="3"/>
        <v>2531172713</v>
      </c>
      <c r="AR28" s="260">
        <f t="shared" si="3"/>
        <v>2621004345</v>
      </c>
      <c r="AS28" s="260">
        <f t="shared" si="3"/>
        <v>2698900541</v>
      </c>
      <c r="AT28" s="260">
        <f t="shared" si="3"/>
        <v>2796518159</v>
      </c>
      <c r="AU28" s="260">
        <f t="shared" si="3"/>
        <v>2869362843</v>
      </c>
    </row>
    <row r="29" spans="2:166" customFormat="1">
      <c r="I29" s="260"/>
    </row>
    <row r="30" spans="2:166" s="226" customFormat="1" ht="13.5" thickBot="1">
      <c r="B30" s="238" t="s">
        <v>5558</v>
      </c>
      <c r="C30" s="238" t="s">
        <v>5557</v>
      </c>
      <c r="D30" s="238" t="s">
        <v>5556</v>
      </c>
      <c r="E30" s="238" t="s">
        <v>5555</v>
      </c>
      <c r="F30" s="238" t="s">
        <v>5554</v>
      </c>
      <c r="G30" s="238" t="s">
        <v>5553</v>
      </c>
      <c r="H30" s="238" t="s">
        <v>5552</v>
      </c>
      <c r="I30" s="238" t="s">
        <v>5551</v>
      </c>
      <c r="J30" s="239" t="s">
        <v>5550</v>
      </c>
      <c r="K30" s="238" t="s">
        <v>5549</v>
      </c>
      <c r="L30" s="238" t="s">
        <v>10</v>
      </c>
      <c r="M30" s="238" t="s">
        <v>3537</v>
      </c>
      <c r="N30" s="238" t="s">
        <v>5548</v>
      </c>
      <c r="O30" s="237">
        <v>1997</v>
      </c>
      <c r="P30" s="237">
        <v>1998</v>
      </c>
      <c r="Q30" s="237">
        <v>1999</v>
      </c>
      <c r="R30" s="237">
        <v>2000</v>
      </c>
      <c r="S30" s="237">
        <v>2001</v>
      </c>
      <c r="T30" s="237">
        <v>2002</v>
      </c>
      <c r="U30" s="237">
        <v>2003</v>
      </c>
      <c r="V30" s="237">
        <v>2004</v>
      </c>
      <c r="W30" s="237">
        <v>2005</v>
      </c>
      <c r="X30" s="237">
        <v>2006</v>
      </c>
      <c r="Y30" s="237">
        <v>2007</v>
      </c>
      <c r="Z30" s="237">
        <v>2008</v>
      </c>
      <c r="AA30" s="237">
        <v>2009</v>
      </c>
      <c r="AB30" s="237">
        <v>2010</v>
      </c>
      <c r="AC30" s="237">
        <v>2011</v>
      </c>
      <c r="AD30" s="237">
        <v>2012</v>
      </c>
      <c r="AE30" s="237">
        <v>2013</v>
      </c>
      <c r="AF30" s="237">
        <v>2014</v>
      </c>
      <c r="AG30" s="237">
        <v>2015</v>
      </c>
      <c r="AH30" s="237">
        <v>2016</v>
      </c>
      <c r="AI30" s="237">
        <v>2017</v>
      </c>
      <c r="AJ30" s="237">
        <v>2018</v>
      </c>
      <c r="AK30" s="237">
        <v>2019</v>
      </c>
      <c r="AL30" s="237">
        <v>2020</v>
      </c>
      <c r="AM30" s="237">
        <v>2021</v>
      </c>
      <c r="AN30" s="237">
        <v>2022</v>
      </c>
      <c r="AO30" s="237">
        <v>2023</v>
      </c>
      <c r="AP30" s="237">
        <v>2024</v>
      </c>
      <c r="AQ30" s="237">
        <v>2025</v>
      </c>
      <c r="AR30" s="237">
        <v>2026</v>
      </c>
      <c r="AS30" s="237">
        <v>2027</v>
      </c>
      <c r="AT30" s="237">
        <v>2028</v>
      </c>
      <c r="AU30" s="237">
        <v>2029</v>
      </c>
      <c r="AV30" s="237">
        <v>2030</v>
      </c>
      <c r="AW30" s="236">
        <v>2031</v>
      </c>
      <c r="AX30" s="237">
        <v>2032</v>
      </c>
      <c r="AY30" s="237">
        <v>2033</v>
      </c>
      <c r="AZ30" s="237">
        <v>2034</v>
      </c>
      <c r="BA30" s="236">
        <v>2035</v>
      </c>
    </row>
    <row r="31" spans="2:166" s="226" customFormat="1">
      <c r="B31" s="235" t="s">
        <v>5544</v>
      </c>
      <c r="C31" s="234" t="s">
        <v>5543</v>
      </c>
      <c r="D31" s="234">
        <v>3115</v>
      </c>
      <c r="E31" s="234">
        <v>311</v>
      </c>
      <c r="F31" s="234">
        <v>31</v>
      </c>
      <c r="G31" s="234" t="s">
        <v>5541</v>
      </c>
      <c r="H31" s="234" t="s">
        <v>5542</v>
      </c>
      <c r="I31" s="234" t="s">
        <v>5541</v>
      </c>
      <c r="J31" s="234" t="s">
        <v>5540</v>
      </c>
      <c r="K31" s="234" t="s">
        <v>5539</v>
      </c>
      <c r="L31" s="234" t="s">
        <v>5547</v>
      </c>
      <c r="M31" s="234" t="s">
        <v>30</v>
      </c>
      <c r="N31" s="234" t="s">
        <v>96</v>
      </c>
      <c r="O31" s="233">
        <f t="shared" ref="O31:X34" si="4">I25</f>
        <v>629803398</v>
      </c>
      <c r="P31" s="233">
        <f t="shared" si="4"/>
        <v>642873377.35000002</v>
      </c>
      <c r="Q31" s="233">
        <f t="shared" si="4"/>
        <v>827853700.19000006</v>
      </c>
      <c r="R31" s="233">
        <f t="shared" si="4"/>
        <v>949314310.5</v>
      </c>
      <c r="S31" s="233">
        <f t="shared" si="4"/>
        <v>824671705.72000003</v>
      </c>
      <c r="T31" s="233">
        <f t="shared" si="4"/>
        <v>1036558543.99</v>
      </c>
      <c r="U31" s="233">
        <f t="shared" si="4"/>
        <v>921412882.70000005</v>
      </c>
      <c r="V31" s="233">
        <f t="shared" si="4"/>
        <v>989557786.60000002</v>
      </c>
      <c r="W31" s="233">
        <f t="shared" si="4"/>
        <v>1115915065.9000001</v>
      </c>
      <c r="X31" s="233">
        <f t="shared" si="4"/>
        <v>1206767924.2</v>
      </c>
      <c r="Y31" s="233">
        <f t="shared" ref="Y31:AH34" si="5">S25</f>
        <v>1308849574.0699999</v>
      </c>
      <c r="Z31" s="233">
        <f t="shared" si="5"/>
        <v>1308585287.1199999</v>
      </c>
      <c r="AA31" s="233">
        <f t="shared" si="5"/>
        <v>1550282951.0999999</v>
      </c>
      <c r="AB31" s="233">
        <f t="shared" si="5"/>
        <v>1525677268</v>
      </c>
      <c r="AC31" s="233">
        <f t="shared" si="5"/>
        <v>1548751854</v>
      </c>
      <c r="AD31" s="233">
        <f t="shared" si="5"/>
        <v>1538633207</v>
      </c>
      <c r="AE31" s="233">
        <f t="shared" si="5"/>
        <v>1572647948.3599999</v>
      </c>
      <c r="AF31" s="233">
        <f t="shared" si="5"/>
        <v>1607127657.75</v>
      </c>
      <c r="AG31" s="233">
        <f t="shared" si="5"/>
        <v>1636247118.73</v>
      </c>
      <c r="AH31" s="233">
        <f t="shared" si="5"/>
        <v>1670740596.71</v>
      </c>
      <c r="AI31" s="233">
        <f t="shared" ref="AI31:AR34" si="6">AC25</f>
        <v>1711084692.01</v>
      </c>
      <c r="AJ31" s="233">
        <f t="shared" si="6"/>
        <v>1745849788.4400001</v>
      </c>
      <c r="AK31" s="233">
        <f t="shared" si="6"/>
        <v>1793842788.48</v>
      </c>
      <c r="AL31" s="233">
        <f t="shared" si="6"/>
        <v>1844031455.0799999</v>
      </c>
      <c r="AM31" s="233">
        <f t="shared" si="6"/>
        <v>1900640702.6900001</v>
      </c>
      <c r="AN31" s="233">
        <f t="shared" si="6"/>
        <v>1957464654.45</v>
      </c>
      <c r="AO31" s="233">
        <f t="shared" si="6"/>
        <v>2024591449.8199999</v>
      </c>
      <c r="AP31" s="233">
        <f t="shared" si="6"/>
        <v>2099484002.3499999</v>
      </c>
      <c r="AQ31" s="233">
        <f t="shared" si="6"/>
        <v>2182153011.5999999</v>
      </c>
      <c r="AR31" s="233">
        <f t="shared" si="6"/>
        <v>2284892178.5</v>
      </c>
      <c r="AS31" s="233">
        <f t="shared" ref="AS31:BA34" si="7">AM25</f>
        <v>2378940927.7800002</v>
      </c>
      <c r="AT31" s="233">
        <f t="shared" si="7"/>
        <v>2484467592.8899999</v>
      </c>
      <c r="AU31" s="233">
        <f t="shared" si="7"/>
        <v>2575806943.77</v>
      </c>
      <c r="AV31" s="233">
        <f t="shared" si="7"/>
        <v>2675193452.4000001</v>
      </c>
      <c r="AW31" s="233">
        <f t="shared" si="7"/>
        <v>2783592126.4000001</v>
      </c>
      <c r="AX31" s="233">
        <f t="shared" si="7"/>
        <v>2887561973.1999998</v>
      </c>
      <c r="AY31" s="233">
        <f t="shared" si="7"/>
        <v>2987701908</v>
      </c>
      <c r="AZ31" s="233">
        <f t="shared" si="7"/>
        <v>3105538699.9000001</v>
      </c>
      <c r="BA31" s="233">
        <f t="shared" si="7"/>
        <v>3188441716.3000002</v>
      </c>
    </row>
    <row r="32" spans="2:166" s="226" customFormat="1">
      <c r="B32" s="232" t="s">
        <v>5544</v>
      </c>
      <c r="C32" s="231" t="s">
        <v>5543</v>
      </c>
      <c r="D32" s="231">
        <v>3115</v>
      </c>
      <c r="E32" s="231">
        <v>311</v>
      </c>
      <c r="F32" s="231">
        <v>31</v>
      </c>
      <c r="G32" s="231" t="s">
        <v>5541</v>
      </c>
      <c r="H32" s="231" t="s">
        <v>5542</v>
      </c>
      <c r="I32" s="231" t="s">
        <v>5541</v>
      </c>
      <c r="J32" s="231" t="s">
        <v>5540</v>
      </c>
      <c r="K32" s="231" t="s">
        <v>5539</v>
      </c>
      <c r="L32" s="231" t="s">
        <v>5546</v>
      </c>
      <c r="M32" s="231" t="s">
        <v>35</v>
      </c>
      <c r="N32" s="231" t="s">
        <v>118</v>
      </c>
      <c r="O32" s="230">
        <f t="shared" si="4"/>
        <v>157306078.61199999</v>
      </c>
      <c r="P32" s="230">
        <f t="shared" si="4"/>
        <v>158988866.479</v>
      </c>
      <c r="Q32" s="230">
        <f t="shared" si="4"/>
        <v>148022659.32499999</v>
      </c>
      <c r="R32" s="230">
        <f t="shared" si="4"/>
        <v>155196955.574</v>
      </c>
      <c r="S32" s="230">
        <f t="shared" si="4"/>
        <v>150797506.91999999</v>
      </c>
      <c r="T32" s="230">
        <f t="shared" si="4"/>
        <v>196689240.5</v>
      </c>
      <c r="U32" s="230">
        <f t="shared" si="4"/>
        <v>190677159.15799999</v>
      </c>
      <c r="V32" s="230">
        <f t="shared" si="4"/>
        <v>182341406.83200002</v>
      </c>
      <c r="W32" s="230">
        <f t="shared" si="4"/>
        <v>229853474.61199999</v>
      </c>
      <c r="X32" s="230">
        <f t="shared" si="4"/>
        <v>168291733.711</v>
      </c>
      <c r="Y32" s="230">
        <f t="shared" si="5"/>
        <v>185044294.19700003</v>
      </c>
      <c r="Z32" s="230">
        <f t="shared" si="5"/>
        <v>230868388.64999998</v>
      </c>
      <c r="AA32" s="230">
        <f t="shared" si="5"/>
        <v>238708494.85599998</v>
      </c>
      <c r="AB32" s="230">
        <f t="shared" si="5"/>
        <v>318134630.06999993</v>
      </c>
      <c r="AC32" s="230">
        <f t="shared" si="5"/>
        <v>310634073.77999997</v>
      </c>
      <c r="AD32" s="230">
        <f t="shared" si="5"/>
        <v>320834983.16000003</v>
      </c>
      <c r="AE32" s="230">
        <f t="shared" si="5"/>
        <v>323015623.47000003</v>
      </c>
      <c r="AF32" s="230">
        <f t="shared" si="5"/>
        <v>319071472.87</v>
      </c>
      <c r="AG32" s="230">
        <f t="shared" si="5"/>
        <v>320041493.44999999</v>
      </c>
      <c r="AH32" s="230">
        <f t="shared" si="5"/>
        <v>321220236.61000001</v>
      </c>
      <c r="AI32" s="230">
        <f t="shared" si="6"/>
        <v>317274315.14999998</v>
      </c>
      <c r="AJ32" s="230">
        <f t="shared" si="6"/>
        <v>317242678.67000002</v>
      </c>
      <c r="AK32" s="230">
        <f t="shared" si="6"/>
        <v>314343281.5</v>
      </c>
      <c r="AL32" s="230">
        <f t="shared" si="6"/>
        <v>315500155.42000002</v>
      </c>
      <c r="AM32" s="230">
        <f t="shared" si="6"/>
        <v>316604185.17000002</v>
      </c>
      <c r="AN32" s="230">
        <f t="shared" si="6"/>
        <v>314025803.90000004</v>
      </c>
      <c r="AO32" s="230">
        <f t="shared" si="6"/>
        <v>312165770.96000004</v>
      </c>
      <c r="AP32" s="230">
        <f t="shared" si="6"/>
        <v>316846772.75</v>
      </c>
      <c r="AQ32" s="230">
        <f t="shared" si="6"/>
        <v>317154017.94000006</v>
      </c>
      <c r="AR32" s="230">
        <f t="shared" si="6"/>
        <v>317132831.70999998</v>
      </c>
      <c r="AS32" s="230">
        <f t="shared" si="7"/>
        <v>329619379.67999995</v>
      </c>
      <c r="AT32" s="230">
        <f t="shared" si="7"/>
        <v>331066865.50999999</v>
      </c>
      <c r="AU32" s="230">
        <f t="shared" si="7"/>
        <v>333952763.74000001</v>
      </c>
      <c r="AV32" s="230">
        <f t="shared" si="7"/>
        <v>338486759.89000005</v>
      </c>
      <c r="AW32" s="230">
        <f t="shared" si="7"/>
        <v>344005985.83999997</v>
      </c>
      <c r="AX32" s="230">
        <f t="shared" si="7"/>
        <v>344015536.36000001</v>
      </c>
      <c r="AY32" s="230">
        <f t="shared" si="7"/>
        <v>352166717.38</v>
      </c>
      <c r="AZ32" s="230">
        <f t="shared" si="7"/>
        <v>360257472.30000007</v>
      </c>
      <c r="BA32" s="230">
        <f t="shared" si="7"/>
        <v>360167672.44999999</v>
      </c>
    </row>
    <row r="33" spans="2:53" s="226" customFormat="1">
      <c r="B33" s="232" t="s">
        <v>5544</v>
      </c>
      <c r="C33" s="231" t="s">
        <v>5543</v>
      </c>
      <c r="D33" s="231">
        <v>3115</v>
      </c>
      <c r="E33" s="231">
        <v>311</v>
      </c>
      <c r="F33" s="231">
        <v>31</v>
      </c>
      <c r="G33" s="231" t="s">
        <v>5541</v>
      </c>
      <c r="H33" s="231" t="s">
        <v>5542</v>
      </c>
      <c r="I33" s="231" t="s">
        <v>5541</v>
      </c>
      <c r="J33" s="231" t="s">
        <v>5540</v>
      </c>
      <c r="K33" s="231" t="s">
        <v>5539</v>
      </c>
      <c r="L33" s="231" t="s">
        <v>5545</v>
      </c>
      <c r="M33" s="231" t="s">
        <v>19</v>
      </c>
      <c r="N33" s="231" t="s">
        <v>140</v>
      </c>
      <c r="O33" s="230">
        <f t="shared" si="4"/>
        <v>1023141844.83</v>
      </c>
      <c r="P33" s="230">
        <f t="shared" si="4"/>
        <v>1032526028.86</v>
      </c>
      <c r="Q33" s="230">
        <f t="shared" si="4"/>
        <v>962715823.98000002</v>
      </c>
      <c r="R33" s="230">
        <f t="shared" si="4"/>
        <v>1076032289.2</v>
      </c>
      <c r="S33" s="230">
        <f t="shared" si="4"/>
        <v>1134553263.6399999</v>
      </c>
      <c r="T33" s="230">
        <f t="shared" si="4"/>
        <v>1277568570.9000001</v>
      </c>
      <c r="U33" s="230">
        <f t="shared" si="4"/>
        <v>1325282272.8</v>
      </c>
      <c r="V33" s="230">
        <f t="shared" si="4"/>
        <v>1385460617.0999999</v>
      </c>
      <c r="W33" s="230">
        <f t="shared" si="4"/>
        <v>1327843272.4000001</v>
      </c>
      <c r="X33" s="230">
        <f t="shared" si="4"/>
        <v>1262279512.3</v>
      </c>
      <c r="Y33" s="230">
        <f t="shared" si="5"/>
        <v>1527455277.2</v>
      </c>
      <c r="Z33" s="230">
        <f t="shared" si="5"/>
        <v>1481428474.1000001</v>
      </c>
      <c r="AA33" s="230">
        <f t="shared" si="5"/>
        <v>1611305885.4000001</v>
      </c>
      <c r="AB33" s="230">
        <f t="shared" si="5"/>
        <v>1703912175.9000001</v>
      </c>
      <c r="AC33" s="230">
        <f t="shared" si="5"/>
        <v>1822716919.9000001</v>
      </c>
      <c r="AD33" s="230">
        <f t="shared" si="5"/>
        <v>1863138987.4000001</v>
      </c>
      <c r="AE33" s="230">
        <f t="shared" si="5"/>
        <v>1934947194.0999999</v>
      </c>
      <c r="AF33" s="230">
        <f t="shared" si="5"/>
        <v>2020589620.3999999</v>
      </c>
      <c r="AG33" s="230">
        <f t="shared" si="5"/>
        <v>2083950219.9000001</v>
      </c>
      <c r="AH33" s="230">
        <f t="shared" si="5"/>
        <v>2146630229.3</v>
      </c>
      <c r="AI33" s="230">
        <f t="shared" si="6"/>
        <v>2204367746.5</v>
      </c>
      <c r="AJ33" s="230">
        <f t="shared" si="6"/>
        <v>2262579257.1000004</v>
      </c>
      <c r="AK33" s="230">
        <f t="shared" si="6"/>
        <v>2319287101.8000002</v>
      </c>
      <c r="AL33" s="230">
        <f t="shared" si="6"/>
        <v>2377721823.3000002</v>
      </c>
      <c r="AM33" s="230">
        <f t="shared" si="6"/>
        <v>2439565476.5999999</v>
      </c>
      <c r="AN33" s="230">
        <f t="shared" si="6"/>
        <v>2511493504.3000002</v>
      </c>
      <c r="AO33" s="230">
        <f t="shared" si="6"/>
        <v>2591814073.3999996</v>
      </c>
      <c r="AP33" s="230">
        <f t="shared" si="6"/>
        <v>2679434278</v>
      </c>
      <c r="AQ33" s="230">
        <f t="shared" si="6"/>
        <v>2774540250.3000002</v>
      </c>
      <c r="AR33" s="230">
        <f t="shared" si="6"/>
        <v>2879612349.6999998</v>
      </c>
      <c r="AS33" s="230">
        <f t="shared" si="7"/>
        <v>2984193071.1999998</v>
      </c>
      <c r="AT33" s="230">
        <f t="shared" si="7"/>
        <v>3092428874</v>
      </c>
      <c r="AU33" s="230">
        <f t="shared" si="7"/>
        <v>3202917778.5999999</v>
      </c>
      <c r="AV33" s="230">
        <f t="shared" si="7"/>
        <v>3332498384.6999998</v>
      </c>
      <c r="AW33" s="230">
        <f t="shared" si="7"/>
        <v>3442249037.4000001</v>
      </c>
      <c r="AX33" s="230">
        <f t="shared" si="7"/>
        <v>3565172330.5999999</v>
      </c>
      <c r="AY33" s="230">
        <f t="shared" si="7"/>
        <v>3708165815.2000003</v>
      </c>
      <c r="AZ33" s="230">
        <f t="shared" si="7"/>
        <v>3837626194.8000002</v>
      </c>
      <c r="BA33" s="230">
        <f t="shared" si="7"/>
        <v>3986119730.8000002</v>
      </c>
    </row>
    <row r="34" spans="2:53" s="226" customFormat="1" ht="13.5" thickBot="1">
      <c r="B34" s="229" t="s">
        <v>5544</v>
      </c>
      <c r="C34" s="228" t="s">
        <v>5543</v>
      </c>
      <c r="D34" s="228">
        <v>3115</v>
      </c>
      <c r="E34" s="228">
        <v>311</v>
      </c>
      <c r="F34" s="228">
        <v>31</v>
      </c>
      <c r="G34" s="228" t="s">
        <v>5541</v>
      </c>
      <c r="H34" s="228" t="s">
        <v>5542</v>
      </c>
      <c r="I34" s="228" t="s">
        <v>5541</v>
      </c>
      <c r="J34" s="228" t="s">
        <v>5540</v>
      </c>
      <c r="K34" s="228" t="s">
        <v>5539</v>
      </c>
      <c r="L34" s="228" t="s">
        <v>5538</v>
      </c>
      <c r="M34" s="228" t="s">
        <v>25</v>
      </c>
      <c r="N34" s="228" t="s">
        <v>74</v>
      </c>
      <c r="O34" s="227">
        <f t="shared" si="4"/>
        <v>1273438305.8</v>
      </c>
      <c r="P34" s="227">
        <f t="shared" si="4"/>
        <v>1241509549.7</v>
      </c>
      <c r="Q34" s="227">
        <f t="shared" si="4"/>
        <v>1106339290.4000001</v>
      </c>
      <c r="R34" s="227">
        <f t="shared" si="4"/>
        <v>1131175190.4000001</v>
      </c>
      <c r="S34" s="227">
        <f t="shared" si="4"/>
        <v>972920477.39999998</v>
      </c>
      <c r="T34" s="227">
        <f t="shared" si="4"/>
        <v>1033088739</v>
      </c>
      <c r="U34" s="227">
        <f t="shared" si="4"/>
        <v>855709439</v>
      </c>
      <c r="V34" s="227">
        <f t="shared" si="4"/>
        <v>854666682</v>
      </c>
      <c r="W34" s="227">
        <f t="shared" si="4"/>
        <v>802092945.5</v>
      </c>
      <c r="X34" s="227">
        <f t="shared" si="4"/>
        <v>821693254.89999998</v>
      </c>
      <c r="Y34" s="227">
        <f t="shared" si="5"/>
        <v>979969830</v>
      </c>
      <c r="Z34" s="227">
        <f t="shared" si="5"/>
        <v>938821206.89999998</v>
      </c>
      <c r="AA34" s="227">
        <f t="shared" si="5"/>
        <v>1005210320.2</v>
      </c>
      <c r="AB34" s="227">
        <f t="shared" si="5"/>
        <v>1020262416.5</v>
      </c>
      <c r="AC34" s="227">
        <f t="shared" si="5"/>
        <v>1129759628</v>
      </c>
      <c r="AD34" s="227">
        <f t="shared" si="5"/>
        <v>1167452880</v>
      </c>
      <c r="AE34" s="227">
        <f t="shared" si="5"/>
        <v>1221862862</v>
      </c>
      <c r="AF34" s="227">
        <f t="shared" si="5"/>
        <v>1302082730</v>
      </c>
      <c r="AG34" s="227">
        <f t="shared" si="5"/>
        <v>1366273724</v>
      </c>
      <c r="AH34" s="227">
        <f t="shared" si="5"/>
        <v>1436489624</v>
      </c>
      <c r="AI34" s="227">
        <f t="shared" si="6"/>
        <v>1503739491</v>
      </c>
      <c r="AJ34" s="227">
        <f t="shared" si="6"/>
        <v>1577162726</v>
      </c>
      <c r="AK34" s="227">
        <f t="shared" si="6"/>
        <v>1639676320</v>
      </c>
      <c r="AL34" s="227">
        <f t="shared" si="6"/>
        <v>1705797870</v>
      </c>
      <c r="AM34" s="227">
        <f t="shared" si="6"/>
        <v>1761876129</v>
      </c>
      <c r="AN34" s="227">
        <f t="shared" si="6"/>
        <v>1832353919</v>
      </c>
      <c r="AO34" s="227">
        <f t="shared" si="6"/>
        <v>1885834558</v>
      </c>
      <c r="AP34" s="227">
        <f t="shared" si="6"/>
        <v>1950702973</v>
      </c>
      <c r="AQ34" s="227">
        <f t="shared" si="6"/>
        <v>2024878252</v>
      </c>
      <c r="AR34" s="227">
        <f t="shared" si="6"/>
        <v>2106253871</v>
      </c>
      <c r="AS34" s="227">
        <f t="shared" si="7"/>
        <v>2193325448</v>
      </c>
      <c r="AT34" s="227">
        <f t="shared" si="7"/>
        <v>2273964959</v>
      </c>
      <c r="AU34" s="227">
        <f t="shared" si="7"/>
        <v>2356511431</v>
      </c>
      <c r="AV34" s="227">
        <f t="shared" si="7"/>
        <v>2435921000</v>
      </c>
      <c r="AW34" s="227">
        <f t="shared" si="7"/>
        <v>2531172713</v>
      </c>
      <c r="AX34" s="227">
        <f t="shared" si="7"/>
        <v>2621004345</v>
      </c>
      <c r="AY34" s="227">
        <f t="shared" si="7"/>
        <v>2698900541</v>
      </c>
      <c r="AZ34" s="227">
        <f t="shared" si="7"/>
        <v>2796518159</v>
      </c>
      <c r="BA34" s="227">
        <f t="shared" si="7"/>
        <v>2869362843</v>
      </c>
    </row>
    <row r="35" spans="2:53" s="226" customFormat="1" ht="13.5" thickBot="1"/>
    <row r="36" spans="2:53">
      <c r="B36" s="190" t="s">
        <v>96</v>
      </c>
      <c r="C36" s="195">
        <f t="shared" ref="C36:L39" si="8">AE31</f>
        <v>1572647948.3599999</v>
      </c>
      <c r="D36" s="195">
        <f t="shared" si="8"/>
        <v>1607127657.75</v>
      </c>
      <c r="E36" s="195">
        <f t="shared" si="8"/>
        <v>1636247118.73</v>
      </c>
      <c r="F36" s="195">
        <f t="shared" si="8"/>
        <v>1670740596.71</v>
      </c>
      <c r="G36" s="195">
        <f t="shared" si="8"/>
        <v>1711084692.01</v>
      </c>
      <c r="H36" s="195">
        <f t="shared" si="8"/>
        <v>1745849788.4400001</v>
      </c>
      <c r="I36" s="195">
        <f t="shared" si="8"/>
        <v>1793842788.48</v>
      </c>
      <c r="J36" s="195">
        <f t="shared" si="8"/>
        <v>1844031455.0799999</v>
      </c>
      <c r="K36" s="195">
        <f t="shared" si="8"/>
        <v>1900640702.6900001</v>
      </c>
      <c r="L36" s="195">
        <f t="shared" si="8"/>
        <v>1957464654.45</v>
      </c>
      <c r="M36" s="195">
        <f t="shared" ref="M36:V39" si="9">AO31</f>
        <v>2024591449.8199999</v>
      </c>
      <c r="N36" s="195">
        <f t="shared" si="9"/>
        <v>2099484002.3499999</v>
      </c>
      <c r="O36" s="195">
        <f t="shared" si="9"/>
        <v>2182153011.5999999</v>
      </c>
      <c r="P36" s="195">
        <f t="shared" si="9"/>
        <v>2284892178.5</v>
      </c>
      <c r="Q36" s="195">
        <f t="shared" si="9"/>
        <v>2378940927.7800002</v>
      </c>
      <c r="R36" s="195">
        <f t="shared" si="9"/>
        <v>2484467592.8899999</v>
      </c>
      <c r="S36" s="195">
        <f t="shared" si="9"/>
        <v>2575806943.77</v>
      </c>
      <c r="T36" s="195">
        <f t="shared" si="9"/>
        <v>2675193452.4000001</v>
      </c>
      <c r="U36" s="195">
        <f t="shared" si="9"/>
        <v>2783592126.4000001</v>
      </c>
      <c r="V36" s="195">
        <f t="shared" si="9"/>
        <v>2887561973.1999998</v>
      </c>
      <c r="W36" s="195">
        <f t="shared" ref="W36:Y39" si="10">AY31</f>
        <v>2987701908</v>
      </c>
      <c r="X36" s="195">
        <f t="shared" si="10"/>
        <v>3105538699.9000001</v>
      </c>
      <c r="Y36" s="195">
        <f t="shared" si="10"/>
        <v>3188441716.3000002</v>
      </c>
      <c r="Z36" s="195"/>
      <c r="AA36" s="195"/>
    </row>
    <row r="37" spans="2:53">
      <c r="B37" s="190" t="s">
        <v>118</v>
      </c>
      <c r="C37" s="194">
        <f t="shared" si="8"/>
        <v>323015623.47000003</v>
      </c>
      <c r="D37" s="194">
        <f t="shared" si="8"/>
        <v>319071472.87</v>
      </c>
      <c r="E37" s="194">
        <f t="shared" si="8"/>
        <v>320041493.44999999</v>
      </c>
      <c r="F37" s="194">
        <f t="shared" si="8"/>
        <v>321220236.61000001</v>
      </c>
      <c r="G37" s="194">
        <f t="shared" si="8"/>
        <v>317274315.14999998</v>
      </c>
      <c r="H37" s="194">
        <f t="shared" si="8"/>
        <v>317242678.67000002</v>
      </c>
      <c r="I37" s="194">
        <f t="shared" si="8"/>
        <v>314343281.5</v>
      </c>
      <c r="J37" s="194">
        <f t="shared" si="8"/>
        <v>315500155.42000002</v>
      </c>
      <c r="K37" s="194">
        <f t="shared" si="8"/>
        <v>316604185.17000002</v>
      </c>
      <c r="L37" s="194">
        <f t="shared" si="8"/>
        <v>314025803.90000004</v>
      </c>
      <c r="M37" s="194">
        <f t="shared" si="9"/>
        <v>312165770.96000004</v>
      </c>
      <c r="N37" s="194">
        <f t="shared" si="9"/>
        <v>316846772.75</v>
      </c>
      <c r="O37" s="194">
        <f t="shared" si="9"/>
        <v>317154017.94000006</v>
      </c>
      <c r="P37" s="194">
        <f t="shared" si="9"/>
        <v>317132831.70999998</v>
      </c>
      <c r="Q37" s="194">
        <f t="shared" si="9"/>
        <v>329619379.67999995</v>
      </c>
      <c r="R37" s="194">
        <f t="shared" si="9"/>
        <v>331066865.50999999</v>
      </c>
      <c r="S37" s="194">
        <f t="shared" si="9"/>
        <v>333952763.74000001</v>
      </c>
      <c r="T37" s="194">
        <f t="shared" si="9"/>
        <v>338486759.89000005</v>
      </c>
      <c r="U37" s="194">
        <f t="shared" si="9"/>
        <v>344005985.83999997</v>
      </c>
      <c r="V37" s="194">
        <f t="shared" si="9"/>
        <v>344015536.36000001</v>
      </c>
      <c r="W37" s="194">
        <f t="shared" si="10"/>
        <v>352166717.38</v>
      </c>
      <c r="X37" s="194">
        <f t="shared" si="10"/>
        <v>360257472.30000007</v>
      </c>
      <c r="Y37" s="194">
        <f t="shared" si="10"/>
        <v>360167672.44999999</v>
      </c>
      <c r="Z37" s="194"/>
      <c r="AA37" s="194"/>
    </row>
    <row r="38" spans="2:53">
      <c r="B38" s="190" t="s">
        <v>140</v>
      </c>
      <c r="C38" s="194">
        <f t="shared" si="8"/>
        <v>1934947194.0999999</v>
      </c>
      <c r="D38" s="194">
        <f t="shared" si="8"/>
        <v>2020589620.3999999</v>
      </c>
      <c r="E38" s="194">
        <f t="shared" si="8"/>
        <v>2083950219.9000001</v>
      </c>
      <c r="F38" s="194">
        <f t="shared" si="8"/>
        <v>2146630229.3</v>
      </c>
      <c r="G38" s="194">
        <f t="shared" si="8"/>
        <v>2204367746.5</v>
      </c>
      <c r="H38" s="194">
        <f t="shared" si="8"/>
        <v>2262579257.1000004</v>
      </c>
      <c r="I38" s="194">
        <f t="shared" si="8"/>
        <v>2319287101.8000002</v>
      </c>
      <c r="J38" s="194">
        <f t="shared" si="8"/>
        <v>2377721823.3000002</v>
      </c>
      <c r="K38" s="194">
        <f t="shared" si="8"/>
        <v>2439565476.5999999</v>
      </c>
      <c r="L38" s="194">
        <f t="shared" si="8"/>
        <v>2511493504.3000002</v>
      </c>
      <c r="M38" s="194">
        <f t="shared" si="9"/>
        <v>2591814073.3999996</v>
      </c>
      <c r="N38" s="194">
        <f t="shared" si="9"/>
        <v>2679434278</v>
      </c>
      <c r="O38" s="194">
        <f t="shared" si="9"/>
        <v>2774540250.3000002</v>
      </c>
      <c r="P38" s="194">
        <f t="shared" si="9"/>
        <v>2879612349.6999998</v>
      </c>
      <c r="Q38" s="194">
        <f t="shared" si="9"/>
        <v>2984193071.1999998</v>
      </c>
      <c r="R38" s="194">
        <f t="shared" si="9"/>
        <v>3092428874</v>
      </c>
      <c r="S38" s="194">
        <f t="shared" si="9"/>
        <v>3202917778.5999999</v>
      </c>
      <c r="T38" s="194">
        <f t="shared" si="9"/>
        <v>3332498384.6999998</v>
      </c>
      <c r="U38" s="194">
        <f t="shared" si="9"/>
        <v>3442249037.4000001</v>
      </c>
      <c r="V38" s="194">
        <f t="shared" si="9"/>
        <v>3565172330.5999999</v>
      </c>
      <c r="W38" s="194">
        <f t="shared" si="10"/>
        <v>3708165815.2000003</v>
      </c>
      <c r="X38" s="194">
        <f t="shared" si="10"/>
        <v>3837626194.8000002</v>
      </c>
      <c r="Y38" s="194">
        <f t="shared" si="10"/>
        <v>3986119730.8000002</v>
      </c>
      <c r="Z38" s="194"/>
      <c r="AA38" s="194"/>
    </row>
    <row r="39" spans="2:53" ht="13.5" thickBot="1">
      <c r="B39" s="190" t="s">
        <v>74</v>
      </c>
      <c r="C39" s="193">
        <f t="shared" si="8"/>
        <v>1221862862</v>
      </c>
      <c r="D39" s="193">
        <f t="shared" si="8"/>
        <v>1302082730</v>
      </c>
      <c r="E39" s="193">
        <f t="shared" si="8"/>
        <v>1366273724</v>
      </c>
      <c r="F39" s="193">
        <f t="shared" si="8"/>
        <v>1436489624</v>
      </c>
      <c r="G39" s="193">
        <f t="shared" si="8"/>
        <v>1503739491</v>
      </c>
      <c r="H39" s="193">
        <f t="shared" si="8"/>
        <v>1577162726</v>
      </c>
      <c r="I39" s="193">
        <f t="shared" si="8"/>
        <v>1639676320</v>
      </c>
      <c r="J39" s="193">
        <f t="shared" si="8"/>
        <v>1705797870</v>
      </c>
      <c r="K39" s="193">
        <f t="shared" si="8"/>
        <v>1761876129</v>
      </c>
      <c r="L39" s="193">
        <f t="shared" si="8"/>
        <v>1832353919</v>
      </c>
      <c r="M39" s="193">
        <f t="shared" si="9"/>
        <v>1885834558</v>
      </c>
      <c r="N39" s="193">
        <f t="shared" si="9"/>
        <v>1950702973</v>
      </c>
      <c r="O39" s="193">
        <f t="shared" si="9"/>
        <v>2024878252</v>
      </c>
      <c r="P39" s="193">
        <f t="shared" si="9"/>
        <v>2106253871</v>
      </c>
      <c r="Q39" s="193">
        <f t="shared" si="9"/>
        <v>2193325448</v>
      </c>
      <c r="R39" s="193">
        <f t="shared" si="9"/>
        <v>2273964959</v>
      </c>
      <c r="S39" s="193">
        <f t="shared" si="9"/>
        <v>2356511431</v>
      </c>
      <c r="T39" s="193">
        <f t="shared" si="9"/>
        <v>2435921000</v>
      </c>
      <c r="U39" s="193">
        <f t="shared" si="9"/>
        <v>2531172713</v>
      </c>
      <c r="V39" s="193">
        <f t="shared" si="9"/>
        <v>2621004345</v>
      </c>
      <c r="W39" s="193">
        <f t="shared" si="10"/>
        <v>2698900541</v>
      </c>
      <c r="X39" s="193">
        <f t="shared" si="10"/>
        <v>2796518159</v>
      </c>
      <c r="Y39" s="193">
        <f t="shared" si="10"/>
        <v>2869362843</v>
      </c>
      <c r="Z39" s="193"/>
      <c r="AA39" s="193"/>
    </row>
    <row r="40" spans="2:53">
      <c r="B40" s="190" t="s">
        <v>5520</v>
      </c>
      <c r="C40" s="192">
        <f t="shared" ref="C40:Y40" si="11">SUM(C36:C39)</f>
        <v>5052473627.9300003</v>
      </c>
      <c r="D40" s="192">
        <f t="shared" si="11"/>
        <v>5248871481.0199995</v>
      </c>
      <c r="E40" s="192">
        <f t="shared" si="11"/>
        <v>5406512556.0799999</v>
      </c>
      <c r="F40" s="192">
        <f t="shared" si="11"/>
        <v>5575080686.6199999</v>
      </c>
      <c r="G40" s="192">
        <f t="shared" si="11"/>
        <v>5736466244.6599998</v>
      </c>
      <c r="H40" s="192">
        <f t="shared" si="11"/>
        <v>5902834450.210001</v>
      </c>
      <c r="I40" s="192">
        <f t="shared" si="11"/>
        <v>6067149491.7800007</v>
      </c>
      <c r="J40" s="192">
        <f t="shared" si="11"/>
        <v>6243051303.8000002</v>
      </c>
      <c r="K40" s="192">
        <f t="shared" si="11"/>
        <v>6418686493.46</v>
      </c>
      <c r="L40" s="192">
        <f t="shared" si="11"/>
        <v>6615337881.6499996</v>
      </c>
      <c r="M40" s="192">
        <f t="shared" si="11"/>
        <v>6814405852.1799994</v>
      </c>
      <c r="N40" s="192">
        <f t="shared" si="11"/>
        <v>7046468026.1000004</v>
      </c>
      <c r="O40" s="192">
        <f t="shared" si="11"/>
        <v>7298725531.8400002</v>
      </c>
      <c r="P40" s="192">
        <f t="shared" si="11"/>
        <v>7587891230.9099998</v>
      </c>
      <c r="Q40" s="192">
        <f t="shared" si="11"/>
        <v>7886078826.6599998</v>
      </c>
      <c r="R40" s="192">
        <f t="shared" si="11"/>
        <v>8181928291.3999996</v>
      </c>
      <c r="S40" s="192">
        <f t="shared" si="11"/>
        <v>8469188917.1100006</v>
      </c>
      <c r="T40" s="192">
        <f t="shared" si="11"/>
        <v>8782099596.9899998</v>
      </c>
      <c r="U40" s="192">
        <f t="shared" si="11"/>
        <v>9101019862.6399994</v>
      </c>
      <c r="V40" s="192">
        <f t="shared" si="11"/>
        <v>9417754185.1599998</v>
      </c>
      <c r="W40" s="192">
        <f t="shared" si="11"/>
        <v>9746934981.5799999</v>
      </c>
      <c r="X40" s="192">
        <f t="shared" si="11"/>
        <v>10099940526</v>
      </c>
      <c r="Y40" s="192">
        <f t="shared" si="11"/>
        <v>10404091962.549999</v>
      </c>
      <c r="Z40" s="192"/>
      <c r="AA40" s="192"/>
      <c r="AB40" s="191">
        <f>AA40/C40</f>
        <v>0</v>
      </c>
    </row>
    <row r="41" spans="2:53" s="226" customFormat="1"/>
    <row r="42" spans="2:53">
      <c r="K42" s="198"/>
      <c r="L42" s="198"/>
      <c r="M42" s="198"/>
      <c r="N42" s="198"/>
      <c r="O42" s="213"/>
      <c r="P42" s="213"/>
      <c r="Q42" s="213"/>
      <c r="R42" s="213"/>
    </row>
    <row r="43" spans="2:53">
      <c r="O43" s="213"/>
      <c r="P43" s="213"/>
      <c r="Q43" s="213"/>
      <c r="R43" s="213"/>
    </row>
    <row r="44" spans="2:53" ht="12" customHeight="1" thickBot="1">
      <c r="O44" s="213"/>
      <c r="P44" s="213"/>
      <c r="Q44" s="213"/>
      <c r="R44" s="213"/>
    </row>
    <row r="45" spans="2:53" ht="27">
      <c r="B45" s="225" t="s">
        <v>5537</v>
      </c>
      <c r="C45" s="224" t="s">
        <v>5536</v>
      </c>
      <c r="D45" s="223" t="s">
        <v>5535</v>
      </c>
      <c r="E45" s="222" t="s">
        <v>5534</v>
      </c>
      <c r="F45" s="224" t="s">
        <v>5533</v>
      </c>
      <c r="G45" s="223" t="s">
        <v>5532</v>
      </c>
      <c r="H45" s="222" t="s">
        <v>5531</v>
      </c>
      <c r="I45" s="224" t="s">
        <v>5530</v>
      </c>
      <c r="J45" s="223" t="s">
        <v>5529</v>
      </c>
      <c r="K45" s="222" t="s">
        <v>5528</v>
      </c>
      <c r="L45" s="224" t="s">
        <v>5527</v>
      </c>
      <c r="M45" s="223" t="s">
        <v>5526</v>
      </c>
      <c r="N45" s="222" t="s">
        <v>5525</v>
      </c>
      <c r="O45" s="213"/>
      <c r="P45" s="213"/>
      <c r="Q45" s="213"/>
      <c r="R45" s="261"/>
      <c r="S45" s="262" t="s">
        <v>5593</v>
      </c>
      <c r="T45" s="263"/>
      <c r="U45" s="264"/>
      <c r="V45" s="264"/>
      <c r="W45" s="264"/>
      <c r="X45" s="263"/>
      <c r="Y45" s="263"/>
      <c r="Z45" s="263"/>
      <c r="AA45" s="263"/>
      <c r="AB45" s="263"/>
      <c r="AC45" s="263"/>
      <c r="AD45" s="263"/>
      <c r="AE45" s="265"/>
      <c r="AF45" s="263"/>
      <c r="AG45" s="266"/>
      <c r="AH45" s="26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1"/>
      <c r="AS45" s="261"/>
    </row>
    <row r="46" spans="2:53" ht="15.75">
      <c r="B46" s="211">
        <v>1997</v>
      </c>
      <c r="C46" s="221"/>
      <c r="D46" s="205">
        <v>629803398</v>
      </c>
      <c r="E46" s="220">
        <v>5193</v>
      </c>
      <c r="F46" s="221"/>
      <c r="G46" s="205">
        <v>157306078.61199999</v>
      </c>
      <c r="H46" s="220">
        <v>295</v>
      </c>
      <c r="I46" s="221"/>
      <c r="J46" s="205">
        <v>1023141844.83</v>
      </c>
      <c r="K46" s="220">
        <v>1610</v>
      </c>
      <c r="L46" s="221"/>
      <c r="M46" s="205">
        <v>1273438305.8</v>
      </c>
      <c r="N46" s="220">
        <v>5305</v>
      </c>
      <c r="O46" s="213"/>
      <c r="P46" s="213"/>
      <c r="Q46" s="213"/>
      <c r="R46" s="267"/>
      <c r="S46" s="268"/>
      <c r="T46" s="269"/>
      <c r="U46" s="270"/>
      <c r="V46" s="270"/>
      <c r="W46" s="270"/>
      <c r="X46" s="269"/>
      <c r="Y46" s="269"/>
      <c r="Z46" s="269"/>
      <c r="AA46" s="269"/>
      <c r="AB46" s="269"/>
      <c r="AC46" s="269"/>
      <c r="AD46" s="269"/>
      <c r="AE46" s="271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7"/>
      <c r="AS46" s="267"/>
    </row>
    <row r="47" spans="2:53" ht="19.5">
      <c r="B47" s="211">
        <v>1998</v>
      </c>
      <c r="C47" s="221"/>
      <c r="D47" s="205">
        <v>642873377.35000002</v>
      </c>
      <c r="E47" s="220">
        <v>5765</v>
      </c>
      <c r="F47" s="221"/>
      <c r="G47" s="205">
        <v>158988866.479</v>
      </c>
      <c r="H47" s="220">
        <v>291</v>
      </c>
      <c r="I47" s="221"/>
      <c r="J47" s="205">
        <v>1032526028.86</v>
      </c>
      <c r="K47" s="220">
        <v>1583</v>
      </c>
      <c r="L47" s="221"/>
      <c r="M47" s="205">
        <v>1241509549.7</v>
      </c>
      <c r="N47" s="220">
        <v>5326</v>
      </c>
      <c r="O47" s="213"/>
      <c r="P47" s="213"/>
      <c r="Q47" s="213"/>
      <c r="R47" s="272" t="s">
        <v>5594</v>
      </c>
      <c r="S47" s="273"/>
      <c r="T47" s="447" t="s">
        <v>5595</v>
      </c>
      <c r="U47" s="447"/>
      <c r="V47" s="447"/>
      <c r="W47" s="447"/>
      <c r="X47" s="447"/>
      <c r="Y47" s="447"/>
      <c r="Z47" s="447"/>
      <c r="AA47" s="447"/>
      <c r="AB47" s="447"/>
      <c r="AC47" s="447"/>
      <c r="AD47" s="448"/>
      <c r="AE47" s="449"/>
    </row>
    <row r="48" spans="2:53" ht="19.5">
      <c r="B48" s="211">
        <v>1999</v>
      </c>
      <c r="C48" s="221"/>
      <c r="D48" s="205">
        <v>827853700.19000006</v>
      </c>
      <c r="E48" s="220">
        <v>6453</v>
      </c>
      <c r="F48" s="221"/>
      <c r="G48" s="205">
        <v>148022659.32499999</v>
      </c>
      <c r="H48" s="220">
        <v>303</v>
      </c>
      <c r="I48" s="221"/>
      <c r="J48" s="205">
        <v>962715823.98000002</v>
      </c>
      <c r="K48" s="220">
        <v>1665</v>
      </c>
      <c r="L48" s="221"/>
      <c r="M48" s="205">
        <v>1106339290.4000001</v>
      </c>
      <c r="N48" s="220">
        <v>5535</v>
      </c>
      <c r="O48" s="213"/>
      <c r="P48" s="213"/>
      <c r="Q48" s="213"/>
      <c r="R48" s="274"/>
      <c r="S48" s="275"/>
      <c r="T48" s="450">
        <v>2008</v>
      </c>
      <c r="U48" s="450"/>
      <c r="V48" s="450">
        <v>2009</v>
      </c>
      <c r="W48" s="450"/>
      <c r="X48" s="450">
        <v>2010</v>
      </c>
      <c r="Y48" s="450"/>
      <c r="Z48" s="450" t="s">
        <v>5596</v>
      </c>
      <c r="AA48" s="450"/>
      <c r="AB48" s="450" t="s">
        <v>5597</v>
      </c>
      <c r="AC48" s="451"/>
      <c r="AD48" s="452" t="s">
        <v>5598</v>
      </c>
      <c r="AE48" s="451"/>
    </row>
    <row r="49" spans="2:31">
      <c r="B49" s="211">
        <v>2000</v>
      </c>
      <c r="C49" s="221"/>
      <c r="D49" s="205">
        <v>949314310.5</v>
      </c>
      <c r="E49" s="220">
        <v>7223</v>
      </c>
      <c r="F49" s="221"/>
      <c r="G49" s="205">
        <v>155196955.574</v>
      </c>
      <c r="H49" s="220">
        <v>338</v>
      </c>
      <c r="I49" s="221"/>
      <c r="J49" s="205">
        <v>1076032289.2</v>
      </c>
      <c r="K49" s="220">
        <v>1640</v>
      </c>
      <c r="L49" s="221"/>
      <c r="M49" s="205">
        <v>1131175190.4000001</v>
      </c>
      <c r="N49" s="220">
        <v>5593</v>
      </c>
      <c r="O49" s="213"/>
      <c r="P49" s="213"/>
      <c r="Q49" s="213"/>
      <c r="R49" s="267"/>
      <c r="S49" s="276"/>
      <c r="T49" s="267"/>
      <c r="U49" s="277"/>
      <c r="V49" s="267"/>
      <c r="W49" s="277"/>
      <c r="X49" s="267"/>
      <c r="Y49" s="277"/>
      <c r="Z49" s="267"/>
      <c r="AA49" s="277"/>
      <c r="AB49" s="267"/>
      <c r="AC49" s="277"/>
      <c r="AD49" s="267"/>
      <c r="AE49" s="277"/>
    </row>
    <row r="50" spans="2:31">
      <c r="B50" s="211">
        <v>2001</v>
      </c>
      <c r="C50" s="221"/>
      <c r="D50" s="205">
        <v>824671705.72000003</v>
      </c>
      <c r="E50" s="220">
        <v>7757</v>
      </c>
      <c r="F50" s="221"/>
      <c r="G50" s="205">
        <v>150797506.91999999</v>
      </c>
      <c r="H50" s="220">
        <v>346</v>
      </c>
      <c r="I50" s="221"/>
      <c r="J50" s="205">
        <v>1134553263.6399999</v>
      </c>
      <c r="K50" s="220">
        <v>1717</v>
      </c>
      <c r="L50" s="221"/>
      <c r="M50" s="205">
        <v>972920477.39999998</v>
      </c>
      <c r="N50" s="220">
        <v>5514</v>
      </c>
      <c r="O50" s="213"/>
      <c r="P50" s="213"/>
      <c r="Q50" s="213"/>
      <c r="R50" s="267"/>
      <c r="S50" s="276"/>
      <c r="T50" s="280" t="s">
        <v>5599</v>
      </c>
      <c r="U50" s="279" t="s">
        <v>5600</v>
      </c>
      <c r="V50" s="280" t="s">
        <v>5599</v>
      </c>
      <c r="W50" s="279" t="s">
        <v>5600</v>
      </c>
      <c r="X50" s="280" t="s">
        <v>5599</v>
      </c>
      <c r="Y50" s="279" t="s">
        <v>5600</v>
      </c>
      <c r="Z50" s="280" t="s">
        <v>5599</v>
      </c>
      <c r="AA50" s="279" t="s">
        <v>5600</v>
      </c>
      <c r="AB50" s="280" t="s">
        <v>5599</v>
      </c>
      <c r="AC50" s="279" t="s">
        <v>5600</v>
      </c>
      <c r="AD50" s="280" t="s">
        <v>5599</v>
      </c>
      <c r="AE50" s="279" t="s">
        <v>5600</v>
      </c>
    </row>
    <row r="51" spans="2:31" ht="15.75">
      <c r="B51" s="211">
        <v>2002</v>
      </c>
      <c r="C51" s="221"/>
      <c r="D51" s="205">
        <v>1036558543.99</v>
      </c>
      <c r="E51" s="220">
        <v>8155</v>
      </c>
      <c r="F51" s="221"/>
      <c r="G51" s="205">
        <v>196689240.5</v>
      </c>
      <c r="H51" s="220">
        <v>341</v>
      </c>
      <c r="I51" s="221"/>
      <c r="J51" s="205">
        <v>1277568570.9000001</v>
      </c>
      <c r="K51" s="220">
        <v>2093</v>
      </c>
      <c r="L51" s="221"/>
      <c r="M51" s="205">
        <v>1033088739</v>
      </c>
      <c r="N51" s="220">
        <v>5620</v>
      </c>
      <c r="O51" s="213"/>
      <c r="P51" s="213"/>
      <c r="Q51" s="213"/>
      <c r="R51" s="281" t="s">
        <v>5601</v>
      </c>
      <c r="S51" s="282"/>
      <c r="T51" s="268">
        <v>30247.7</v>
      </c>
      <c r="U51" s="292">
        <f>+(T51/$T$59)</f>
        <v>0.15921325302409753</v>
      </c>
      <c r="V51" s="284">
        <v>29750.7</v>
      </c>
      <c r="W51" s="292">
        <f>+(V51/$V$59)</f>
        <v>0.15713375755808795</v>
      </c>
      <c r="X51" s="285">
        <v>30359.9</v>
      </c>
      <c r="Y51" s="292">
        <f>+(X51/X$59)</f>
        <v>0.15823747061052451</v>
      </c>
      <c r="Z51" s="284">
        <v>31780.1</v>
      </c>
      <c r="AA51" s="292">
        <f>+(Z51/Z$59)</f>
        <v>0.1620073142656728</v>
      </c>
      <c r="AB51" s="268">
        <v>32550</v>
      </c>
      <c r="AC51" s="292">
        <f>+(AB51/AB$59)</f>
        <v>0.16231418640949052</v>
      </c>
      <c r="AD51" s="268">
        <v>32405</v>
      </c>
      <c r="AE51" s="292">
        <f>+(AD51/AD$59)</f>
        <v>0.1610450409259655</v>
      </c>
    </row>
    <row r="52" spans="2:31" ht="15.75">
      <c r="B52" s="211">
        <v>2003</v>
      </c>
      <c r="C52" s="221"/>
      <c r="D52" s="205">
        <v>921412882.70000005</v>
      </c>
      <c r="E52" s="220">
        <v>8774</v>
      </c>
      <c r="F52" s="221"/>
      <c r="G52" s="205">
        <v>190677159.15799999</v>
      </c>
      <c r="H52" s="220">
        <v>345</v>
      </c>
      <c r="I52" s="221"/>
      <c r="J52" s="205">
        <v>1325282272.8</v>
      </c>
      <c r="K52" s="220">
        <v>2177</v>
      </c>
      <c r="L52" s="221"/>
      <c r="M52" s="205">
        <v>855709439</v>
      </c>
      <c r="N52" s="220">
        <v>5581</v>
      </c>
      <c r="O52" s="213"/>
      <c r="P52" s="213"/>
      <c r="Q52" s="213"/>
      <c r="R52" s="269"/>
      <c r="S52" s="286" t="s">
        <v>118</v>
      </c>
      <c r="T52" s="267">
        <v>313</v>
      </c>
      <c r="U52" s="292">
        <f>+(T52/$T$59)</f>
        <v>1.6475219007244361E-3</v>
      </c>
      <c r="V52" s="269">
        <v>299</v>
      </c>
      <c r="W52" s="292">
        <f>+(V52/$V$59)</f>
        <v>1.5792231278547494E-3</v>
      </c>
      <c r="X52" s="287">
        <v>284</v>
      </c>
      <c r="Y52" s="292">
        <f>+(X52/X$59)</f>
        <v>1.4802236388587893E-3</v>
      </c>
      <c r="Z52" s="269">
        <v>288</v>
      </c>
      <c r="AA52" s="292">
        <f>+(Z52/Z$59)</f>
        <v>1.4681548046895311E-3</v>
      </c>
      <c r="AB52" s="267">
        <v>299</v>
      </c>
      <c r="AC52" s="292">
        <f>+(AB52/AB$59)</f>
        <v>1.4909966739304966E-3</v>
      </c>
      <c r="AD52" s="267">
        <v>298</v>
      </c>
      <c r="AE52" s="292">
        <f>+(AD52/AD$59)</f>
        <v>1.480988186882818E-3</v>
      </c>
    </row>
    <row r="53" spans="2:31" ht="15.75">
      <c r="B53" s="211">
        <v>2004</v>
      </c>
      <c r="C53" s="221"/>
      <c r="D53" s="205">
        <v>989557786.60000002</v>
      </c>
      <c r="E53" s="220">
        <v>9093</v>
      </c>
      <c r="F53" s="221"/>
      <c r="G53" s="205">
        <v>182341406.83200002</v>
      </c>
      <c r="H53" s="220">
        <v>348</v>
      </c>
      <c r="I53" s="221"/>
      <c r="J53" s="205">
        <v>1385460617.0999999</v>
      </c>
      <c r="K53" s="220">
        <v>2270</v>
      </c>
      <c r="L53" s="221"/>
      <c r="M53" s="205">
        <v>854666682</v>
      </c>
      <c r="N53" s="220">
        <v>5416</v>
      </c>
      <c r="O53" s="213"/>
      <c r="P53" s="213"/>
      <c r="Q53" s="213"/>
      <c r="R53" s="269"/>
      <c r="S53" s="286" t="s">
        <v>96</v>
      </c>
      <c r="T53" s="267">
        <v>12315</v>
      </c>
      <c r="U53" s="292">
        <f>+(T53/$T$59)</f>
        <v>6.4821828138726612E-2</v>
      </c>
      <c r="V53" s="269">
        <v>12150</v>
      </c>
      <c r="W53" s="292">
        <f>+(V53/$V$59)</f>
        <v>6.4172444827542488E-2</v>
      </c>
      <c r="X53" s="287">
        <v>12746</v>
      </c>
      <c r="Y53" s="292">
        <f>+(X53/X$59)</f>
        <v>6.6432853876387782E-2</v>
      </c>
      <c r="Z53" s="269">
        <v>13256</v>
      </c>
      <c r="AA53" s="292">
        <f>+(Z53/Z$59)</f>
        <v>6.7575903093626474E-2</v>
      </c>
      <c r="AB53" s="267">
        <v>13558</v>
      </c>
      <c r="AC53" s="292">
        <f>+(AB53/AB$59)</f>
        <v>6.7608471254681182E-2</v>
      </c>
      <c r="AD53" s="267">
        <v>13431</v>
      </c>
      <c r="AE53" s="292">
        <f>+(AD53/AD$59)</f>
        <v>6.6748833349070905E-2</v>
      </c>
    </row>
    <row r="54" spans="2:31" ht="15.75">
      <c r="B54" s="211">
        <v>2005</v>
      </c>
      <c r="C54" s="221"/>
      <c r="D54" s="205">
        <v>1115915065.9000001</v>
      </c>
      <c r="E54" s="220">
        <v>10161</v>
      </c>
      <c r="F54" s="221"/>
      <c r="G54" s="205">
        <v>229853474.61199999</v>
      </c>
      <c r="H54" s="220">
        <v>372</v>
      </c>
      <c r="I54" s="221"/>
      <c r="J54" s="205">
        <v>1327843272.4000001</v>
      </c>
      <c r="K54" s="220">
        <v>2284</v>
      </c>
      <c r="L54" s="221"/>
      <c r="M54" s="205">
        <v>802092945.5</v>
      </c>
      <c r="N54" s="220">
        <v>5608</v>
      </c>
      <c r="O54" s="213"/>
      <c r="P54" s="213"/>
      <c r="Q54" s="213"/>
      <c r="R54" s="213"/>
      <c r="U54" s="64"/>
      <c r="W54" s="292"/>
      <c r="Y54" s="292"/>
      <c r="AA54" s="292"/>
      <c r="AC54" s="292"/>
      <c r="AE54" s="292"/>
    </row>
    <row r="55" spans="2:31" ht="15.75">
      <c r="B55" s="211">
        <v>2006</v>
      </c>
      <c r="C55" s="221"/>
      <c r="D55" s="205">
        <v>1206767924.2</v>
      </c>
      <c r="E55" s="220">
        <v>10905</v>
      </c>
      <c r="F55" s="221"/>
      <c r="G55" s="205">
        <v>168291733.711</v>
      </c>
      <c r="H55" s="220">
        <v>354</v>
      </c>
      <c r="I55" s="221"/>
      <c r="J55" s="205">
        <v>1262279512.3</v>
      </c>
      <c r="K55" s="220">
        <v>2242</v>
      </c>
      <c r="L55" s="221"/>
      <c r="M55" s="205">
        <v>821693254.89999998</v>
      </c>
      <c r="N55" s="220">
        <v>5464</v>
      </c>
      <c r="O55" s="213"/>
      <c r="P55" s="213"/>
      <c r="Q55" s="213"/>
      <c r="R55" s="283" t="s">
        <v>5602</v>
      </c>
      <c r="S55" s="282"/>
      <c r="T55" s="268">
        <v>49178.7</v>
      </c>
      <c r="U55" s="292">
        <f>+(T55/$T$59)</f>
        <v>0.25885937795257769</v>
      </c>
      <c r="V55" s="284">
        <v>47348.3</v>
      </c>
      <c r="W55" s="292">
        <f>+(V55/$V$59)</f>
        <v>0.25007869707225766</v>
      </c>
      <c r="X55" s="285">
        <v>48650.6</v>
      </c>
      <c r="Y55" s="292">
        <f>+(X55/X$59)</f>
        <v>0.25356960621360358</v>
      </c>
      <c r="Z55" s="284">
        <v>50144.3</v>
      </c>
      <c r="AA55" s="292">
        <f>+(Z55/Z$59)</f>
        <v>0.25562359365553217</v>
      </c>
      <c r="AB55" s="268">
        <v>50582</v>
      </c>
      <c r="AC55" s="292">
        <f>+(AB55/AB$59)</f>
        <v>0.25223275505268355</v>
      </c>
      <c r="AD55" s="268">
        <v>50139</v>
      </c>
      <c r="AE55" s="292">
        <f>+(AD55/AD$59)</f>
        <v>0.24917874732254233</v>
      </c>
    </row>
    <row r="56" spans="2:31" ht="16.5" thickBot="1">
      <c r="B56" s="211">
        <v>2007</v>
      </c>
      <c r="C56" s="219"/>
      <c r="D56" s="218">
        <v>1308849574.0699999</v>
      </c>
      <c r="E56" s="217">
        <v>11549</v>
      </c>
      <c r="F56" s="219"/>
      <c r="G56" s="218">
        <v>185044294.19700003</v>
      </c>
      <c r="H56" s="217">
        <v>333</v>
      </c>
      <c r="I56" s="219"/>
      <c r="J56" s="218">
        <v>1527455277.2</v>
      </c>
      <c r="K56" s="217">
        <v>2233</v>
      </c>
      <c r="L56" s="219"/>
      <c r="M56" s="218">
        <v>979969830</v>
      </c>
      <c r="N56" s="217">
        <v>5531</v>
      </c>
      <c r="O56" s="213"/>
      <c r="P56" s="213"/>
      <c r="Q56" s="213"/>
      <c r="R56" s="269"/>
      <c r="S56" s="286" t="s">
        <v>74</v>
      </c>
      <c r="T56" s="267">
        <v>5696</v>
      </c>
      <c r="U56" s="292">
        <f>+(T56/$T$59)</f>
        <v>2.998174040423766E-2</v>
      </c>
      <c r="V56" s="269">
        <v>5561</v>
      </c>
      <c r="W56" s="292">
        <f>+(V56/$V$59)</f>
        <v>2.9371437505017597E-2</v>
      </c>
      <c r="X56" s="287">
        <v>5885</v>
      </c>
      <c r="Y56" s="292">
        <f>+(X56/X$59)</f>
        <v>3.0672944065788646E-2</v>
      </c>
      <c r="Z56" s="269">
        <v>6169</v>
      </c>
      <c r="AA56" s="292">
        <f>+(Z56/Z$59)</f>
        <v>3.1448079826839295E-2</v>
      </c>
      <c r="AB56" s="267">
        <v>6234</v>
      </c>
      <c r="AC56" s="292">
        <f>+(AB56/AB$59)</f>
        <v>3.1086532659808413E-2</v>
      </c>
      <c r="AD56" s="267">
        <v>6336</v>
      </c>
      <c r="AE56" s="292">
        <f>+(AD56/AD$59)</f>
        <v>3.1488393127817232E-2</v>
      </c>
    </row>
    <row r="57" spans="2:31" ht="15.75">
      <c r="B57" s="200">
        <v>2008</v>
      </c>
      <c r="C57" s="212"/>
      <c r="D57" s="216">
        <v>1308585287.1199999</v>
      </c>
      <c r="E57" s="216">
        <f>T53</f>
        <v>12315</v>
      </c>
      <c r="F57" s="212"/>
      <c r="G57" s="216">
        <v>230868388.64999998</v>
      </c>
      <c r="H57" s="216">
        <f>T52</f>
        <v>313</v>
      </c>
      <c r="J57" s="216">
        <v>1481428474.1000001</v>
      </c>
      <c r="K57" s="216">
        <f>T57</f>
        <v>2254</v>
      </c>
      <c r="M57" s="216">
        <v>938821206.89999998</v>
      </c>
      <c r="N57" s="216">
        <f>T56</f>
        <v>5696</v>
      </c>
      <c r="O57" s="213"/>
      <c r="P57" s="213"/>
      <c r="Q57" s="213"/>
      <c r="R57" s="269"/>
      <c r="S57" s="286" t="s">
        <v>140</v>
      </c>
      <c r="T57" s="267">
        <v>2254</v>
      </c>
      <c r="U57" s="292">
        <f>+(T57/$T$59)</f>
        <v>1.1864263144513989E-2</v>
      </c>
      <c r="V57" s="269">
        <v>2248</v>
      </c>
      <c r="W57" s="292">
        <f>+(V57/$V$59)</f>
        <v>1.1873222713770825E-2</v>
      </c>
      <c r="X57" s="287">
        <v>2379</v>
      </c>
      <c r="Y57" s="292">
        <f>+(X57/X$59)</f>
        <v>1.2399479002975562E-2</v>
      </c>
      <c r="Z57" s="269">
        <v>2479</v>
      </c>
      <c r="AA57" s="292">
        <f>+(Z57/Z$59)</f>
        <v>1.263734639175468E-2</v>
      </c>
      <c r="AB57" s="267">
        <v>2513</v>
      </c>
      <c r="AC57" s="292">
        <f>+(AB57/AB$59)</f>
        <v>1.2531353316345611E-2</v>
      </c>
      <c r="AD57" s="267">
        <v>2514</v>
      </c>
      <c r="AE57" s="292">
        <f>+(AD57/AD$59)</f>
        <v>1.2493974167192633E-2</v>
      </c>
    </row>
    <row r="58" spans="2:31">
      <c r="B58" s="200">
        <v>2009</v>
      </c>
      <c r="C58" s="212"/>
      <c r="D58" s="190">
        <v>1550282951.0999999</v>
      </c>
      <c r="E58" s="215">
        <f>V53</f>
        <v>12150</v>
      </c>
      <c r="F58" s="212"/>
      <c r="G58" s="190">
        <v>238708494.85599998</v>
      </c>
      <c r="H58" s="214">
        <f>V52</f>
        <v>299</v>
      </c>
      <c r="J58" s="190">
        <v>1611305885.4000001</v>
      </c>
      <c r="K58" s="214">
        <f>V57</f>
        <v>2248</v>
      </c>
      <c r="M58" s="190">
        <v>1005210320.2</v>
      </c>
      <c r="N58" s="214">
        <f>V56</f>
        <v>5561</v>
      </c>
      <c r="O58" s="213"/>
      <c r="P58" s="213"/>
      <c r="Q58" s="213"/>
      <c r="R58" s="213"/>
    </row>
    <row r="59" spans="2:31" ht="15.75">
      <c r="B59" s="200">
        <v>2010</v>
      </c>
      <c r="C59" s="212"/>
      <c r="D59" s="190">
        <v>1525677268</v>
      </c>
      <c r="E59" s="215">
        <f>X53</f>
        <v>12746</v>
      </c>
      <c r="F59" s="212"/>
      <c r="G59" s="190">
        <v>318134630.06999993</v>
      </c>
      <c r="H59" s="214">
        <f>X52</f>
        <v>284</v>
      </c>
      <c r="J59" s="190">
        <v>1703912175.9000001</v>
      </c>
      <c r="K59" s="214">
        <f>X57</f>
        <v>2379</v>
      </c>
      <c r="M59" s="190">
        <v>1020262416.5</v>
      </c>
      <c r="N59" s="214">
        <f>X56</f>
        <v>5885</v>
      </c>
      <c r="O59" s="213"/>
      <c r="P59" s="213"/>
      <c r="Q59" s="213"/>
      <c r="R59" s="288" t="s">
        <v>5603</v>
      </c>
      <c r="T59" s="290">
        <v>189982.3</v>
      </c>
      <c r="U59" s="292">
        <f>+(T59/T$59)</f>
        <v>1</v>
      </c>
      <c r="V59" s="290">
        <v>189333.6</v>
      </c>
      <c r="W59" s="292">
        <f>+(V59/V$59)</f>
        <v>1</v>
      </c>
      <c r="X59" s="291">
        <v>191862.9</v>
      </c>
      <c r="Y59" s="292">
        <f>+(X59/X$59)</f>
        <v>1</v>
      </c>
      <c r="Z59" s="290">
        <v>196164.6</v>
      </c>
      <c r="AA59" s="292">
        <f>+(Z59/Z$59)</f>
        <v>1</v>
      </c>
      <c r="AB59" s="289">
        <v>200537</v>
      </c>
      <c r="AC59" s="292">
        <f>+(AB59/AB$59)</f>
        <v>1</v>
      </c>
      <c r="AD59" s="289">
        <v>201217</v>
      </c>
      <c r="AE59" s="292">
        <f>+(AD59/AD$59)</f>
        <v>1</v>
      </c>
    </row>
    <row r="60" spans="2:31">
      <c r="B60" s="200">
        <v>2011</v>
      </c>
      <c r="C60" s="212"/>
      <c r="D60" s="190">
        <v>1548751854</v>
      </c>
      <c r="E60" s="215">
        <f>Z53</f>
        <v>13256</v>
      </c>
      <c r="F60" s="212"/>
      <c r="G60" s="190">
        <v>310634073.77999997</v>
      </c>
      <c r="H60" s="214">
        <f>Z52</f>
        <v>288</v>
      </c>
      <c r="J60" s="190">
        <v>1822716919.9000001</v>
      </c>
      <c r="K60" s="214">
        <f>Z57</f>
        <v>2479</v>
      </c>
      <c r="M60" s="190">
        <v>1129759628</v>
      </c>
      <c r="N60" s="214">
        <f>Z56</f>
        <v>6169</v>
      </c>
      <c r="O60" s="213"/>
      <c r="P60" s="213"/>
      <c r="Q60" s="213"/>
      <c r="R60" s="213"/>
    </row>
    <row r="61" spans="2:31">
      <c r="B61" s="200">
        <v>2012</v>
      </c>
      <c r="C61" s="212"/>
      <c r="D61" s="190">
        <v>1538633207</v>
      </c>
      <c r="E61" s="215">
        <f>AB53</f>
        <v>13558</v>
      </c>
      <c r="F61" s="212"/>
      <c r="G61" s="190">
        <v>320834983.16000003</v>
      </c>
      <c r="H61" s="214">
        <f>AB52</f>
        <v>299</v>
      </c>
      <c r="J61" s="190">
        <v>1863138987.4000001</v>
      </c>
      <c r="K61" s="214">
        <f>AB57</f>
        <v>2513</v>
      </c>
      <c r="M61" s="190">
        <v>1167452880</v>
      </c>
      <c r="N61" s="214">
        <f>AB56</f>
        <v>6234</v>
      </c>
      <c r="O61" s="213"/>
      <c r="P61" s="213"/>
      <c r="Q61" s="213"/>
      <c r="R61" s="269" t="s">
        <v>5604</v>
      </c>
      <c r="S61" s="269"/>
    </row>
    <row r="62" spans="2:31">
      <c r="B62" s="200">
        <v>2013</v>
      </c>
      <c r="C62" s="212"/>
      <c r="D62" s="190">
        <v>1572647948.3599999</v>
      </c>
      <c r="E62" s="215">
        <f>AD53</f>
        <v>13431</v>
      </c>
      <c r="F62" s="212"/>
      <c r="G62" s="190">
        <v>323015623.47000003</v>
      </c>
      <c r="H62" s="214">
        <f>AD52</f>
        <v>298</v>
      </c>
      <c r="J62" s="190">
        <v>1934947194.0999999</v>
      </c>
      <c r="K62" s="214">
        <f>AD57</f>
        <v>2514</v>
      </c>
      <c r="M62" s="190">
        <v>1221862862</v>
      </c>
      <c r="N62" s="214">
        <f>AD56</f>
        <v>6336</v>
      </c>
      <c r="O62" s="213"/>
      <c r="P62" s="213"/>
      <c r="Q62" s="213"/>
      <c r="R62" s="278"/>
      <c r="S62" s="269"/>
    </row>
    <row r="63" spans="2:31">
      <c r="B63" s="211">
        <v>2014</v>
      </c>
      <c r="C63" s="212"/>
      <c r="D63" s="212">
        <v>1607127657.75</v>
      </c>
      <c r="E63" s="212"/>
      <c r="F63" s="212"/>
      <c r="G63" s="190">
        <v>319071472.87</v>
      </c>
      <c r="J63" s="190">
        <v>2020589620.3999999</v>
      </c>
      <c r="M63" s="190">
        <v>1302082730</v>
      </c>
      <c r="O63" s="213"/>
      <c r="P63" s="213"/>
      <c r="Q63" s="213"/>
      <c r="R63" s="269"/>
      <c r="S63" s="269" t="s">
        <v>5605</v>
      </c>
    </row>
    <row r="64" spans="2:31">
      <c r="B64" s="211">
        <v>2015</v>
      </c>
      <c r="C64" s="212"/>
      <c r="D64" s="212">
        <v>1636247118.73</v>
      </c>
      <c r="E64" s="212"/>
      <c r="F64" s="212"/>
      <c r="G64" s="190">
        <v>320041493.44999999</v>
      </c>
      <c r="J64" s="190">
        <v>2083950219.9000001</v>
      </c>
      <c r="M64" s="190">
        <v>1366273724</v>
      </c>
      <c r="O64" s="213"/>
      <c r="P64" s="213"/>
      <c r="Q64" s="213"/>
      <c r="R64" s="213"/>
    </row>
    <row r="65" spans="2:18">
      <c r="B65" s="211">
        <v>2016</v>
      </c>
      <c r="C65" s="212"/>
      <c r="D65" s="212">
        <v>1670740596.71</v>
      </c>
      <c r="E65" s="212"/>
      <c r="F65" s="212"/>
      <c r="G65" s="190">
        <v>321220236.61000001</v>
      </c>
      <c r="J65" s="190">
        <v>2146630229.3</v>
      </c>
      <c r="M65" s="190">
        <v>1436489624</v>
      </c>
      <c r="O65" s="213"/>
      <c r="P65" s="213"/>
      <c r="Q65" s="213"/>
      <c r="R65" s="213"/>
    </row>
    <row r="66" spans="2:18">
      <c r="B66" s="211">
        <v>2017</v>
      </c>
      <c r="C66" s="212"/>
      <c r="D66" s="212">
        <v>1711084692.01</v>
      </c>
      <c r="E66" s="212"/>
      <c r="F66" s="212"/>
      <c r="G66" s="190">
        <v>317274315.14999998</v>
      </c>
      <c r="J66" s="190">
        <v>2204367746.5</v>
      </c>
      <c r="M66" s="190">
        <v>1503739491</v>
      </c>
      <c r="O66" s="213"/>
      <c r="P66" s="213"/>
      <c r="Q66" s="213"/>
      <c r="R66" s="213"/>
    </row>
    <row r="67" spans="2:18">
      <c r="B67" s="211">
        <v>2018</v>
      </c>
      <c r="C67" s="212"/>
      <c r="D67" s="212">
        <v>1745849788.4400001</v>
      </c>
      <c r="E67" s="212"/>
      <c r="F67" s="212"/>
      <c r="G67" s="190">
        <v>317242678.67000002</v>
      </c>
      <c r="J67" s="190">
        <v>2262579257.1000004</v>
      </c>
      <c r="M67" s="190">
        <v>1577162726</v>
      </c>
      <c r="O67" s="213"/>
      <c r="P67" s="213"/>
      <c r="Q67" s="213"/>
      <c r="R67" s="213"/>
    </row>
    <row r="68" spans="2:18">
      <c r="B68" s="211">
        <v>2019</v>
      </c>
      <c r="C68" s="212"/>
      <c r="D68" s="212">
        <v>1793842788.48</v>
      </c>
      <c r="E68" s="212"/>
      <c r="F68" s="212"/>
      <c r="G68" s="190">
        <v>314343281.5</v>
      </c>
      <c r="J68" s="190">
        <v>2319287101.8000002</v>
      </c>
      <c r="M68" s="190">
        <v>1639676320</v>
      </c>
    </row>
    <row r="69" spans="2:18">
      <c r="B69" s="211">
        <v>2020</v>
      </c>
      <c r="C69" s="212"/>
      <c r="D69" s="212">
        <v>1844031455.0799999</v>
      </c>
      <c r="E69" s="212"/>
      <c r="F69" s="212"/>
      <c r="G69" s="190">
        <v>315500155.42000002</v>
      </c>
      <c r="J69" s="190">
        <v>2377721823.3000002</v>
      </c>
      <c r="M69" s="190">
        <v>1705797870</v>
      </c>
    </row>
    <row r="70" spans="2:18">
      <c r="B70" s="211">
        <v>2021</v>
      </c>
      <c r="C70" s="212"/>
      <c r="D70" s="212">
        <v>1900640702.6900001</v>
      </c>
      <c r="E70" s="212"/>
      <c r="F70" s="212"/>
      <c r="G70" s="190">
        <v>316604185.17000002</v>
      </c>
      <c r="J70" s="190">
        <v>2439565476.5999999</v>
      </c>
      <c r="M70" s="190">
        <v>1761876129</v>
      </c>
    </row>
    <row r="71" spans="2:18">
      <c r="B71" s="211">
        <v>2022</v>
      </c>
      <c r="C71" s="212"/>
      <c r="D71" s="212">
        <v>1957464654.45</v>
      </c>
      <c r="E71" s="212"/>
      <c r="F71" s="212"/>
      <c r="G71" s="190">
        <v>314025803.90000004</v>
      </c>
      <c r="J71" s="190">
        <v>2511493504.3000002</v>
      </c>
      <c r="M71" s="190">
        <v>1832353919</v>
      </c>
    </row>
    <row r="72" spans="2:18">
      <c r="B72" s="211">
        <v>2023</v>
      </c>
      <c r="C72" s="212"/>
      <c r="D72" s="212">
        <v>2024591449.8199999</v>
      </c>
      <c r="E72" s="212"/>
      <c r="F72" s="212"/>
      <c r="G72" s="190">
        <v>312165770.96000004</v>
      </c>
      <c r="J72" s="190">
        <v>2591814073.3999996</v>
      </c>
      <c r="M72" s="190">
        <v>1885834558</v>
      </c>
    </row>
    <row r="73" spans="2:18">
      <c r="B73" s="211">
        <v>2024</v>
      </c>
      <c r="C73" s="212"/>
      <c r="D73" s="212">
        <v>2099484002.3499999</v>
      </c>
      <c r="E73" s="212"/>
      <c r="F73" s="212"/>
      <c r="G73" s="190">
        <v>316846772.75</v>
      </c>
      <c r="J73" s="190">
        <v>2679434278</v>
      </c>
      <c r="M73" s="190">
        <v>1950702973</v>
      </c>
    </row>
    <row r="74" spans="2:18">
      <c r="B74" s="211">
        <v>2025</v>
      </c>
      <c r="C74" s="212"/>
      <c r="D74" s="212">
        <v>2182153011.5999999</v>
      </c>
      <c r="E74" s="212"/>
      <c r="F74" s="212"/>
      <c r="G74" s="190">
        <v>317154017.94000006</v>
      </c>
      <c r="J74" s="190">
        <v>2774540250.3000002</v>
      </c>
      <c r="M74" s="190">
        <v>2024878252</v>
      </c>
    </row>
    <row r="75" spans="2:18">
      <c r="B75" s="211">
        <v>2026</v>
      </c>
      <c r="C75" s="212"/>
      <c r="D75" s="212">
        <v>2284892178.5</v>
      </c>
      <c r="E75" s="212"/>
      <c r="F75" s="212"/>
      <c r="G75" s="190">
        <v>317132831.70999998</v>
      </c>
      <c r="J75" s="190">
        <v>2879612349.6999998</v>
      </c>
      <c r="M75" s="190">
        <v>2106253871</v>
      </c>
    </row>
    <row r="76" spans="2:18">
      <c r="B76" s="211">
        <v>2027</v>
      </c>
      <c r="C76" s="212"/>
      <c r="D76" s="212">
        <v>2378940927.7800002</v>
      </c>
      <c r="E76" s="212"/>
      <c r="F76" s="212"/>
      <c r="G76" s="190">
        <v>329619379.67999995</v>
      </c>
      <c r="J76" s="190">
        <v>2984193071.1999998</v>
      </c>
      <c r="M76" s="190">
        <v>2193325448</v>
      </c>
    </row>
    <row r="77" spans="2:18">
      <c r="B77" s="211">
        <v>2028</v>
      </c>
      <c r="C77" s="212"/>
      <c r="D77" s="212">
        <v>2484467592.8899999</v>
      </c>
      <c r="E77" s="212"/>
      <c r="F77" s="212"/>
      <c r="G77" s="190">
        <v>331066865.50999999</v>
      </c>
      <c r="J77" s="190">
        <v>3092428874</v>
      </c>
      <c r="M77" s="190">
        <v>2273964959</v>
      </c>
    </row>
    <row r="78" spans="2:18">
      <c r="B78" s="211">
        <v>2029</v>
      </c>
      <c r="C78" s="212"/>
      <c r="D78" s="212">
        <v>2575806943.77</v>
      </c>
      <c r="E78" s="212"/>
      <c r="F78" s="212"/>
      <c r="G78" s="190">
        <v>333952763.74000001</v>
      </c>
      <c r="J78" s="190">
        <v>3202917778.5999999</v>
      </c>
      <c r="M78" s="190">
        <v>2356511431</v>
      </c>
    </row>
    <row r="79" spans="2:18">
      <c r="B79" s="211">
        <v>2030</v>
      </c>
      <c r="C79" s="212"/>
      <c r="D79" s="212">
        <v>2675193452.4000001</v>
      </c>
      <c r="E79" s="212"/>
      <c r="F79" s="212"/>
      <c r="G79" s="190">
        <v>338486759.89000005</v>
      </c>
      <c r="J79" s="190">
        <v>3332498384.6999998</v>
      </c>
      <c r="M79" s="190">
        <v>2435921000</v>
      </c>
    </row>
    <row r="80" spans="2:18">
      <c r="B80" s="211">
        <v>2031</v>
      </c>
      <c r="C80" s="212"/>
      <c r="D80" s="212">
        <v>2783592126.4000001</v>
      </c>
      <c r="E80" s="212"/>
      <c r="F80" s="212"/>
      <c r="G80" s="190">
        <v>344005985.83999997</v>
      </c>
      <c r="J80" s="190">
        <v>3442249037.4000001</v>
      </c>
      <c r="M80" s="190">
        <v>2531172713</v>
      </c>
    </row>
    <row r="81" spans="2:16">
      <c r="B81" s="211">
        <v>2032</v>
      </c>
      <c r="D81" s="190">
        <v>2887561973.1999998</v>
      </c>
      <c r="G81" s="190">
        <v>344015536.36000001</v>
      </c>
      <c r="J81" s="190">
        <v>3565172330.5999999</v>
      </c>
      <c r="M81" s="190">
        <v>2621004345</v>
      </c>
    </row>
    <row r="82" spans="2:16">
      <c r="B82" s="211">
        <v>2033</v>
      </c>
      <c r="D82" s="190">
        <v>2987701908</v>
      </c>
      <c r="G82" s="190">
        <v>352166717.38</v>
      </c>
      <c r="J82" s="190">
        <v>3708165815.2000003</v>
      </c>
      <c r="M82" s="190">
        <v>2698900541</v>
      </c>
    </row>
    <row r="83" spans="2:16">
      <c r="B83" s="211">
        <v>2034</v>
      </c>
      <c r="D83" s="190">
        <v>3105538699.9000001</v>
      </c>
      <c r="G83" s="190">
        <v>360257472.30000007</v>
      </c>
      <c r="J83" s="190">
        <v>3837626194.8000002</v>
      </c>
      <c r="M83" s="190">
        <v>2796518159</v>
      </c>
    </row>
    <row r="84" spans="2:16">
      <c r="B84" s="211">
        <v>2035</v>
      </c>
      <c r="D84" s="190">
        <v>3188441716.3000002</v>
      </c>
      <c r="G84" s="190">
        <v>360167672.44999999</v>
      </c>
      <c r="J84" s="190">
        <v>3986119730.8000002</v>
      </c>
      <c r="M84" s="190">
        <v>2869362843</v>
      </c>
    </row>
    <row r="87" spans="2:16">
      <c r="C87" s="190" t="s">
        <v>5524</v>
      </c>
      <c r="D87" s="210"/>
    </row>
    <row r="88" spans="2:16">
      <c r="B88" s="204" t="s">
        <v>96</v>
      </c>
      <c r="C88" s="204" t="s">
        <v>5522</v>
      </c>
      <c r="D88" s="204" t="s">
        <v>5521</v>
      </c>
      <c r="E88" s="209" t="s">
        <v>5523</v>
      </c>
      <c r="F88" s="204" t="s">
        <v>118</v>
      </c>
      <c r="G88" s="208" t="s">
        <v>5522</v>
      </c>
      <c r="H88" s="204" t="s">
        <v>5521</v>
      </c>
      <c r="J88" s="204" t="s">
        <v>140</v>
      </c>
      <c r="K88" s="203" t="s">
        <v>5522</v>
      </c>
      <c r="L88" s="204" t="s">
        <v>5521</v>
      </c>
      <c r="N88" s="204" t="s">
        <v>74</v>
      </c>
      <c r="O88" s="203" t="s">
        <v>5522</v>
      </c>
      <c r="P88" s="204" t="s">
        <v>5521</v>
      </c>
    </row>
    <row r="89" spans="2:16">
      <c r="B89" s="204">
        <v>1997</v>
      </c>
      <c r="C89" s="203">
        <f t="shared" ref="C89:C127" si="12">D46/1000000</f>
        <v>629.80339800000002</v>
      </c>
      <c r="D89" s="205">
        <f t="shared" ref="D89:D105" si="13">E46</f>
        <v>5193</v>
      </c>
      <c r="F89" s="204">
        <v>1997</v>
      </c>
      <c r="G89" s="203">
        <f t="shared" ref="G89:G127" si="14">G46/1000000</f>
        <v>157.30607861199999</v>
      </c>
      <c r="H89" s="205">
        <f t="shared" ref="H89:H105" si="15">H46</f>
        <v>295</v>
      </c>
      <c r="J89" s="204">
        <v>1997</v>
      </c>
      <c r="K89" s="203">
        <f t="shared" ref="K89:K127" si="16">J46/1000000</f>
        <v>1023.1418448300001</v>
      </c>
      <c r="L89" s="205">
        <f t="shared" ref="L89:L105" si="17">K46</f>
        <v>1610</v>
      </c>
      <c r="N89" s="207">
        <v>1997</v>
      </c>
      <c r="O89" s="203">
        <f t="shared" ref="O89:O127" si="18">M46/1000000</f>
        <v>1273.4383057999999</v>
      </c>
      <c r="P89" s="205">
        <f t="shared" ref="P89:P105" si="19">N46</f>
        <v>5305</v>
      </c>
    </row>
    <row r="90" spans="2:16">
      <c r="B90" s="204">
        <v>1998</v>
      </c>
      <c r="C90" s="203">
        <f t="shared" si="12"/>
        <v>642.87337735000006</v>
      </c>
      <c r="D90" s="205">
        <f t="shared" si="13"/>
        <v>5765</v>
      </c>
      <c r="F90" s="204">
        <v>1998</v>
      </c>
      <c r="G90" s="203">
        <f t="shared" si="14"/>
        <v>158.988866479</v>
      </c>
      <c r="H90" s="205">
        <f t="shared" si="15"/>
        <v>291</v>
      </c>
      <c r="J90" s="204">
        <v>1998</v>
      </c>
      <c r="K90" s="203">
        <f t="shared" si="16"/>
        <v>1032.52602886</v>
      </c>
      <c r="L90" s="205">
        <f t="shared" si="17"/>
        <v>1583</v>
      </c>
      <c r="N90" s="207">
        <v>1998</v>
      </c>
      <c r="O90" s="203">
        <f t="shared" si="18"/>
        <v>1241.5095497</v>
      </c>
      <c r="P90" s="205">
        <f t="shared" si="19"/>
        <v>5326</v>
      </c>
    </row>
    <row r="91" spans="2:16">
      <c r="B91" s="204">
        <v>1999</v>
      </c>
      <c r="C91" s="203">
        <f t="shared" si="12"/>
        <v>827.85370019000004</v>
      </c>
      <c r="D91" s="205">
        <f t="shared" si="13"/>
        <v>6453</v>
      </c>
      <c r="F91" s="204">
        <v>1999</v>
      </c>
      <c r="G91" s="203">
        <f t="shared" si="14"/>
        <v>148.02265932499998</v>
      </c>
      <c r="H91" s="205">
        <f t="shared" si="15"/>
        <v>303</v>
      </c>
      <c r="J91" s="204">
        <v>1999</v>
      </c>
      <c r="K91" s="203">
        <f t="shared" si="16"/>
        <v>962.71582397999998</v>
      </c>
      <c r="L91" s="205">
        <f t="shared" si="17"/>
        <v>1665</v>
      </c>
      <c r="N91" s="204">
        <v>1999</v>
      </c>
      <c r="O91" s="203">
        <f t="shared" si="18"/>
        <v>1106.3392904000002</v>
      </c>
      <c r="P91" s="205">
        <f t="shared" si="19"/>
        <v>5535</v>
      </c>
    </row>
    <row r="92" spans="2:16">
      <c r="B92" s="204">
        <v>2000</v>
      </c>
      <c r="C92" s="203">
        <f t="shared" si="12"/>
        <v>949.31431050000003</v>
      </c>
      <c r="D92" s="205">
        <f t="shared" si="13"/>
        <v>7223</v>
      </c>
      <c r="F92" s="204">
        <v>2000</v>
      </c>
      <c r="G92" s="203">
        <f t="shared" si="14"/>
        <v>155.19695557400001</v>
      </c>
      <c r="H92" s="205">
        <f t="shared" si="15"/>
        <v>338</v>
      </c>
      <c r="J92" s="204">
        <v>2000</v>
      </c>
      <c r="K92" s="203">
        <f t="shared" si="16"/>
        <v>1076.0322892000002</v>
      </c>
      <c r="L92" s="205">
        <f t="shared" si="17"/>
        <v>1640</v>
      </c>
      <c r="N92" s="204">
        <v>2000</v>
      </c>
      <c r="O92" s="203">
        <f t="shared" si="18"/>
        <v>1131.1751904</v>
      </c>
      <c r="P92" s="205">
        <f t="shared" si="19"/>
        <v>5593</v>
      </c>
    </row>
    <row r="93" spans="2:16">
      <c r="B93" s="204">
        <v>2001</v>
      </c>
      <c r="C93" s="203">
        <f t="shared" si="12"/>
        <v>824.67170571999998</v>
      </c>
      <c r="D93" s="205">
        <f t="shared" si="13"/>
        <v>7757</v>
      </c>
      <c r="F93" s="204">
        <v>2001</v>
      </c>
      <c r="G93" s="203">
        <f t="shared" si="14"/>
        <v>150.79750691999999</v>
      </c>
      <c r="H93" s="205">
        <f t="shared" si="15"/>
        <v>346</v>
      </c>
      <c r="J93" s="204">
        <v>2001</v>
      </c>
      <c r="K93" s="203">
        <f t="shared" si="16"/>
        <v>1134.5532636399998</v>
      </c>
      <c r="L93" s="205">
        <f t="shared" si="17"/>
        <v>1717</v>
      </c>
      <c r="N93" s="204">
        <v>2001</v>
      </c>
      <c r="O93" s="203">
        <f t="shared" si="18"/>
        <v>972.92047739999998</v>
      </c>
      <c r="P93" s="205">
        <f t="shared" si="19"/>
        <v>5514</v>
      </c>
    </row>
    <row r="94" spans="2:16">
      <c r="B94" s="204">
        <v>2002</v>
      </c>
      <c r="C94" s="203">
        <f t="shared" si="12"/>
        <v>1036.5585439900001</v>
      </c>
      <c r="D94" s="205">
        <f t="shared" si="13"/>
        <v>8155</v>
      </c>
      <c r="F94" s="204">
        <v>2002</v>
      </c>
      <c r="G94" s="203">
        <f t="shared" si="14"/>
        <v>196.68924050000001</v>
      </c>
      <c r="H94" s="205">
        <f t="shared" si="15"/>
        <v>341</v>
      </c>
      <c r="J94" s="204">
        <v>2002</v>
      </c>
      <c r="K94" s="203">
        <f t="shared" si="16"/>
        <v>1277.5685709000002</v>
      </c>
      <c r="L94" s="205">
        <f t="shared" si="17"/>
        <v>2093</v>
      </c>
      <c r="N94" s="207">
        <v>2002</v>
      </c>
      <c r="O94" s="203">
        <f t="shared" si="18"/>
        <v>1033.088739</v>
      </c>
      <c r="P94" s="205">
        <f t="shared" si="19"/>
        <v>5620</v>
      </c>
    </row>
    <row r="95" spans="2:16">
      <c r="B95" s="204">
        <v>2003</v>
      </c>
      <c r="C95" s="203">
        <f t="shared" si="12"/>
        <v>921.41288270000007</v>
      </c>
      <c r="D95" s="205">
        <f t="shared" si="13"/>
        <v>8774</v>
      </c>
      <c r="F95" s="204">
        <v>2003</v>
      </c>
      <c r="G95" s="203">
        <f t="shared" si="14"/>
        <v>190.67715915799999</v>
      </c>
      <c r="H95" s="205">
        <f t="shared" si="15"/>
        <v>345</v>
      </c>
      <c r="J95" s="204">
        <v>2003</v>
      </c>
      <c r="K95" s="203">
        <f t="shared" si="16"/>
        <v>1325.2822727999999</v>
      </c>
      <c r="L95" s="205">
        <f t="shared" si="17"/>
        <v>2177</v>
      </c>
      <c r="N95" s="207">
        <v>2003</v>
      </c>
      <c r="O95" s="203">
        <f t="shared" si="18"/>
        <v>855.70943899999997</v>
      </c>
      <c r="P95" s="205">
        <f t="shared" si="19"/>
        <v>5581</v>
      </c>
    </row>
    <row r="96" spans="2:16">
      <c r="B96" s="204">
        <v>2004</v>
      </c>
      <c r="C96" s="203">
        <f t="shared" si="12"/>
        <v>989.55778659999999</v>
      </c>
      <c r="D96" s="205">
        <f t="shared" si="13"/>
        <v>9093</v>
      </c>
      <c r="F96" s="204">
        <v>2004</v>
      </c>
      <c r="G96" s="203">
        <f t="shared" si="14"/>
        <v>182.34140683200002</v>
      </c>
      <c r="H96" s="205">
        <f t="shared" si="15"/>
        <v>348</v>
      </c>
      <c r="J96" s="204">
        <v>2004</v>
      </c>
      <c r="K96" s="203">
        <f t="shared" si="16"/>
        <v>1385.4606170999998</v>
      </c>
      <c r="L96" s="205">
        <f t="shared" si="17"/>
        <v>2270</v>
      </c>
      <c r="N96" s="204">
        <v>2004</v>
      </c>
      <c r="O96" s="203">
        <f t="shared" si="18"/>
        <v>854.66668200000004</v>
      </c>
      <c r="P96" s="205">
        <f t="shared" si="19"/>
        <v>5416</v>
      </c>
    </row>
    <row r="97" spans="2:17">
      <c r="B97" s="204">
        <v>2005</v>
      </c>
      <c r="C97" s="203">
        <f t="shared" si="12"/>
        <v>1115.9150659000002</v>
      </c>
      <c r="D97" s="205">
        <f t="shared" si="13"/>
        <v>10161</v>
      </c>
      <c r="F97" s="204">
        <v>2005</v>
      </c>
      <c r="G97" s="203">
        <f t="shared" si="14"/>
        <v>229.85347461199999</v>
      </c>
      <c r="H97" s="205">
        <f t="shared" si="15"/>
        <v>372</v>
      </c>
      <c r="J97" s="204">
        <v>2005</v>
      </c>
      <c r="K97" s="203">
        <f t="shared" si="16"/>
        <v>1327.8432724000002</v>
      </c>
      <c r="L97" s="205">
        <f t="shared" si="17"/>
        <v>2284</v>
      </c>
      <c r="N97" s="207">
        <v>2005</v>
      </c>
      <c r="O97" s="203">
        <f t="shared" si="18"/>
        <v>802.09294550000004</v>
      </c>
      <c r="P97" s="205">
        <f t="shared" si="19"/>
        <v>5608</v>
      </c>
    </row>
    <row r="98" spans="2:17">
      <c r="B98" s="204">
        <v>2006</v>
      </c>
      <c r="C98" s="203">
        <f t="shared" si="12"/>
        <v>1206.7679242000002</v>
      </c>
      <c r="D98" s="205">
        <f t="shared" si="13"/>
        <v>10905</v>
      </c>
      <c r="F98" s="204">
        <v>2006</v>
      </c>
      <c r="G98" s="203">
        <f t="shared" si="14"/>
        <v>168.29173371100001</v>
      </c>
      <c r="H98" s="205">
        <f t="shared" si="15"/>
        <v>354</v>
      </c>
      <c r="J98" s="204">
        <v>2006</v>
      </c>
      <c r="K98" s="203">
        <f t="shared" si="16"/>
        <v>1262.2795122999999</v>
      </c>
      <c r="L98" s="205">
        <f t="shared" si="17"/>
        <v>2242</v>
      </c>
      <c r="N98" s="206">
        <v>2006</v>
      </c>
      <c r="O98" s="203">
        <f t="shared" si="18"/>
        <v>821.69325489999994</v>
      </c>
      <c r="P98" s="205">
        <f t="shared" si="19"/>
        <v>5464</v>
      </c>
    </row>
    <row r="99" spans="2:17">
      <c r="B99" s="204">
        <v>2007</v>
      </c>
      <c r="C99" s="203">
        <f t="shared" si="12"/>
        <v>1308.84957407</v>
      </c>
      <c r="D99" s="205">
        <f t="shared" si="13"/>
        <v>11549</v>
      </c>
      <c r="E99" s="197">
        <f t="shared" ref="E99:E105" si="20">D98:D99</f>
        <v>11549</v>
      </c>
      <c r="F99" s="204">
        <v>2007</v>
      </c>
      <c r="G99" s="203">
        <f t="shared" si="14"/>
        <v>185.04429419700003</v>
      </c>
      <c r="H99" s="205">
        <f t="shared" si="15"/>
        <v>333</v>
      </c>
      <c r="I99" s="197">
        <f t="shared" ref="I99:I105" si="21">H99</f>
        <v>333</v>
      </c>
      <c r="J99" s="204">
        <v>2007</v>
      </c>
      <c r="K99" s="203">
        <f t="shared" si="16"/>
        <v>1527.4552772</v>
      </c>
      <c r="L99" s="205">
        <f t="shared" si="17"/>
        <v>2233</v>
      </c>
      <c r="M99" s="197">
        <f t="shared" ref="M99:M105" si="22">L99</f>
        <v>2233</v>
      </c>
      <c r="N99" s="204">
        <v>2007</v>
      </c>
      <c r="O99" s="203">
        <f t="shared" si="18"/>
        <v>979.96983</v>
      </c>
      <c r="P99" s="205">
        <f t="shared" si="19"/>
        <v>5531</v>
      </c>
    </row>
    <row r="100" spans="2:17">
      <c r="B100" s="204">
        <v>2008</v>
      </c>
      <c r="C100" s="203">
        <f t="shared" si="12"/>
        <v>1308.58528712</v>
      </c>
      <c r="D100" s="205">
        <f t="shared" si="13"/>
        <v>12315</v>
      </c>
      <c r="E100" s="197">
        <f t="shared" si="20"/>
        <v>12315</v>
      </c>
      <c r="F100" s="204">
        <v>2008</v>
      </c>
      <c r="G100" s="203">
        <f t="shared" si="14"/>
        <v>230.86838864999999</v>
      </c>
      <c r="H100" s="205">
        <f t="shared" si="15"/>
        <v>313</v>
      </c>
      <c r="I100" s="197">
        <f t="shared" si="21"/>
        <v>313</v>
      </c>
      <c r="J100" s="204">
        <v>2008</v>
      </c>
      <c r="K100" s="203">
        <f t="shared" si="16"/>
        <v>1481.4284741000001</v>
      </c>
      <c r="L100" s="205">
        <f t="shared" si="17"/>
        <v>2254</v>
      </c>
      <c r="M100" s="197">
        <f t="shared" si="22"/>
        <v>2254</v>
      </c>
      <c r="N100" s="204">
        <v>2008</v>
      </c>
      <c r="O100" s="203">
        <f t="shared" si="18"/>
        <v>938.82120689999999</v>
      </c>
      <c r="P100" s="205">
        <f t="shared" si="19"/>
        <v>5696</v>
      </c>
      <c r="Q100" s="198"/>
    </row>
    <row r="101" spans="2:17">
      <c r="B101" s="204">
        <v>2009</v>
      </c>
      <c r="C101" s="203">
        <f t="shared" si="12"/>
        <v>1550.2829511</v>
      </c>
      <c r="D101" s="205">
        <f t="shared" si="13"/>
        <v>12150</v>
      </c>
      <c r="E101" s="197">
        <f t="shared" si="20"/>
        <v>12150</v>
      </c>
      <c r="F101" s="204">
        <v>2009</v>
      </c>
      <c r="G101" s="203">
        <f t="shared" si="14"/>
        <v>238.70849485599999</v>
      </c>
      <c r="H101" s="205">
        <f t="shared" si="15"/>
        <v>299</v>
      </c>
      <c r="I101" s="197">
        <f t="shared" si="21"/>
        <v>299</v>
      </c>
      <c r="J101" s="204">
        <v>2009</v>
      </c>
      <c r="K101" s="203">
        <f t="shared" si="16"/>
        <v>1611.3058854000001</v>
      </c>
      <c r="L101" s="205">
        <f t="shared" si="17"/>
        <v>2248</v>
      </c>
      <c r="M101" s="197">
        <f t="shared" si="22"/>
        <v>2248</v>
      </c>
      <c r="N101" s="204">
        <v>2009</v>
      </c>
      <c r="O101" s="203">
        <f t="shared" si="18"/>
        <v>1005.2103202000001</v>
      </c>
      <c r="P101" s="205">
        <f t="shared" si="19"/>
        <v>5561</v>
      </c>
      <c r="Q101" s="198"/>
    </row>
    <row r="102" spans="2:17">
      <c r="B102" s="204">
        <v>2010</v>
      </c>
      <c r="C102" s="203">
        <f t="shared" si="12"/>
        <v>1525.6772679999999</v>
      </c>
      <c r="D102" s="205">
        <f t="shared" si="13"/>
        <v>12746</v>
      </c>
      <c r="E102" s="197">
        <f t="shared" si="20"/>
        <v>12746</v>
      </c>
      <c r="F102" s="204">
        <v>2010</v>
      </c>
      <c r="G102" s="203">
        <f t="shared" si="14"/>
        <v>318.13463006999996</v>
      </c>
      <c r="H102" s="205">
        <f t="shared" si="15"/>
        <v>284</v>
      </c>
      <c r="I102" s="197">
        <f t="shared" si="21"/>
        <v>284</v>
      </c>
      <c r="J102" s="204">
        <v>2010</v>
      </c>
      <c r="K102" s="203">
        <f t="shared" si="16"/>
        <v>1703.9121759000002</v>
      </c>
      <c r="L102" s="205">
        <f t="shared" si="17"/>
        <v>2379</v>
      </c>
      <c r="M102" s="197">
        <f t="shared" si="22"/>
        <v>2379</v>
      </c>
      <c r="N102" s="204">
        <v>2010</v>
      </c>
      <c r="O102" s="203">
        <f t="shared" si="18"/>
        <v>1020.2624165</v>
      </c>
      <c r="P102" s="205">
        <f t="shared" si="19"/>
        <v>5885</v>
      </c>
      <c r="Q102" s="198"/>
    </row>
    <row r="103" spans="2:17">
      <c r="B103" s="204">
        <v>2011</v>
      </c>
      <c r="C103" s="203">
        <f t="shared" si="12"/>
        <v>1548.7518540000001</v>
      </c>
      <c r="D103" s="205">
        <f t="shared" si="13"/>
        <v>13256</v>
      </c>
      <c r="E103" s="197">
        <f t="shared" si="20"/>
        <v>13256</v>
      </c>
      <c r="F103" s="204">
        <v>2011</v>
      </c>
      <c r="G103" s="203">
        <f t="shared" si="14"/>
        <v>310.63407377999999</v>
      </c>
      <c r="H103" s="205">
        <f t="shared" si="15"/>
        <v>288</v>
      </c>
      <c r="I103" s="197">
        <f t="shared" si="21"/>
        <v>288</v>
      </c>
      <c r="J103" s="204">
        <v>2011</v>
      </c>
      <c r="K103" s="203">
        <f t="shared" si="16"/>
        <v>1822.7169199</v>
      </c>
      <c r="L103" s="205">
        <f t="shared" si="17"/>
        <v>2479</v>
      </c>
      <c r="M103" s="197">
        <f t="shared" si="22"/>
        <v>2479</v>
      </c>
      <c r="N103" s="204">
        <v>2011</v>
      </c>
      <c r="O103" s="203">
        <f t="shared" si="18"/>
        <v>1129.759628</v>
      </c>
      <c r="P103" s="205">
        <f t="shared" si="19"/>
        <v>6169</v>
      </c>
      <c r="Q103" s="198"/>
    </row>
    <row r="104" spans="2:17">
      <c r="B104" s="204">
        <v>2012</v>
      </c>
      <c r="C104" s="203">
        <f t="shared" si="12"/>
        <v>1538.6332070000001</v>
      </c>
      <c r="D104" s="205">
        <f t="shared" si="13"/>
        <v>13558</v>
      </c>
      <c r="E104" s="197">
        <f t="shared" si="20"/>
        <v>13558</v>
      </c>
      <c r="F104" s="204">
        <v>2012</v>
      </c>
      <c r="G104" s="203">
        <f t="shared" si="14"/>
        <v>320.83498316000004</v>
      </c>
      <c r="H104" s="205">
        <f t="shared" si="15"/>
        <v>299</v>
      </c>
      <c r="I104" s="197">
        <f t="shared" si="21"/>
        <v>299</v>
      </c>
      <c r="J104" s="204">
        <v>2012</v>
      </c>
      <c r="K104" s="203">
        <f t="shared" si="16"/>
        <v>1863.1389874000001</v>
      </c>
      <c r="L104" s="205">
        <f t="shared" si="17"/>
        <v>2513</v>
      </c>
      <c r="M104" s="197">
        <f t="shared" si="22"/>
        <v>2513</v>
      </c>
      <c r="N104" s="204">
        <v>2012</v>
      </c>
      <c r="O104" s="203">
        <f t="shared" si="18"/>
        <v>1167.4528800000001</v>
      </c>
      <c r="P104" s="205">
        <f t="shared" si="19"/>
        <v>6234</v>
      </c>
      <c r="Q104" s="198"/>
    </row>
    <row r="105" spans="2:17">
      <c r="B105" s="204">
        <v>2013</v>
      </c>
      <c r="C105" s="203">
        <f t="shared" si="12"/>
        <v>1572.6479483599999</v>
      </c>
      <c r="D105" s="205">
        <f t="shared" si="13"/>
        <v>13431</v>
      </c>
      <c r="E105" s="197">
        <f t="shared" si="20"/>
        <v>13431</v>
      </c>
      <c r="F105" s="204">
        <v>2013</v>
      </c>
      <c r="G105" s="203">
        <f t="shared" si="14"/>
        <v>323.01562347000004</v>
      </c>
      <c r="H105" s="205">
        <f t="shared" si="15"/>
        <v>298</v>
      </c>
      <c r="I105" s="197">
        <f t="shared" si="21"/>
        <v>298</v>
      </c>
      <c r="J105" s="204">
        <v>2013</v>
      </c>
      <c r="K105" s="203">
        <f t="shared" si="16"/>
        <v>1934.9471940999999</v>
      </c>
      <c r="L105" s="205">
        <f t="shared" si="17"/>
        <v>2514</v>
      </c>
      <c r="M105" s="197">
        <f t="shared" si="22"/>
        <v>2514</v>
      </c>
      <c r="N105" s="204">
        <v>2013</v>
      </c>
      <c r="O105" s="203">
        <f t="shared" si="18"/>
        <v>1221.862862</v>
      </c>
      <c r="P105" s="205">
        <f t="shared" si="19"/>
        <v>6336</v>
      </c>
      <c r="Q105" s="198"/>
    </row>
    <row r="106" spans="2:17">
      <c r="B106" s="204">
        <v>2014</v>
      </c>
      <c r="C106" s="203">
        <f t="shared" si="12"/>
        <v>1607.12765775</v>
      </c>
      <c r="D106" s="202">
        <f t="shared" ref="D106:D127" si="23">(8964.4*LN(C106))-52896</f>
        <v>13281.02775487247</v>
      </c>
      <c r="E106" s="198">
        <f t="shared" ref="E106:E127" si="24">FORECAST(C106,D$89:D$105,C$89:C$105)</f>
        <v>13776.365602097982</v>
      </c>
      <c r="F106" s="204">
        <v>2014</v>
      </c>
      <c r="G106" s="203">
        <f t="shared" si="14"/>
        <v>319.07147286999998</v>
      </c>
      <c r="H106" s="202">
        <f t="shared" ref="H106:H127" si="25">(-41.27*LN(G106))+540.7</f>
        <v>302.76131756126233</v>
      </c>
      <c r="I106" s="198">
        <f t="shared" ref="I106:I127" si="26">FORECAST(G106,H$89:H$105,G$89:G$105)</f>
        <v>299.47815459668072</v>
      </c>
      <c r="J106" s="204">
        <v>2014</v>
      </c>
      <c r="K106" s="203">
        <f t="shared" si="16"/>
        <v>2020.5896203999998</v>
      </c>
      <c r="L106" s="202">
        <f t="shared" ref="L106:L127" si="27" xml:space="preserve"> (1399.5*LN(K106)) - 7992.3</f>
        <v>2659.4969224070219</v>
      </c>
      <c r="M106" s="198">
        <f t="shared" ref="M106:M127" si="28">FORECAST(K106,L$89:L$105,K$89:K$105)</f>
        <v>2721.6170570166196</v>
      </c>
      <c r="N106" s="204">
        <v>2014</v>
      </c>
      <c r="O106" s="203">
        <f t="shared" si="18"/>
        <v>1302.0827300000001</v>
      </c>
      <c r="P106" s="202">
        <f t="shared" ref="P106:P127" si="29">FORECAST(O106,P$91:P$105,O$91:O$105)</f>
        <v>6195.1650315784418</v>
      </c>
      <c r="Q106" s="198"/>
    </row>
    <row r="107" spans="2:17">
      <c r="B107" s="204">
        <v>2015</v>
      </c>
      <c r="C107" s="203">
        <f t="shared" si="12"/>
        <v>1636.24711873</v>
      </c>
      <c r="D107" s="202">
        <f t="shared" si="23"/>
        <v>13441.999291112326</v>
      </c>
      <c r="E107" s="198">
        <f t="shared" si="24"/>
        <v>14020.972434438618</v>
      </c>
      <c r="F107" s="204">
        <v>2015</v>
      </c>
      <c r="G107" s="203">
        <f t="shared" si="14"/>
        <v>320.04149344999996</v>
      </c>
      <c r="H107" s="202">
        <f t="shared" si="25"/>
        <v>302.63604149212875</v>
      </c>
      <c r="I107" s="198">
        <f t="shared" si="26"/>
        <v>299.28188401669991</v>
      </c>
      <c r="J107" s="204">
        <v>2015</v>
      </c>
      <c r="K107" s="203">
        <f t="shared" si="16"/>
        <v>2083.9502199000003</v>
      </c>
      <c r="L107" s="202">
        <f t="shared" si="27"/>
        <v>2702.7077118393454</v>
      </c>
      <c r="M107" s="198">
        <f t="shared" si="28"/>
        <v>2783.5952297346525</v>
      </c>
      <c r="N107" s="204">
        <v>2015</v>
      </c>
      <c r="O107" s="203">
        <f t="shared" si="18"/>
        <v>1366.2737239999999</v>
      </c>
      <c r="P107" s="202">
        <f t="shared" si="29"/>
        <v>6297.8724834735058</v>
      </c>
      <c r="Q107" s="198"/>
    </row>
    <row r="108" spans="2:17">
      <c r="B108" s="204">
        <v>2016</v>
      </c>
      <c r="C108" s="203">
        <f t="shared" si="12"/>
        <v>1670.7405967100001</v>
      </c>
      <c r="D108" s="202">
        <f t="shared" si="23"/>
        <v>13629.012110609969</v>
      </c>
      <c r="E108" s="198">
        <f t="shared" si="24"/>
        <v>14310.721629689664</v>
      </c>
      <c r="F108" s="204">
        <v>2016</v>
      </c>
      <c r="G108" s="203">
        <f t="shared" si="14"/>
        <v>321.22023661000003</v>
      </c>
      <c r="H108" s="202">
        <f t="shared" si="25"/>
        <v>302.4843194019968</v>
      </c>
      <c r="I108" s="198">
        <f t="shared" si="26"/>
        <v>299.0433812380665</v>
      </c>
      <c r="J108" s="204">
        <v>2016</v>
      </c>
      <c r="K108" s="203">
        <f t="shared" si="16"/>
        <v>2146.6302292999999</v>
      </c>
      <c r="L108" s="202">
        <f t="shared" si="27"/>
        <v>2744.180551622544</v>
      </c>
      <c r="M108" s="198">
        <f t="shared" si="28"/>
        <v>2844.9076617384098</v>
      </c>
      <c r="N108" s="204">
        <v>2016</v>
      </c>
      <c r="O108" s="203">
        <f t="shared" si="18"/>
        <v>1436.489624</v>
      </c>
      <c r="P108" s="202">
        <f t="shared" si="29"/>
        <v>6410.2199596867358</v>
      </c>
      <c r="Q108" s="198"/>
    </row>
    <row r="109" spans="2:17">
      <c r="B109" s="204">
        <v>2017</v>
      </c>
      <c r="C109" s="203">
        <f t="shared" si="12"/>
        <v>1711.08469201</v>
      </c>
      <c r="D109" s="202">
        <f t="shared" si="23"/>
        <v>13842.907114251881</v>
      </c>
      <c r="E109" s="198">
        <f t="shared" si="24"/>
        <v>14649.616685534262</v>
      </c>
      <c r="F109" s="204">
        <v>2017</v>
      </c>
      <c r="G109" s="203">
        <f t="shared" si="14"/>
        <v>317.27431514999995</v>
      </c>
      <c r="H109" s="202">
        <f t="shared" si="25"/>
        <v>302.9944263448574</v>
      </c>
      <c r="I109" s="198">
        <f t="shared" si="26"/>
        <v>299.84178521987985</v>
      </c>
      <c r="J109" s="204">
        <v>2017</v>
      </c>
      <c r="K109" s="203">
        <f t="shared" si="16"/>
        <v>2204.3677465000001</v>
      </c>
      <c r="L109" s="202">
        <f t="shared" si="27"/>
        <v>2781.3253166710429</v>
      </c>
      <c r="M109" s="198">
        <f t="shared" si="28"/>
        <v>2901.3854388044556</v>
      </c>
      <c r="N109" s="204">
        <v>2017</v>
      </c>
      <c r="O109" s="203">
        <f t="shared" si="18"/>
        <v>1503.739491</v>
      </c>
      <c r="P109" s="202">
        <f t="shared" si="29"/>
        <v>6517.8216970870308</v>
      </c>
      <c r="Q109" s="198"/>
    </row>
    <row r="110" spans="2:17">
      <c r="B110" s="204">
        <v>2018</v>
      </c>
      <c r="C110" s="203">
        <f t="shared" si="12"/>
        <v>1745.8497884400001</v>
      </c>
      <c r="D110" s="202">
        <f t="shared" si="23"/>
        <v>14023.216425344392</v>
      </c>
      <c r="E110" s="198">
        <f t="shared" si="24"/>
        <v>14941.647507107493</v>
      </c>
      <c r="F110" s="204">
        <v>2018</v>
      </c>
      <c r="G110" s="203">
        <f t="shared" si="14"/>
        <v>317.24267867000003</v>
      </c>
      <c r="H110" s="202">
        <f t="shared" si="25"/>
        <v>302.99854171936556</v>
      </c>
      <c r="I110" s="198">
        <f t="shared" si="26"/>
        <v>299.84818643487068</v>
      </c>
      <c r="J110" s="204">
        <v>2018</v>
      </c>
      <c r="K110" s="203">
        <f t="shared" si="16"/>
        <v>2262.5792571000002</v>
      </c>
      <c r="L110" s="202">
        <f t="shared" si="27"/>
        <v>2817.8028576592669</v>
      </c>
      <c r="M110" s="198">
        <f t="shared" si="28"/>
        <v>2958.3268674938163</v>
      </c>
      <c r="N110" s="204">
        <v>2018</v>
      </c>
      <c r="O110" s="203">
        <f t="shared" si="18"/>
        <v>1577.162726</v>
      </c>
      <c r="P110" s="202">
        <f t="shared" si="29"/>
        <v>6635.301002310789</v>
      </c>
      <c r="Q110" s="198"/>
    </row>
    <row r="111" spans="2:17">
      <c r="B111" s="204">
        <v>2019</v>
      </c>
      <c r="C111" s="203">
        <f t="shared" si="12"/>
        <v>1793.8427884800001</v>
      </c>
      <c r="D111" s="202">
        <f t="shared" si="23"/>
        <v>14266.319353967396</v>
      </c>
      <c r="E111" s="198">
        <f t="shared" si="24"/>
        <v>15344.794245378895</v>
      </c>
      <c r="F111" s="204">
        <v>2019</v>
      </c>
      <c r="G111" s="203">
        <f t="shared" si="14"/>
        <v>314.34328149999999</v>
      </c>
      <c r="H111" s="202">
        <f t="shared" si="25"/>
        <v>303.37745755767685</v>
      </c>
      <c r="I111" s="198">
        <f t="shared" si="26"/>
        <v>300.4348403429255</v>
      </c>
      <c r="J111" s="204">
        <v>2019</v>
      </c>
      <c r="K111" s="203">
        <f t="shared" si="16"/>
        <v>2319.2871018000001</v>
      </c>
      <c r="L111" s="202">
        <f t="shared" si="27"/>
        <v>2852.4466796581391</v>
      </c>
      <c r="M111" s="198">
        <f t="shared" si="28"/>
        <v>3013.7974378643494</v>
      </c>
      <c r="N111" s="204">
        <v>2019</v>
      </c>
      <c r="O111" s="203">
        <f t="shared" si="18"/>
        <v>1639.67632</v>
      </c>
      <c r="P111" s="202">
        <f t="shared" si="29"/>
        <v>6735.3245655623969</v>
      </c>
      <c r="Q111" s="198"/>
    </row>
    <row r="112" spans="2:17">
      <c r="B112" s="204">
        <v>2020</v>
      </c>
      <c r="C112" s="203">
        <f t="shared" si="12"/>
        <v>1844.0314550799999</v>
      </c>
      <c r="D112" s="202">
        <f t="shared" si="23"/>
        <v>14513.683501515552</v>
      </c>
      <c r="E112" s="198">
        <f t="shared" si="24"/>
        <v>15766.384836113317</v>
      </c>
      <c r="F112" s="204">
        <v>2020</v>
      </c>
      <c r="G112" s="203">
        <f t="shared" si="14"/>
        <v>315.50015542</v>
      </c>
      <c r="H112" s="202">
        <f t="shared" si="25"/>
        <v>303.22585086442132</v>
      </c>
      <c r="I112" s="198">
        <f t="shared" si="26"/>
        <v>300.20076251001694</v>
      </c>
      <c r="J112" s="204">
        <v>2020</v>
      </c>
      <c r="K112" s="203">
        <f t="shared" si="16"/>
        <v>2377.7218233000003</v>
      </c>
      <c r="L112" s="202">
        <f t="shared" si="27"/>
        <v>2887.2703785501863</v>
      </c>
      <c r="M112" s="198">
        <f t="shared" si="28"/>
        <v>3070.9572073494401</v>
      </c>
      <c r="N112" s="204">
        <v>2020</v>
      </c>
      <c r="O112" s="203">
        <f t="shared" si="18"/>
        <v>1705.7978700000001</v>
      </c>
      <c r="P112" s="202">
        <f t="shared" si="29"/>
        <v>6841.1209630422682</v>
      </c>
      <c r="Q112" s="198"/>
    </row>
    <row r="113" spans="2:17">
      <c r="B113" s="204">
        <v>2021</v>
      </c>
      <c r="C113" s="203">
        <f t="shared" si="12"/>
        <v>1900.6407026900001</v>
      </c>
      <c r="D113" s="202">
        <f t="shared" si="23"/>
        <v>14784.738793280194</v>
      </c>
      <c r="E113" s="198">
        <f t="shared" si="24"/>
        <v>16241.90904820568</v>
      </c>
      <c r="F113" s="204">
        <v>2021</v>
      </c>
      <c r="G113" s="203">
        <f t="shared" si="14"/>
        <v>316.60418516999999</v>
      </c>
      <c r="H113" s="202">
        <f t="shared" si="25"/>
        <v>303.08168683583153</v>
      </c>
      <c r="I113" s="198">
        <f t="shared" si="26"/>
        <v>299.97737698210523</v>
      </c>
      <c r="J113" s="204">
        <v>2021</v>
      </c>
      <c r="K113" s="203">
        <f t="shared" si="16"/>
        <v>2439.5654765999998</v>
      </c>
      <c r="L113" s="202">
        <f t="shared" si="27"/>
        <v>2923.2055190854799</v>
      </c>
      <c r="M113" s="198">
        <f t="shared" si="28"/>
        <v>3131.4515312035173</v>
      </c>
      <c r="N113" s="204">
        <v>2021</v>
      </c>
      <c r="O113" s="203">
        <f t="shared" si="18"/>
        <v>1761.876129</v>
      </c>
      <c r="P113" s="202">
        <f t="shared" si="29"/>
        <v>6930.8478036735478</v>
      </c>
      <c r="Q113" s="198"/>
    </row>
    <row r="114" spans="2:17">
      <c r="B114" s="204">
        <v>2022</v>
      </c>
      <c r="C114" s="203">
        <f t="shared" si="12"/>
        <v>1957.4646544500001</v>
      </c>
      <c r="D114" s="202">
        <f t="shared" si="23"/>
        <v>15048.82150982591</v>
      </c>
      <c r="E114" s="198">
        <f t="shared" si="24"/>
        <v>16719.236799932856</v>
      </c>
      <c r="F114" s="204">
        <v>2022</v>
      </c>
      <c r="G114" s="203">
        <f t="shared" si="14"/>
        <v>314.02580390000003</v>
      </c>
      <c r="H114" s="202">
        <f t="shared" si="25"/>
        <v>303.41916012380017</v>
      </c>
      <c r="I114" s="198">
        <f t="shared" si="26"/>
        <v>300.49907765290391</v>
      </c>
      <c r="J114" s="204">
        <v>2022</v>
      </c>
      <c r="K114" s="203">
        <f t="shared" si="16"/>
        <v>2511.4935043</v>
      </c>
      <c r="L114" s="202">
        <f t="shared" si="27"/>
        <v>2963.8717110873577</v>
      </c>
      <c r="M114" s="198">
        <f t="shared" si="28"/>
        <v>3201.8102045626301</v>
      </c>
      <c r="N114" s="204">
        <v>2022</v>
      </c>
      <c r="O114" s="203">
        <f t="shared" si="18"/>
        <v>1832.3539189999999</v>
      </c>
      <c r="P114" s="202">
        <f t="shared" si="29"/>
        <v>7043.6143114814095</v>
      </c>
      <c r="Q114" s="198"/>
    </row>
    <row r="115" spans="2:17">
      <c r="B115" s="204">
        <v>2023</v>
      </c>
      <c r="C115" s="203">
        <f t="shared" si="12"/>
        <v>2024.59144982</v>
      </c>
      <c r="D115" s="202">
        <f t="shared" si="23"/>
        <v>15351.081667959821</v>
      </c>
      <c r="E115" s="198">
        <f t="shared" si="24"/>
        <v>17283.109626834121</v>
      </c>
      <c r="F115" s="204">
        <v>2023</v>
      </c>
      <c r="G115" s="203">
        <f t="shared" si="14"/>
        <v>312.16577096000003</v>
      </c>
      <c r="H115" s="202">
        <f t="shared" si="25"/>
        <v>303.66433680226078</v>
      </c>
      <c r="I115" s="198">
        <f t="shared" si="26"/>
        <v>300.87543022876076</v>
      </c>
      <c r="J115" s="204">
        <v>2023</v>
      </c>
      <c r="K115" s="203">
        <f t="shared" si="16"/>
        <v>2591.8140733999994</v>
      </c>
      <c r="L115" s="202">
        <f t="shared" si="27"/>
        <v>3007.9285968792492</v>
      </c>
      <c r="M115" s="198">
        <f t="shared" si="28"/>
        <v>3280.3783075126412</v>
      </c>
      <c r="N115" s="204">
        <v>2023</v>
      </c>
      <c r="O115" s="203">
        <f t="shared" si="18"/>
        <v>1885.834558</v>
      </c>
      <c r="P115" s="202">
        <f t="shared" si="29"/>
        <v>7129.184884783479</v>
      </c>
      <c r="Q115" s="198"/>
    </row>
    <row r="116" spans="2:17">
      <c r="B116" s="204">
        <v>2024</v>
      </c>
      <c r="C116" s="203">
        <f t="shared" si="12"/>
        <v>2099.4840023500001</v>
      </c>
      <c r="D116" s="202">
        <f t="shared" si="23"/>
        <v>15676.70161423125</v>
      </c>
      <c r="E116" s="198">
        <f t="shared" si="24"/>
        <v>17912.215709973847</v>
      </c>
      <c r="F116" s="204">
        <v>2024</v>
      </c>
      <c r="G116" s="203">
        <f t="shared" si="14"/>
        <v>316.84677275000001</v>
      </c>
      <c r="H116" s="202">
        <f t="shared" si="25"/>
        <v>303.05007715937325</v>
      </c>
      <c r="I116" s="198">
        <f t="shared" si="26"/>
        <v>299.9282926574997</v>
      </c>
      <c r="J116" s="204">
        <v>2024</v>
      </c>
      <c r="K116" s="203">
        <f t="shared" si="16"/>
        <v>2679.4342780000002</v>
      </c>
      <c r="L116" s="202">
        <f t="shared" si="27"/>
        <v>3054.4586648127197</v>
      </c>
      <c r="M116" s="198">
        <f t="shared" si="28"/>
        <v>3366.0867796095345</v>
      </c>
      <c r="N116" s="204">
        <v>2024</v>
      </c>
      <c r="O116" s="203">
        <f t="shared" si="18"/>
        <v>1950.7029729999999</v>
      </c>
      <c r="P116" s="202">
        <f t="shared" si="29"/>
        <v>7232.9762299232898</v>
      </c>
      <c r="Q116" s="198"/>
    </row>
    <row r="117" spans="2:17">
      <c r="B117" s="204">
        <v>2025</v>
      </c>
      <c r="C117" s="203">
        <f t="shared" si="12"/>
        <v>2182.1530115999999</v>
      </c>
      <c r="D117" s="202">
        <f t="shared" si="23"/>
        <v>16022.910400199034</v>
      </c>
      <c r="E117" s="198">
        <f t="shared" si="24"/>
        <v>18606.644926890662</v>
      </c>
      <c r="F117" s="204">
        <v>2025</v>
      </c>
      <c r="G117" s="203">
        <f t="shared" si="14"/>
        <v>317.15401794000007</v>
      </c>
      <c r="H117" s="202">
        <f t="shared" si="25"/>
        <v>303.01007717776395</v>
      </c>
      <c r="I117" s="198">
        <f t="shared" si="26"/>
        <v>299.86612573766217</v>
      </c>
      <c r="J117" s="204">
        <v>2025</v>
      </c>
      <c r="K117" s="203">
        <f t="shared" si="16"/>
        <v>2774.5402503</v>
      </c>
      <c r="L117" s="202">
        <f t="shared" si="27"/>
        <v>3103.2723514737127</v>
      </c>
      <c r="M117" s="198">
        <f t="shared" si="28"/>
        <v>3459.1176919468744</v>
      </c>
      <c r="N117" s="204">
        <v>2025</v>
      </c>
      <c r="O117" s="203">
        <f t="shared" si="18"/>
        <v>2024.878252</v>
      </c>
      <c r="P117" s="202">
        <f t="shared" si="29"/>
        <v>7351.6588273558118</v>
      </c>
      <c r="Q117" s="198"/>
    </row>
    <row r="118" spans="2:17">
      <c r="B118" s="204">
        <v>2026</v>
      </c>
      <c r="C118" s="203">
        <f t="shared" si="12"/>
        <v>2284.8921785000002</v>
      </c>
      <c r="D118" s="202">
        <f t="shared" si="23"/>
        <v>16435.334001552066</v>
      </c>
      <c r="E118" s="198">
        <f t="shared" si="24"/>
        <v>19469.665783972643</v>
      </c>
      <c r="F118" s="204">
        <v>2026</v>
      </c>
      <c r="G118" s="203">
        <f t="shared" si="14"/>
        <v>317.13283171</v>
      </c>
      <c r="H118" s="202">
        <f t="shared" si="25"/>
        <v>303.01283415030065</v>
      </c>
      <c r="I118" s="198">
        <f t="shared" si="26"/>
        <v>299.87041248552657</v>
      </c>
      <c r="J118" s="204">
        <v>2026</v>
      </c>
      <c r="K118" s="203">
        <f t="shared" si="16"/>
        <v>2879.6123496999999</v>
      </c>
      <c r="L118" s="202">
        <f t="shared" si="27"/>
        <v>3155.2926430989965</v>
      </c>
      <c r="M118" s="198">
        <f t="shared" si="28"/>
        <v>3561.8972864559109</v>
      </c>
      <c r="N118" s="204">
        <v>2026</v>
      </c>
      <c r="O118" s="203">
        <f t="shared" si="18"/>
        <v>2106.2538709999999</v>
      </c>
      <c r="P118" s="202">
        <f t="shared" si="29"/>
        <v>7481.8621775932852</v>
      </c>
      <c r="Q118" s="198"/>
    </row>
    <row r="119" spans="2:17">
      <c r="B119" s="204">
        <v>2027</v>
      </c>
      <c r="C119" s="203">
        <f t="shared" si="12"/>
        <v>2378.94092778</v>
      </c>
      <c r="D119" s="202">
        <f t="shared" si="23"/>
        <v>16796.9270935268</v>
      </c>
      <c r="E119" s="198">
        <f t="shared" si="24"/>
        <v>20259.686130255141</v>
      </c>
      <c r="F119" s="204">
        <v>2027</v>
      </c>
      <c r="G119" s="203">
        <f t="shared" si="14"/>
        <v>329.61937967999995</v>
      </c>
      <c r="H119" s="202">
        <f t="shared" si="25"/>
        <v>301.41907423058802</v>
      </c>
      <c r="I119" s="198">
        <f t="shared" si="26"/>
        <v>297.34392793194127</v>
      </c>
      <c r="J119" s="204">
        <v>2027</v>
      </c>
      <c r="K119" s="203">
        <f t="shared" si="16"/>
        <v>2984.1930711999998</v>
      </c>
      <c r="L119" s="202">
        <f t="shared" si="27"/>
        <v>3205.2179835947745</v>
      </c>
      <c r="M119" s="198">
        <f t="shared" si="28"/>
        <v>3664.196224143574</v>
      </c>
      <c r="N119" s="204">
        <v>2027</v>
      </c>
      <c r="O119" s="203">
        <f t="shared" si="18"/>
        <v>2193.3254480000001</v>
      </c>
      <c r="P119" s="202">
        <f t="shared" si="29"/>
        <v>7621.1792258096575</v>
      </c>
      <c r="Q119" s="198"/>
    </row>
    <row r="120" spans="2:17">
      <c r="B120" s="204">
        <v>2028</v>
      </c>
      <c r="C120" s="203">
        <f t="shared" si="12"/>
        <v>2484.4675928899997</v>
      </c>
      <c r="D120" s="202">
        <f t="shared" si="23"/>
        <v>17186.008838626629</v>
      </c>
      <c r="E120" s="198">
        <f t="shared" si="24"/>
        <v>21146.122293951878</v>
      </c>
      <c r="F120" s="204">
        <v>2028</v>
      </c>
      <c r="G120" s="203">
        <f t="shared" si="14"/>
        <v>331.06686551000001</v>
      </c>
      <c r="H120" s="202">
        <f t="shared" si="25"/>
        <v>301.23823851251768</v>
      </c>
      <c r="I120" s="198">
        <f t="shared" si="26"/>
        <v>297.05104869904079</v>
      </c>
      <c r="J120" s="204">
        <v>2028</v>
      </c>
      <c r="K120" s="203">
        <f t="shared" si="16"/>
        <v>3092.4288740000002</v>
      </c>
      <c r="L120" s="202">
        <f t="shared" si="27"/>
        <v>3255.0785902298294</v>
      </c>
      <c r="M120" s="198">
        <f t="shared" si="28"/>
        <v>3770.070495112448</v>
      </c>
      <c r="N120" s="204">
        <v>2028</v>
      </c>
      <c r="O120" s="203">
        <f t="shared" si="18"/>
        <v>2273.9649589999999</v>
      </c>
      <c r="P120" s="202">
        <f t="shared" si="29"/>
        <v>7750.2047819005002</v>
      </c>
      <c r="Q120" s="198"/>
    </row>
    <row r="121" spans="2:17">
      <c r="B121" s="204">
        <v>2029</v>
      </c>
      <c r="C121" s="203">
        <f t="shared" si="12"/>
        <v>2575.8069437700001</v>
      </c>
      <c r="D121" s="202">
        <f t="shared" si="23"/>
        <v>17509.663776252026</v>
      </c>
      <c r="E121" s="198">
        <f t="shared" si="24"/>
        <v>21913.383381035594</v>
      </c>
      <c r="F121" s="204">
        <v>2029</v>
      </c>
      <c r="G121" s="203">
        <f t="shared" si="14"/>
        <v>333.95276374000002</v>
      </c>
      <c r="H121" s="202">
        <f t="shared" si="25"/>
        <v>300.88004828067164</v>
      </c>
      <c r="I121" s="198">
        <f t="shared" si="26"/>
        <v>296.46712611941098</v>
      </c>
      <c r="J121" s="204">
        <v>2029</v>
      </c>
      <c r="K121" s="203">
        <f t="shared" si="16"/>
        <v>3202.9177786</v>
      </c>
      <c r="L121" s="202">
        <f t="shared" si="27"/>
        <v>3304.2085620815005</v>
      </c>
      <c r="M121" s="198">
        <f t="shared" si="28"/>
        <v>3878.1487088093527</v>
      </c>
      <c r="N121" s="204">
        <v>2029</v>
      </c>
      <c r="O121" s="203">
        <f t="shared" si="18"/>
        <v>2356.5114309999999</v>
      </c>
      <c r="P121" s="202">
        <f t="shared" si="29"/>
        <v>7882.2815308919107</v>
      </c>
      <c r="Q121" s="198"/>
    </row>
    <row r="122" spans="2:17">
      <c r="B122" s="204">
        <v>2030</v>
      </c>
      <c r="C122" s="203">
        <f t="shared" si="12"/>
        <v>2675.1934524000003</v>
      </c>
      <c r="D122" s="202">
        <f t="shared" si="23"/>
        <v>17849.045518001847</v>
      </c>
      <c r="E122" s="198">
        <f t="shared" si="24"/>
        <v>22748.241521784723</v>
      </c>
      <c r="F122" s="204">
        <v>2030</v>
      </c>
      <c r="G122" s="203">
        <f t="shared" si="14"/>
        <v>338.48675989000003</v>
      </c>
      <c r="H122" s="202">
        <f t="shared" si="25"/>
        <v>300.32350497753021</v>
      </c>
      <c r="I122" s="198">
        <f t="shared" si="26"/>
        <v>295.54973315647896</v>
      </c>
      <c r="J122" s="204">
        <v>2030</v>
      </c>
      <c r="K122" s="203">
        <f t="shared" si="16"/>
        <v>3332.4983846999999</v>
      </c>
      <c r="L122" s="202">
        <f t="shared" si="27"/>
        <v>3359.7128554945239</v>
      </c>
      <c r="M122" s="198">
        <f t="shared" si="28"/>
        <v>4004.90207366306</v>
      </c>
      <c r="N122" s="204">
        <v>2030</v>
      </c>
      <c r="O122" s="203">
        <f t="shared" si="18"/>
        <v>2435.9209999999998</v>
      </c>
      <c r="P122" s="202">
        <f t="shared" si="29"/>
        <v>8009.3391441152744</v>
      </c>
      <c r="Q122" s="198"/>
    </row>
    <row r="123" spans="2:17">
      <c r="B123" s="204">
        <v>2031</v>
      </c>
      <c r="C123" s="203">
        <f t="shared" si="12"/>
        <v>2783.5921263999999</v>
      </c>
      <c r="D123" s="202">
        <f t="shared" si="23"/>
        <v>18205.116228437721</v>
      </c>
      <c r="E123" s="198">
        <f t="shared" si="24"/>
        <v>23658.802891559946</v>
      </c>
      <c r="F123" s="204">
        <v>2031</v>
      </c>
      <c r="G123" s="203">
        <f t="shared" si="14"/>
        <v>344.00598583999999</v>
      </c>
      <c r="H123" s="202">
        <f t="shared" si="25"/>
        <v>299.65600067965477</v>
      </c>
      <c r="I123" s="198">
        <f t="shared" si="26"/>
        <v>294.43299223305291</v>
      </c>
      <c r="J123" s="204">
        <v>2031</v>
      </c>
      <c r="K123" s="203">
        <f t="shared" si="16"/>
        <v>3442.2490373999999</v>
      </c>
      <c r="L123" s="202">
        <f t="shared" si="27"/>
        <v>3405.0605171911329</v>
      </c>
      <c r="M123" s="198">
        <f t="shared" si="28"/>
        <v>4112.258142933797</v>
      </c>
      <c r="N123" s="204">
        <v>2031</v>
      </c>
      <c r="O123" s="203">
        <f t="shared" si="18"/>
        <v>2531.1727129999999</v>
      </c>
      <c r="P123" s="202">
        <f t="shared" si="29"/>
        <v>8161.7446471500134</v>
      </c>
      <c r="Q123" s="198"/>
    </row>
    <row r="124" spans="2:17">
      <c r="B124" s="204">
        <v>2032</v>
      </c>
      <c r="C124" s="203">
        <f t="shared" si="12"/>
        <v>2887.5619732</v>
      </c>
      <c r="D124" s="202">
        <f t="shared" si="23"/>
        <v>18533.843580326749</v>
      </c>
      <c r="E124" s="198">
        <f t="shared" si="24"/>
        <v>24532.161601810672</v>
      </c>
      <c r="F124" s="200"/>
      <c r="G124" s="203">
        <f t="shared" si="14"/>
        <v>344.01553636</v>
      </c>
      <c r="H124" s="202">
        <f t="shared" si="25"/>
        <v>299.65485493072765</v>
      </c>
      <c r="I124" s="198">
        <f t="shared" si="26"/>
        <v>294.43105981415562</v>
      </c>
      <c r="J124" s="200"/>
      <c r="K124" s="203">
        <f t="shared" si="16"/>
        <v>3565.1723305999999</v>
      </c>
      <c r="L124" s="202">
        <f t="shared" si="27"/>
        <v>3454.1652559274162</v>
      </c>
      <c r="M124" s="198">
        <f t="shared" si="28"/>
        <v>4232.4994467904453</v>
      </c>
      <c r="N124" s="204">
        <v>2032</v>
      </c>
      <c r="O124" s="203">
        <f t="shared" si="18"/>
        <v>2621.0043449999998</v>
      </c>
      <c r="P124" s="202">
        <f t="shared" si="29"/>
        <v>8305.4778634060985</v>
      </c>
      <c r="Q124" s="198"/>
    </row>
    <row r="125" spans="2:17">
      <c r="B125" s="204">
        <v>2033</v>
      </c>
      <c r="C125" s="203">
        <f t="shared" si="12"/>
        <v>2987.701908</v>
      </c>
      <c r="D125" s="202">
        <f t="shared" si="23"/>
        <v>18839.457555909743</v>
      </c>
      <c r="E125" s="198">
        <f t="shared" si="24"/>
        <v>25373.348609326007</v>
      </c>
      <c r="F125" s="200"/>
      <c r="G125" s="203">
        <f t="shared" si="14"/>
        <v>352.16671738000002</v>
      </c>
      <c r="H125" s="202">
        <f t="shared" si="25"/>
        <v>298.68839934499135</v>
      </c>
      <c r="I125" s="198">
        <f t="shared" si="26"/>
        <v>292.78177828414539</v>
      </c>
      <c r="J125" s="200"/>
      <c r="K125" s="203">
        <f t="shared" si="16"/>
        <v>3708.1658152000005</v>
      </c>
      <c r="L125" s="202">
        <f t="shared" si="27"/>
        <v>3509.2005551615157</v>
      </c>
      <c r="M125" s="198">
        <f t="shared" si="28"/>
        <v>4372.3730426217498</v>
      </c>
      <c r="N125" s="204">
        <v>2033</v>
      </c>
      <c r="O125" s="203">
        <f t="shared" si="18"/>
        <v>2698.900541</v>
      </c>
      <c r="P125" s="202">
        <f t="shared" si="29"/>
        <v>8430.1140359426772</v>
      </c>
      <c r="Q125" s="198"/>
    </row>
    <row r="126" spans="2:17">
      <c r="B126" s="204">
        <v>2034</v>
      </c>
      <c r="C126" s="203">
        <f t="shared" si="12"/>
        <v>3105.5386999000002</v>
      </c>
      <c r="D126" s="202">
        <f t="shared" si="23"/>
        <v>19186.22471079613</v>
      </c>
      <c r="E126" s="198">
        <f t="shared" si="24"/>
        <v>26363.191258530209</v>
      </c>
      <c r="F126" s="200"/>
      <c r="G126" s="203">
        <f t="shared" si="14"/>
        <v>360.25747230000007</v>
      </c>
      <c r="H126" s="202">
        <f t="shared" si="25"/>
        <v>297.75098083368539</v>
      </c>
      <c r="I126" s="198">
        <f t="shared" si="26"/>
        <v>291.14472316039655</v>
      </c>
      <c r="J126" s="200"/>
      <c r="K126" s="203">
        <f t="shared" si="16"/>
        <v>3837.6261948000001</v>
      </c>
      <c r="L126" s="202">
        <f t="shared" si="27"/>
        <v>3557.2266817524842</v>
      </c>
      <c r="M126" s="198">
        <f t="shared" si="28"/>
        <v>4499.0088041250929</v>
      </c>
      <c r="N126" s="204">
        <v>2034</v>
      </c>
      <c r="O126" s="203">
        <f t="shared" si="18"/>
        <v>2796.5181590000002</v>
      </c>
      <c r="P126" s="202">
        <f t="shared" si="29"/>
        <v>8586.3050555870468</v>
      </c>
      <c r="Q126" s="198"/>
    </row>
    <row r="127" spans="2:17">
      <c r="B127" s="204">
        <v>2035</v>
      </c>
      <c r="C127" s="203">
        <f t="shared" si="12"/>
        <v>3188.4417163000003</v>
      </c>
      <c r="D127" s="202">
        <f t="shared" si="23"/>
        <v>19422.392838095242</v>
      </c>
      <c r="E127" s="198">
        <f t="shared" si="24"/>
        <v>27059.586162509222</v>
      </c>
      <c r="F127" s="200"/>
      <c r="G127" s="203">
        <f t="shared" si="14"/>
        <v>360.16767245</v>
      </c>
      <c r="H127" s="202">
        <f t="shared" si="25"/>
        <v>297.76126931363558</v>
      </c>
      <c r="I127" s="198">
        <f t="shared" si="26"/>
        <v>291.16289294875475</v>
      </c>
      <c r="J127" s="200"/>
      <c r="K127" s="203">
        <f t="shared" si="16"/>
        <v>3986.1197308000001</v>
      </c>
      <c r="L127" s="202">
        <f t="shared" si="27"/>
        <v>3610.3576666465606</v>
      </c>
      <c r="M127" s="198">
        <f t="shared" si="28"/>
        <v>4644.2624490455355</v>
      </c>
      <c r="N127" s="204">
        <v>2035</v>
      </c>
      <c r="O127" s="203">
        <f t="shared" si="18"/>
        <v>2869.3628429999999</v>
      </c>
      <c r="P127" s="202">
        <f t="shared" si="29"/>
        <v>8702.858662433222</v>
      </c>
      <c r="Q127" s="198"/>
    </row>
    <row r="128" spans="2:17">
      <c r="B128" s="200"/>
      <c r="C128" s="194"/>
      <c r="D128" s="199"/>
      <c r="E128" s="198"/>
      <c r="F128" s="200"/>
      <c r="G128" s="201"/>
      <c r="H128" s="199"/>
      <c r="I128" s="198"/>
      <c r="J128" s="200"/>
      <c r="K128" s="194"/>
      <c r="L128" s="199"/>
      <c r="M128" s="198"/>
      <c r="N128" s="200"/>
      <c r="O128" s="200"/>
      <c r="P128" s="199"/>
      <c r="Q128" s="198"/>
    </row>
    <row r="129" spans="12:20">
      <c r="T129" s="197"/>
    </row>
    <row r="130" spans="12:20">
      <c r="L130" s="196"/>
    </row>
    <row r="153" spans="1:31">
      <c r="A153" s="190" t="s">
        <v>5620</v>
      </c>
      <c r="B153" s="190" t="s">
        <v>5618</v>
      </c>
      <c r="C153" s="301">
        <v>0.3</v>
      </c>
      <c r="D153" s="190" t="s">
        <v>5619</v>
      </c>
    </row>
    <row r="156" spans="1:31">
      <c r="A156" s="122" t="s">
        <v>5475</v>
      </c>
      <c r="C156" s="190">
        <v>2013</v>
      </c>
      <c r="D156" s="190">
        <v>2014</v>
      </c>
      <c r="E156" s="190">
        <v>2015</v>
      </c>
      <c r="F156" s="190">
        <v>2016</v>
      </c>
      <c r="G156" s="190">
        <v>2017</v>
      </c>
      <c r="H156" s="190">
        <v>2018</v>
      </c>
      <c r="I156" s="190">
        <v>2019</v>
      </c>
      <c r="J156" s="190">
        <v>2020</v>
      </c>
      <c r="K156" s="190">
        <v>2021</v>
      </c>
      <c r="L156" s="190">
        <v>2022</v>
      </c>
      <c r="M156" s="190">
        <v>2023</v>
      </c>
      <c r="N156" s="190">
        <v>2024</v>
      </c>
      <c r="O156" s="190">
        <v>2025</v>
      </c>
      <c r="P156" s="190">
        <v>2026</v>
      </c>
      <c r="Q156" s="190">
        <v>2027</v>
      </c>
      <c r="R156" s="190">
        <v>2028</v>
      </c>
      <c r="S156" s="190">
        <v>2029</v>
      </c>
      <c r="T156" s="190">
        <v>2030</v>
      </c>
      <c r="U156" s="190">
        <v>2031</v>
      </c>
      <c r="V156" s="190">
        <v>2032</v>
      </c>
      <c r="W156" s="190">
        <v>2033</v>
      </c>
      <c r="X156" s="190">
        <v>2034</v>
      </c>
      <c r="Y156" s="190">
        <v>2035</v>
      </c>
      <c r="Z156" s="336">
        <v>2036</v>
      </c>
      <c r="AA156" s="336">
        <v>2037</v>
      </c>
      <c r="AB156" s="336">
        <v>2038</v>
      </c>
      <c r="AC156" s="336">
        <v>2039</v>
      </c>
      <c r="AD156" s="336">
        <v>2040</v>
      </c>
      <c r="AE156" s="336">
        <v>2041</v>
      </c>
    </row>
    <row r="157" spans="1:31">
      <c r="A157" s="1" t="str">
        <f>CONCATENATE('Forecast Switchboard'!$H$4,B157,"Stock")</f>
        <v>RegionIdahoDairyStock</v>
      </c>
      <c r="B157" s="190" t="s">
        <v>5607</v>
      </c>
      <c r="C157" s="197">
        <v>13431</v>
      </c>
      <c r="D157" s="197">
        <v>13281.02775487247</v>
      </c>
      <c r="E157" s="197">
        <v>13441.999291112326</v>
      </c>
      <c r="F157" s="197">
        <v>13629.012110609969</v>
      </c>
      <c r="G157" s="197">
        <v>13842.907114251881</v>
      </c>
      <c r="H157" s="197">
        <v>14023.216425344392</v>
      </c>
      <c r="I157" s="197">
        <v>14266.319353967396</v>
      </c>
      <c r="J157" s="197">
        <v>14513.683501515552</v>
      </c>
      <c r="K157" s="197">
        <v>14784.738793280194</v>
      </c>
      <c r="L157" s="197">
        <v>15048.82150982591</v>
      </c>
      <c r="M157" s="197">
        <v>15351.081667959821</v>
      </c>
      <c r="N157" s="197">
        <v>15676.70161423125</v>
      </c>
      <c r="O157" s="197">
        <v>16022.910400199034</v>
      </c>
      <c r="P157" s="197">
        <v>16435.334001552066</v>
      </c>
      <c r="Q157" s="197">
        <v>16796.9270935268</v>
      </c>
      <c r="R157" s="197">
        <v>17186.008838626629</v>
      </c>
      <c r="S157" s="197">
        <v>17509.663776252026</v>
      </c>
      <c r="T157" s="197">
        <v>17849.045518001847</v>
      </c>
      <c r="U157" s="197">
        <v>18205.116228437721</v>
      </c>
      <c r="V157" s="197">
        <v>18533.843580326749</v>
      </c>
      <c r="W157" s="197">
        <v>18839.457555909743</v>
      </c>
      <c r="X157" s="197">
        <v>19186.22471079613</v>
      </c>
      <c r="Y157" s="197">
        <v>19422.392838095242</v>
      </c>
      <c r="Z157" s="337">
        <f>Y157</f>
        <v>19422.392838095242</v>
      </c>
      <c r="AA157" s="337">
        <f t="shared" ref="AA157:AE157" si="30">Z157</f>
        <v>19422.392838095242</v>
      </c>
      <c r="AB157" s="337">
        <f t="shared" si="30"/>
        <v>19422.392838095242</v>
      </c>
      <c r="AC157" s="337">
        <f t="shared" si="30"/>
        <v>19422.392838095242</v>
      </c>
      <c r="AD157" s="337">
        <f t="shared" si="30"/>
        <v>19422.392838095242</v>
      </c>
      <c r="AE157" s="337">
        <f t="shared" si="30"/>
        <v>19422.392838095242</v>
      </c>
    </row>
    <row r="158" spans="1:31">
      <c r="A158" s="1" t="str">
        <f>CONCATENATE('Forecast Switchboard'!$H$4,B158,"Stock")</f>
        <v>RegionMontanaDairyStock</v>
      </c>
      <c r="B158" s="190" t="s">
        <v>5608</v>
      </c>
      <c r="C158" s="197">
        <v>89.399999999999991</v>
      </c>
      <c r="D158" s="197">
        <v>90.828395268378699</v>
      </c>
      <c r="E158" s="197">
        <v>90.790812447638629</v>
      </c>
      <c r="F158" s="197">
        <v>90.74529582059904</v>
      </c>
      <c r="G158" s="197">
        <v>90.898327903457215</v>
      </c>
      <c r="H158" s="197">
        <v>90.899562515809663</v>
      </c>
      <c r="I158" s="197">
        <v>91.013237267303055</v>
      </c>
      <c r="J158" s="197">
        <v>90.967755259326395</v>
      </c>
      <c r="K158" s="197">
        <v>90.924506050749457</v>
      </c>
      <c r="L158" s="197">
        <v>91.025748037140048</v>
      </c>
      <c r="M158" s="197">
        <v>91.099301040678228</v>
      </c>
      <c r="N158" s="197">
        <v>90.915023147811965</v>
      </c>
      <c r="O158" s="197">
        <v>90.903023153329187</v>
      </c>
      <c r="P158" s="197">
        <v>90.903850245090197</v>
      </c>
      <c r="Q158" s="197">
        <v>90.425722269176404</v>
      </c>
      <c r="R158" s="197">
        <v>90.371471553755299</v>
      </c>
      <c r="S158" s="197">
        <v>90.264014484201496</v>
      </c>
      <c r="T158" s="197">
        <v>90.097051493259059</v>
      </c>
      <c r="U158" s="197">
        <v>89.896800203896433</v>
      </c>
      <c r="V158" s="197">
        <v>89.896456479218287</v>
      </c>
      <c r="W158" s="197">
        <v>89.606519803497406</v>
      </c>
      <c r="X158" s="197">
        <v>89.325294250105614</v>
      </c>
      <c r="Y158" s="197">
        <v>89.328380794090677</v>
      </c>
      <c r="Z158" s="337">
        <f t="shared" ref="Z158:AE161" si="31">Y158</f>
        <v>89.328380794090677</v>
      </c>
      <c r="AA158" s="337">
        <f t="shared" si="31"/>
        <v>89.328380794090677</v>
      </c>
      <c r="AB158" s="337">
        <f t="shared" si="31"/>
        <v>89.328380794090677</v>
      </c>
      <c r="AC158" s="337">
        <f t="shared" si="31"/>
        <v>89.328380794090677</v>
      </c>
      <c r="AD158" s="337">
        <f t="shared" si="31"/>
        <v>89.328380794090677</v>
      </c>
      <c r="AE158" s="337">
        <f t="shared" si="31"/>
        <v>89.328380794090677</v>
      </c>
    </row>
    <row r="159" spans="1:31">
      <c r="A159" s="1" t="str">
        <f>CONCATENATE('Forecast Switchboard'!$H$4,B159,"Stock")</f>
        <v>RegionOregonDairyStock</v>
      </c>
      <c r="B159" s="190" t="s">
        <v>5609</v>
      </c>
      <c r="C159" s="197">
        <v>2514</v>
      </c>
      <c r="D159" s="197">
        <v>2659.4969224070219</v>
      </c>
      <c r="E159" s="197">
        <v>2702.7077118393454</v>
      </c>
      <c r="F159" s="197">
        <v>2744.180551622544</v>
      </c>
      <c r="G159" s="197">
        <v>2781.3253166710429</v>
      </c>
      <c r="H159" s="197">
        <v>2817.8028576592669</v>
      </c>
      <c r="I159" s="197">
        <v>2852.4466796581391</v>
      </c>
      <c r="J159" s="197">
        <v>2887.2703785501863</v>
      </c>
      <c r="K159" s="197">
        <v>2923.2055190854799</v>
      </c>
      <c r="L159" s="197">
        <v>2963.8717110873577</v>
      </c>
      <c r="M159" s="197">
        <v>3007.9285968792492</v>
      </c>
      <c r="N159" s="197">
        <v>3054.4586648127197</v>
      </c>
      <c r="O159" s="197">
        <v>3103.2723514737127</v>
      </c>
      <c r="P159" s="197">
        <v>3155.2926430989965</v>
      </c>
      <c r="Q159" s="197">
        <v>3205.2179835947745</v>
      </c>
      <c r="R159" s="197">
        <v>3255.0785902298294</v>
      </c>
      <c r="S159" s="197">
        <v>3304.2085620815005</v>
      </c>
      <c r="T159" s="197">
        <v>3359.7128554945239</v>
      </c>
      <c r="U159" s="197">
        <v>3405.0605171911329</v>
      </c>
      <c r="V159" s="197">
        <v>3454.1652559274162</v>
      </c>
      <c r="W159" s="197">
        <v>3509.2005551615157</v>
      </c>
      <c r="X159" s="197">
        <v>3557.2266817524842</v>
      </c>
      <c r="Y159" s="197">
        <v>3610.3576666465606</v>
      </c>
      <c r="Z159" s="337">
        <f t="shared" si="31"/>
        <v>3610.3576666465606</v>
      </c>
      <c r="AA159" s="337">
        <f t="shared" si="31"/>
        <v>3610.3576666465606</v>
      </c>
      <c r="AB159" s="337">
        <f t="shared" si="31"/>
        <v>3610.3576666465606</v>
      </c>
      <c r="AC159" s="337">
        <f t="shared" si="31"/>
        <v>3610.3576666465606</v>
      </c>
      <c r="AD159" s="337">
        <f t="shared" si="31"/>
        <v>3610.3576666465606</v>
      </c>
      <c r="AE159" s="337">
        <f t="shared" si="31"/>
        <v>3610.3576666465606</v>
      </c>
    </row>
    <row r="160" spans="1:31">
      <c r="A160" s="1" t="str">
        <f>CONCATENATE('Forecast Switchboard'!$H$4,B160,"Stock")</f>
        <v>RegionWashingtonDairyStock</v>
      </c>
      <c r="B160" s="190" t="s">
        <v>5610</v>
      </c>
      <c r="C160" s="197">
        <v>6336</v>
      </c>
      <c r="D160" s="197">
        <v>6197.0330177629821</v>
      </c>
      <c r="E160" s="197">
        <v>6302.2853957795269</v>
      </c>
      <c r="F160" s="197">
        <v>6417.4166624736044</v>
      </c>
      <c r="G160" s="197">
        <v>6527.6845985495966</v>
      </c>
      <c r="H160" s="197">
        <v>6648.0748527559354</v>
      </c>
      <c r="I160" s="197">
        <v>6750.5768396680051</v>
      </c>
      <c r="J160" s="197">
        <v>6858.9947023924851</v>
      </c>
      <c r="K160" s="197">
        <v>6950.9448303929594</v>
      </c>
      <c r="L160" s="197">
        <v>7066.5055116132971</v>
      </c>
      <c r="M160" s="197">
        <v>7154.1963866384513</v>
      </c>
      <c r="N160" s="197">
        <v>7260.5595150379595</v>
      </c>
      <c r="O160" s="197">
        <v>7382.1828771063319</v>
      </c>
      <c r="P160" s="197">
        <v>7515.612457778011</v>
      </c>
      <c r="Q160" s="197">
        <v>7658.3815592644387</v>
      </c>
      <c r="R160" s="197">
        <v>7790.6041619373518</v>
      </c>
      <c r="S160" s="197">
        <v>7925.9535611829233</v>
      </c>
      <c r="T160" s="197">
        <v>8056.1594585167277</v>
      </c>
      <c r="U160" s="197">
        <v>8212.3413257643278</v>
      </c>
      <c r="V160" s="197">
        <v>8359.6360208598271</v>
      </c>
      <c r="W160" s="197">
        <v>8487.3604780857568</v>
      </c>
      <c r="X160" s="197">
        <v>8647.4216609802097</v>
      </c>
      <c r="Y160" s="197">
        <v>8766.8632794861296</v>
      </c>
      <c r="Z160" s="337">
        <f t="shared" si="31"/>
        <v>8766.8632794861296</v>
      </c>
      <c r="AA160" s="337">
        <f t="shared" si="31"/>
        <v>8766.8632794861296</v>
      </c>
      <c r="AB160" s="337">
        <f t="shared" si="31"/>
        <v>8766.8632794861296</v>
      </c>
      <c r="AC160" s="337">
        <f t="shared" si="31"/>
        <v>8766.8632794861296</v>
      </c>
      <c r="AD160" s="337">
        <f t="shared" si="31"/>
        <v>8766.8632794861296</v>
      </c>
      <c r="AE160" s="337">
        <f t="shared" si="31"/>
        <v>8766.8632794861296</v>
      </c>
    </row>
    <row r="161" spans="1:31">
      <c r="A161" s="1" t="str">
        <f>CONCATENATE('Forecast Switchboard'!$H$4,B161,"Stock")</f>
        <v>RegionPNWDairyStock</v>
      </c>
      <c r="B161" s="190" t="s">
        <v>5611</v>
      </c>
      <c r="C161" s="197">
        <f t="shared" ref="C161:Y161" si="32">SUM(C157:C160)</f>
        <v>22370.400000000001</v>
      </c>
      <c r="D161" s="197">
        <f t="shared" si="32"/>
        <v>22228.386090310851</v>
      </c>
      <c r="E161" s="197">
        <f t="shared" si="32"/>
        <v>22537.783211178838</v>
      </c>
      <c r="F161" s="197">
        <f t="shared" si="32"/>
        <v>22881.354620526719</v>
      </c>
      <c r="G161" s="197">
        <f t="shared" si="32"/>
        <v>23242.815357375977</v>
      </c>
      <c r="H161" s="197">
        <f t="shared" si="32"/>
        <v>23579.993698275401</v>
      </c>
      <c r="I161" s="197">
        <f t="shared" si="32"/>
        <v>23960.356110560846</v>
      </c>
      <c r="J161" s="197">
        <f t="shared" si="32"/>
        <v>24350.91633771755</v>
      </c>
      <c r="K161" s="197">
        <f t="shared" si="32"/>
        <v>24749.813648809384</v>
      </c>
      <c r="L161" s="197">
        <f t="shared" si="32"/>
        <v>25170.224480563706</v>
      </c>
      <c r="M161" s="197">
        <f t="shared" si="32"/>
        <v>25604.3059525182</v>
      </c>
      <c r="N161" s="197">
        <f t="shared" si="32"/>
        <v>26082.63481722974</v>
      </c>
      <c r="O161" s="197">
        <f t="shared" si="32"/>
        <v>26599.268651932405</v>
      </c>
      <c r="P161" s="197">
        <f t="shared" si="32"/>
        <v>27197.142952674163</v>
      </c>
      <c r="Q161" s="197">
        <f t="shared" si="32"/>
        <v>27750.952358655191</v>
      </c>
      <c r="R161" s="197">
        <f t="shared" si="32"/>
        <v>28322.063062347566</v>
      </c>
      <c r="S161" s="197">
        <f t="shared" si="32"/>
        <v>28830.089914000651</v>
      </c>
      <c r="T161" s="197">
        <f t="shared" si="32"/>
        <v>29355.014883506359</v>
      </c>
      <c r="U161" s="197">
        <f t="shared" si="32"/>
        <v>29912.41487159708</v>
      </c>
      <c r="V161" s="197">
        <f t="shared" si="32"/>
        <v>30437.54131359321</v>
      </c>
      <c r="W161" s="197">
        <f t="shared" si="32"/>
        <v>30925.62510896051</v>
      </c>
      <c r="X161" s="197">
        <f t="shared" si="32"/>
        <v>31480.198347778929</v>
      </c>
      <c r="Y161" s="197">
        <f t="shared" si="32"/>
        <v>31888.942165022021</v>
      </c>
      <c r="Z161" s="337">
        <f t="shared" si="31"/>
        <v>31888.942165022021</v>
      </c>
      <c r="AA161" s="337">
        <f t="shared" si="31"/>
        <v>31888.942165022021</v>
      </c>
      <c r="AB161" s="337">
        <f t="shared" si="31"/>
        <v>31888.942165022021</v>
      </c>
      <c r="AC161" s="337">
        <f t="shared" si="31"/>
        <v>31888.942165022021</v>
      </c>
      <c r="AD161" s="337">
        <f t="shared" si="31"/>
        <v>31888.942165022021</v>
      </c>
      <c r="AE161" s="337">
        <f t="shared" si="31"/>
        <v>31888.942165022021</v>
      </c>
    </row>
    <row r="167" spans="1:31">
      <c r="F167" s="302"/>
    </row>
    <row r="168" spans="1:31">
      <c r="F168" s="302"/>
    </row>
    <row r="169" spans="1:31">
      <c r="F169" s="302"/>
    </row>
    <row r="170" spans="1:31">
      <c r="F170" s="302"/>
    </row>
    <row r="171" spans="1:31">
      <c r="F171" s="302"/>
    </row>
    <row r="172" spans="1:31">
      <c r="F172" s="302"/>
    </row>
    <row r="173" spans="1:31">
      <c r="F173" s="302"/>
    </row>
    <row r="174" spans="1:31">
      <c r="F174" s="302"/>
    </row>
    <row r="175" spans="1:31">
      <c r="F175" s="302"/>
    </row>
    <row r="176" spans="1:31">
      <c r="F176" s="302"/>
    </row>
    <row r="177" spans="6:6">
      <c r="F177" s="302"/>
    </row>
    <row r="178" spans="6:6">
      <c r="F178" s="302"/>
    </row>
    <row r="179" spans="6:6">
      <c r="F179" s="302"/>
    </row>
    <row r="180" spans="6:6">
      <c r="F180" s="302"/>
    </row>
    <row r="181" spans="6:6">
      <c r="F181" s="302"/>
    </row>
    <row r="182" spans="6:6">
      <c r="F182" s="302"/>
    </row>
    <row r="183" spans="6:6">
      <c r="F183" s="302"/>
    </row>
    <row r="184" spans="6:6">
      <c r="F184" s="302"/>
    </row>
    <row r="185" spans="6:6">
      <c r="F185" s="302"/>
    </row>
    <row r="186" spans="6:6">
      <c r="F186" s="302"/>
    </row>
    <row r="187" spans="6:6">
      <c r="F187" s="302"/>
    </row>
    <row r="188" spans="6:6">
      <c r="F188" s="302"/>
    </row>
    <row r="189" spans="6:6">
      <c r="F189" s="302"/>
    </row>
    <row r="190" spans="6:6">
      <c r="F190" s="302"/>
    </row>
    <row r="191" spans="6:6">
      <c r="F191" s="302"/>
    </row>
    <row r="192" spans="6:6">
      <c r="F192" s="302"/>
    </row>
    <row r="193" spans="6:6">
      <c r="F193" s="301"/>
    </row>
    <row r="194" spans="6:6">
      <c r="F194" s="301"/>
    </row>
    <row r="195" spans="6:6">
      <c r="F195" s="301"/>
    </row>
    <row r="196" spans="6:6">
      <c r="F196" s="301"/>
    </row>
    <row r="197" spans="6:6">
      <c r="F197" s="301"/>
    </row>
    <row r="198" spans="6:6">
      <c r="F198" s="301"/>
    </row>
    <row r="199" spans="6:6">
      <c r="F199" s="301"/>
    </row>
    <row r="200" spans="6:6">
      <c r="F200" s="301"/>
    </row>
    <row r="201" spans="6:6">
      <c r="F201" s="301"/>
    </row>
  </sheetData>
  <mergeCells count="8">
    <mergeCell ref="T47:AC47"/>
    <mergeCell ref="AD47:AE47"/>
    <mergeCell ref="T48:U48"/>
    <mergeCell ref="V48:W48"/>
    <mergeCell ref="X48:Y48"/>
    <mergeCell ref="Z48:AA48"/>
    <mergeCell ref="AB48:AC48"/>
    <mergeCell ref="AD48:AE48"/>
  </mergeCells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E10"/>
  <sheetViews>
    <sheetView topLeftCell="K1" workbookViewId="0">
      <selection activeCell="C3" sqref="C3:AE8"/>
    </sheetView>
  </sheetViews>
  <sheetFormatPr defaultRowHeight="12.75"/>
  <cols>
    <col min="1" max="1" width="38.140625" bestFit="1" customWidth="1"/>
    <col min="2" max="2" width="12.42578125" customWidth="1"/>
  </cols>
  <sheetData>
    <row r="1" spans="1:31" s="190" customFormat="1">
      <c r="A1" t="s">
        <v>5606</v>
      </c>
    </row>
    <row r="2" spans="1:31" s="190" customFormat="1">
      <c r="A2"/>
    </row>
    <row r="3" spans="1:31" s="190" customFormat="1">
      <c r="A3" s="122" t="s">
        <v>5475</v>
      </c>
      <c r="C3" s="190">
        <v>2013</v>
      </c>
      <c r="D3" s="190">
        <v>2014</v>
      </c>
      <c r="E3" s="190">
        <v>2015</v>
      </c>
      <c r="F3" s="190">
        <v>2016</v>
      </c>
      <c r="G3" s="190">
        <v>2017</v>
      </c>
      <c r="H3" s="190">
        <v>2018</v>
      </c>
      <c r="I3" s="190">
        <v>2019</v>
      </c>
      <c r="J3" s="190">
        <v>2020</v>
      </c>
      <c r="K3" s="190">
        <v>2021</v>
      </c>
      <c r="L3" s="190">
        <v>2022</v>
      </c>
      <c r="M3" s="190">
        <v>2023</v>
      </c>
      <c r="N3" s="190">
        <v>2024</v>
      </c>
      <c r="O3" s="190">
        <v>2025</v>
      </c>
      <c r="P3" s="190">
        <v>2026</v>
      </c>
      <c r="Q3" s="190">
        <v>2027</v>
      </c>
      <c r="R3" s="190">
        <v>2028</v>
      </c>
      <c r="S3" s="190">
        <v>2029</v>
      </c>
      <c r="T3" s="190">
        <v>2030</v>
      </c>
      <c r="U3" s="190">
        <v>2031</v>
      </c>
      <c r="V3" s="190">
        <v>2032</v>
      </c>
      <c r="W3" s="190">
        <v>2033</v>
      </c>
      <c r="X3" s="190">
        <v>2034</v>
      </c>
      <c r="Y3" s="190">
        <v>2035</v>
      </c>
      <c r="Z3" s="336">
        <v>2036</v>
      </c>
      <c r="AA3" s="336">
        <v>2037</v>
      </c>
      <c r="AB3" s="336">
        <v>2038</v>
      </c>
      <c r="AC3" s="336">
        <v>2039</v>
      </c>
      <c r="AD3" s="336">
        <v>2040</v>
      </c>
      <c r="AE3" s="336">
        <v>2041</v>
      </c>
    </row>
    <row r="4" spans="1:31" s="190" customFormat="1">
      <c r="A4" s="1" t="str">
        <f>CONCATENATE('Forecast Switchboard'!$H$4,B4,"Stock")</f>
        <v>RegionIdahoDairyStock</v>
      </c>
      <c r="B4" s="190" t="s">
        <v>5607</v>
      </c>
      <c r="C4" s="197">
        <v>13431</v>
      </c>
      <c r="D4" s="197">
        <v>13281.02775487247</v>
      </c>
      <c r="E4" s="197">
        <v>13441.999291112326</v>
      </c>
      <c r="F4" s="197">
        <v>13629.012110609969</v>
      </c>
      <c r="G4" s="197">
        <v>13842.907114251881</v>
      </c>
      <c r="H4" s="197">
        <v>14023.216425344392</v>
      </c>
      <c r="I4" s="197">
        <v>14266.319353967396</v>
      </c>
      <c r="J4" s="197">
        <v>14513.683501515552</v>
      </c>
      <c r="K4" s="197">
        <v>14784.738793280194</v>
      </c>
      <c r="L4" s="197">
        <v>15048.82150982591</v>
      </c>
      <c r="M4" s="197">
        <v>15351.081667959821</v>
      </c>
      <c r="N4" s="197">
        <v>15676.70161423125</v>
      </c>
      <c r="O4" s="197">
        <v>16022.910400199034</v>
      </c>
      <c r="P4" s="197">
        <v>16435.334001552066</v>
      </c>
      <c r="Q4" s="197">
        <v>16796.9270935268</v>
      </c>
      <c r="R4" s="197">
        <v>17186.008838626629</v>
      </c>
      <c r="S4" s="197">
        <v>17509.663776252026</v>
      </c>
      <c r="T4" s="197">
        <v>17849.045518001847</v>
      </c>
      <c r="U4" s="197">
        <v>18205.116228437721</v>
      </c>
      <c r="V4" s="197">
        <v>18533.843580326749</v>
      </c>
      <c r="W4" s="197">
        <v>18839.457555909743</v>
      </c>
      <c r="X4" s="197">
        <v>19186.22471079613</v>
      </c>
      <c r="Y4" s="197">
        <v>19422.392838095242</v>
      </c>
      <c r="Z4" s="337">
        <f>Y4</f>
        <v>19422.392838095242</v>
      </c>
      <c r="AA4" s="337">
        <f t="shared" ref="AA4:AE4" si="0">Z4</f>
        <v>19422.392838095242</v>
      </c>
      <c r="AB4" s="337">
        <f t="shared" si="0"/>
        <v>19422.392838095242</v>
      </c>
      <c r="AC4" s="337">
        <f t="shared" si="0"/>
        <v>19422.392838095242</v>
      </c>
      <c r="AD4" s="337">
        <f t="shared" si="0"/>
        <v>19422.392838095242</v>
      </c>
      <c r="AE4" s="337">
        <f t="shared" si="0"/>
        <v>19422.392838095242</v>
      </c>
    </row>
    <row r="5" spans="1:31" s="190" customFormat="1">
      <c r="A5" s="1" t="str">
        <f>CONCATENATE('Forecast Switchboard'!$H$4,B5,"Stock")</f>
        <v>RegionMontanaDairyStock</v>
      </c>
      <c r="B5" s="190" t="s">
        <v>5608</v>
      </c>
      <c r="C5" s="197">
        <v>89.399999999999991</v>
      </c>
      <c r="D5" s="197">
        <v>90.828395268378699</v>
      </c>
      <c r="E5" s="197">
        <v>90.790812447638629</v>
      </c>
      <c r="F5" s="197">
        <v>90.74529582059904</v>
      </c>
      <c r="G5" s="197">
        <v>90.898327903457215</v>
      </c>
      <c r="H5" s="197">
        <v>90.899562515809663</v>
      </c>
      <c r="I5" s="197">
        <v>91.013237267303055</v>
      </c>
      <c r="J5" s="197">
        <v>90.967755259326395</v>
      </c>
      <c r="K5" s="197">
        <v>90.924506050749457</v>
      </c>
      <c r="L5" s="197">
        <v>91.025748037140048</v>
      </c>
      <c r="M5" s="197">
        <v>91.099301040678228</v>
      </c>
      <c r="N5" s="197">
        <v>90.915023147811965</v>
      </c>
      <c r="O5" s="197">
        <v>90.903023153329187</v>
      </c>
      <c r="P5" s="197">
        <v>90.903850245090197</v>
      </c>
      <c r="Q5" s="197">
        <v>90.425722269176404</v>
      </c>
      <c r="R5" s="197">
        <v>90.371471553755299</v>
      </c>
      <c r="S5" s="197">
        <v>90.264014484201496</v>
      </c>
      <c r="T5" s="197">
        <v>90.097051493259059</v>
      </c>
      <c r="U5" s="197">
        <v>89.896800203896433</v>
      </c>
      <c r="V5" s="197">
        <v>89.896456479218287</v>
      </c>
      <c r="W5" s="197">
        <v>89.606519803497406</v>
      </c>
      <c r="X5" s="197">
        <v>89.325294250105614</v>
      </c>
      <c r="Y5" s="197">
        <v>89.328380794090677</v>
      </c>
      <c r="Z5" s="337">
        <f t="shared" ref="Z5:AE8" si="1">Y5</f>
        <v>89.328380794090677</v>
      </c>
      <c r="AA5" s="337">
        <f t="shared" si="1"/>
        <v>89.328380794090677</v>
      </c>
      <c r="AB5" s="337">
        <f t="shared" si="1"/>
        <v>89.328380794090677</v>
      </c>
      <c r="AC5" s="337">
        <f t="shared" si="1"/>
        <v>89.328380794090677</v>
      </c>
      <c r="AD5" s="337">
        <f t="shared" si="1"/>
        <v>89.328380794090677</v>
      </c>
      <c r="AE5" s="337">
        <f t="shared" si="1"/>
        <v>89.328380794090677</v>
      </c>
    </row>
    <row r="6" spans="1:31" s="190" customFormat="1">
      <c r="A6" s="1" t="str">
        <f>CONCATENATE('Forecast Switchboard'!$H$4,B6,"Stock")</f>
        <v>RegionOregonDairyStock</v>
      </c>
      <c r="B6" s="190" t="s">
        <v>5609</v>
      </c>
      <c r="C6" s="197">
        <v>2514</v>
      </c>
      <c r="D6" s="197">
        <v>2659.4969224070219</v>
      </c>
      <c r="E6" s="197">
        <v>2702.7077118393454</v>
      </c>
      <c r="F6" s="197">
        <v>2744.180551622544</v>
      </c>
      <c r="G6" s="197">
        <v>2781.3253166710429</v>
      </c>
      <c r="H6" s="197">
        <v>2817.8028576592669</v>
      </c>
      <c r="I6" s="197">
        <v>2852.4466796581391</v>
      </c>
      <c r="J6" s="197">
        <v>2887.2703785501863</v>
      </c>
      <c r="K6" s="197">
        <v>2923.2055190854799</v>
      </c>
      <c r="L6" s="197">
        <v>2963.8717110873577</v>
      </c>
      <c r="M6" s="197">
        <v>3007.9285968792492</v>
      </c>
      <c r="N6" s="197">
        <v>3054.4586648127197</v>
      </c>
      <c r="O6" s="197">
        <v>3103.2723514737127</v>
      </c>
      <c r="P6" s="197">
        <v>3155.2926430989965</v>
      </c>
      <c r="Q6" s="197">
        <v>3205.2179835947745</v>
      </c>
      <c r="R6" s="197">
        <v>3255.0785902298294</v>
      </c>
      <c r="S6" s="197">
        <v>3304.2085620815005</v>
      </c>
      <c r="T6" s="197">
        <v>3359.7128554945239</v>
      </c>
      <c r="U6" s="197">
        <v>3405.0605171911329</v>
      </c>
      <c r="V6" s="197">
        <v>3454.1652559274162</v>
      </c>
      <c r="W6" s="197">
        <v>3509.2005551615157</v>
      </c>
      <c r="X6" s="197">
        <v>3557.2266817524842</v>
      </c>
      <c r="Y6" s="197">
        <v>3610.3576666465606</v>
      </c>
      <c r="Z6" s="337">
        <f t="shared" si="1"/>
        <v>3610.3576666465606</v>
      </c>
      <c r="AA6" s="337">
        <f t="shared" si="1"/>
        <v>3610.3576666465606</v>
      </c>
      <c r="AB6" s="337">
        <f t="shared" si="1"/>
        <v>3610.3576666465606</v>
      </c>
      <c r="AC6" s="337">
        <f t="shared" si="1"/>
        <v>3610.3576666465606</v>
      </c>
      <c r="AD6" s="337">
        <f t="shared" si="1"/>
        <v>3610.3576666465606</v>
      </c>
      <c r="AE6" s="337">
        <f t="shared" si="1"/>
        <v>3610.3576666465606</v>
      </c>
    </row>
    <row r="7" spans="1:31" s="190" customFormat="1">
      <c r="A7" s="1" t="str">
        <f>CONCATENATE('Forecast Switchboard'!$H$4,B7,"Stock")</f>
        <v>RegionWashingtonDairyStock</v>
      </c>
      <c r="B7" s="190" t="s">
        <v>5610</v>
      </c>
      <c r="C7" s="197">
        <v>6336</v>
      </c>
      <c r="D7" s="197">
        <v>6197.0330177629821</v>
      </c>
      <c r="E7" s="197">
        <v>6302.2853957795269</v>
      </c>
      <c r="F7" s="197">
        <v>6417.4166624736044</v>
      </c>
      <c r="G7" s="197">
        <v>6527.6845985495966</v>
      </c>
      <c r="H7" s="197">
        <v>6648.0748527559354</v>
      </c>
      <c r="I7" s="197">
        <v>6750.5768396680051</v>
      </c>
      <c r="J7" s="197">
        <v>6858.9947023924851</v>
      </c>
      <c r="K7" s="197">
        <v>6950.9448303929594</v>
      </c>
      <c r="L7" s="197">
        <v>7066.5055116132971</v>
      </c>
      <c r="M7" s="197">
        <v>7154.1963866384513</v>
      </c>
      <c r="N7" s="197">
        <v>7260.5595150379595</v>
      </c>
      <c r="O7" s="197">
        <v>7382.1828771063319</v>
      </c>
      <c r="P7" s="197">
        <v>7515.612457778011</v>
      </c>
      <c r="Q7" s="197">
        <v>7658.3815592644387</v>
      </c>
      <c r="R7" s="197">
        <v>7790.6041619373518</v>
      </c>
      <c r="S7" s="197">
        <v>7925.9535611829233</v>
      </c>
      <c r="T7" s="197">
        <v>8056.1594585167277</v>
      </c>
      <c r="U7" s="197">
        <v>8212.3413257643278</v>
      </c>
      <c r="V7" s="197">
        <v>8359.6360208598271</v>
      </c>
      <c r="W7" s="197">
        <v>8487.3604780857568</v>
      </c>
      <c r="X7" s="197">
        <v>8647.4216609802097</v>
      </c>
      <c r="Y7" s="197">
        <v>8766.8632794861296</v>
      </c>
      <c r="Z7" s="337">
        <f t="shared" si="1"/>
        <v>8766.8632794861296</v>
      </c>
      <c r="AA7" s="337">
        <f t="shared" si="1"/>
        <v>8766.8632794861296</v>
      </c>
      <c r="AB7" s="337">
        <f t="shared" si="1"/>
        <v>8766.8632794861296</v>
      </c>
      <c r="AC7" s="337">
        <f t="shared" si="1"/>
        <v>8766.8632794861296</v>
      </c>
      <c r="AD7" s="337">
        <f t="shared" si="1"/>
        <v>8766.8632794861296</v>
      </c>
      <c r="AE7" s="337">
        <f t="shared" si="1"/>
        <v>8766.8632794861296</v>
      </c>
    </row>
    <row r="8" spans="1:31" s="190" customFormat="1">
      <c r="A8" s="1" t="str">
        <f>CONCATENATE('Forecast Switchboard'!$H$4,B8,"Stock")</f>
        <v>RegionPNWDairyStock</v>
      </c>
      <c r="B8" s="190" t="s">
        <v>5611</v>
      </c>
      <c r="C8" s="197">
        <f t="shared" ref="C8:Y8" si="2">SUM(C4:C7)</f>
        <v>22370.400000000001</v>
      </c>
      <c r="D8" s="197">
        <f t="shared" si="2"/>
        <v>22228.386090310851</v>
      </c>
      <c r="E8" s="197">
        <f t="shared" si="2"/>
        <v>22537.783211178838</v>
      </c>
      <c r="F8" s="197">
        <f t="shared" si="2"/>
        <v>22881.354620526719</v>
      </c>
      <c r="G8" s="197">
        <f t="shared" si="2"/>
        <v>23242.815357375977</v>
      </c>
      <c r="H8" s="197">
        <f t="shared" si="2"/>
        <v>23579.993698275401</v>
      </c>
      <c r="I8" s="197">
        <f t="shared" si="2"/>
        <v>23960.356110560846</v>
      </c>
      <c r="J8" s="197">
        <f t="shared" si="2"/>
        <v>24350.91633771755</v>
      </c>
      <c r="K8" s="197">
        <f t="shared" si="2"/>
        <v>24749.813648809384</v>
      </c>
      <c r="L8" s="197">
        <f t="shared" si="2"/>
        <v>25170.224480563706</v>
      </c>
      <c r="M8" s="197">
        <f t="shared" si="2"/>
        <v>25604.3059525182</v>
      </c>
      <c r="N8" s="197">
        <f t="shared" si="2"/>
        <v>26082.63481722974</v>
      </c>
      <c r="O8" s="197">
        <f t="shared" si="2"/>
        <v>26599.268651932405</v>
      </c>
      <c r="P8" s="197">
        <f t="shared" si="2"/>
        <v>27197.142952674163</v>
      </c>
      <c r="Q8" s="197">
        <f t="shared" si="2"/>
        <v>27750.952358655191</v>
      </c>
      <c r="R8" s="197">
        <f t="shared" si="2"/>
        <v>28322.063062347566</v>
      </c>
      <c r="S8" s="197">
        <f t="shared" si="2"/>
        <v>28830.089914000651</v>
      </c>
      <c r="T8" s="197">
        <f t="shared" si="2"/>
        <v>29355.014883506359</v>
      </c>
      <c r="U8" s="197">
        <f t="shared" si="2"/>
        <v>29912.41487159708</v>
      </c>
      <c r="V8" s="197">
        <f t="shared" si="2"/>
        <v>30437.54131359321</v>
      </c>
      <c r="W8" s="197">
        <f t="shared" si="2"/>
        <v>30925.62510896051</v>
      </c>
      <c r="X8" s="197">
        <f t="shared" si="2"/>
        <v>31480.198347778929</v>
      </c>
      <c r="Y8" s="197">
        <f t="shared" si="2"/>
        <v>31888.942165022021</v>
      </c>
      <c r="Z8" s="337">
        <f t="shared" si="1"/>
        <v>31888.942165022021</v>
      </c>
      <c r="AA8" s="337">
        <f t="shared" si="1"/>
        <v>31888.942165022021</v>
      </c>
      <c r="AB8" s="337">
        <f t="shared" si="1"/>
        <v>31888.942165022021</v>
      </c>
      <c r="AC8" s="337">
        <f t="shared" si="1"/>
        <v>31888.942165022021</v>
      </c>
      <c r="AD8" s="337">
        <f t="shared" si="1"/>
        <v>31888.942165022021</v>
      </c>
      <c r="AE8" s="337">
        <f t="shared" si="1"/>
        <v>31888.942165022021</v>
      </c>
    </row>
    <row r="9" spans="1:31" s="190" customFormat="1"/>
    <row r="10" spans="1:31">
      <c r="A10" s="19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E9"/>
  <sheetViews>
    <sheetView workbookViewId="0">
      <selection activeCell="D16" sqref="D16"/>
    </sheetView>
  </sheetViews>
  <sheetFormatPr defaultRowHeight="12.75"/>
  <sheetData>
    <row r="1" spans="1:31">
      <c r="A1" t="s">
        <v>5606</v>
      </c>
    </row>
    <row r="3" spans="1:31" s="190" customFormat="1">
      <c r="A3" s="122" t="s">
        <v>5475</v>
      </c>
      <c r="C3" s="190">
        <v>2013</v>
      </c>
      <c r="D3" s="190">
        <v>2014</v>
      </c>
      <c r="E3" s="190">
        <v>2015</v>
      </c>
      <c r="F3" s="190">
        <v>2016</v>
      </c>
      <c r="G3" s="190">
        <v>2017</v>
      </c>
      <c r="H3" s="190">
        <v>2018</v>
      </c>
      <c r="I3" s="190">
        <v>2019</v>
      </c>
      <c r="J3" s="190">
        <v>2020</v>
      </c>
      <c r="K3" s="190">
        <v>2021</v>
      </c>
      <c r="L3" s="190">
        <v>2022</v>
      </c>
      <c r="M3" s="190">
        <v>2023</v>
      </c>
      <c r="N3" s="190">
        <v>2024</v>
      </c>
      <c r="O3" s="190">
        <v>2025</v>
      </c>
      <c r="P3" s="190">
        <v>2026</v>
      </c>
      <c r="Q3" s="190">
        <v>2027</v>
      </c>
      <c r="R3" s="190">
        <v>2028</v>
      </c>
      <c r="S3" s="190">
        <v>2029</v>
      </c>
      <c r="T3" s="190">
        <v>2030</v>
      </c>
      <c r="U3" s="190">
        <v>2031</v>
      </c>
      <c r="V3" s="190">
        <v>2032</v>
      </c>
      <c r="W3" s="190">
        <v>2033</v>
      </c>
      <c r="X3" s="190">
        <v>2034</v>
      </c>
      <c r="Y3" s="190">
        <v>2035</v>
      </c>
      <c r="Z3" s="336">
        <v>2036</v>
      </c>
      <c r="AA3" s="336">
        <v>2037</v>
      </c>
      <c r="AB3" s="336">
        <v>2038</v>
      </c>
      <c r="AC3" s="336">
        <v>2039</v>
      </c>
      <c r="AD3" s="336">
        <v>2040</v>
      </c>
      <c r="AE3" s="336">
        <v>2041</v>
      </c>
    </row>
    <row r="4" spans="1:31" s="190" customFormat="1">
      <c r="A4" s="1" t="str">
        <f>CONCATENATE('Forecast Switchboard'!$H$4,B4,"Stock")</f>
        <v>RegionIdahoDairyStock</v>
      </c>
      <c r="B4" s="190" t="s">
        <v>5607</v>
      </c>
      <c r="C4" s="197">
        <v>13431</v>
      </c>
      <c r="D4" s="197">
        <v>13281.02775487247</v>
      </c>
      <c r="E4" s="197">
        <v>13441.999291112326</v>
      </c>
      <c r="F4" s="197">
        <v>13629.012110609969</v>
      </c>
      <c r="G4" s="197">
        <v>13842.907114251881</v>
      </c>
      <c r="H4" s="197">
        <v>14023.216425344392</v>
      </c>
      <c r="I4" s="197">
        <v>14266.319353967396</v>
      </c>
      <c r="J4" s="197">
        <v>14513.683501515552</v>
      </c>
      <c r="K4" s="197">
        <v>14784.738793280194</v>
      </c>
      <c r="L4" s="197">
        <v>15048.82150982591</v>
      </c>
      <c r="M4" s="197">
        <v>15351.081667959821</v>
      </c>
      <c r="N4" s="197">
        <v>15676.70161423125</v>
      </c>
      <c r="O4" s="197">
        <v>16022.910400199034</v>
      </c>
      <c r="P4" s="197">
        <v>16435.334001552066</v>
      </c>
      <c r="Q4" s="197">
        <v>16796.9270935268</v>
      </c>
      <c r="R4" s="197">
        <v>17186.008838626629</v>
      </c>
      <c r="S4" s="197">
        <v>17509.663776252026</v>
      </c>
      <c r="T4" s="197">
        <v>17849.045518001847</v>
      </c>
      <c r="U4" s="197">
        <v>18205.116228437721</v>
      </c>
      <c r="V4" s="197">
        <v>18533.843580326749</v>
      </c>
      <c r="W4" s="197">
        <v>18839.457555909743</v>
      </c>
      <c r="X4" s="197">
        <v>19186.22471079613</v>
      </c>
      <c r="Y4" s="197">
        <v>19422.392838095242</v>
      </c>
      <c r="Z4" s="337">
        <f>Y4</f>
        <v>19422.392838095242</v>
      </c>
      <c r="AA4" s="337">
        <f t="shared" ref="AA4:AE4" si="0">Z4</f>
        <v>19422.392838095242</v>
      </c>
      <c r="AB4" s="337">
        <f t="shared" si="0"/>
        <v>19422.392838095242</v>
      </c>
      <c r="AC4" s="337">
        <f t="shared" si="0"/>
        <v>19422.392838095242</v>
      </c>
      <c r="AD4" s="337">
        <f t="shared" si="0"/>
        <v>19422.392838095242</v>
      </c>
      <c r="AE4" s="337">
        <f t="shared" si="0"/>
        <v>19422.392838095242</v>
      </c>
    </row>
    <row r="5" spans="1:31" s="190" customFormat="1">
      <c r="A5" s="1" t="str">
        <f>CONCATENATE('Forecast Switchboard'!$H$4,B5,"Stock")</f>
        <v>RegionMontanaDairyStock</v>
      </c>
      <c r="B5" s="190" t="s">
        <v>5608</v>
      </c>
      <c r="C5" s="197">
        <v>89.399999999999991</v>
      </c>
      <c r="D5" s="197">
        <v>90.828395268378699</v>
      </c>
      <c r="E5" s="197">
        <v>90.790812447638629</v>
      </c>
      <c r="F5" s="197">
        <v>90.74529582059904</v>
      </c>
      <c r="G5" s="197">
        <v>90.898327903457215</v>
      </c>
      <c r="H5" s="197">
        <v>90.899562515809663</v>
      </c>
      <c r="I5" s="197">
        <v>91.013237267303055</v>
      </c>
      <c r="J5" s="197">
        <v>90.967755259326395</v>
      </c>
      <c r="K5" s="197">
        <v>90.924506050749457</v>
      </c>
      <c r="L5" s="197">
        <v>91.025748037140048</v>
      </c>
      <c r="M5" s="197">
        <v>91.099301040678228</v>
      </c>
      <c r="N5" s="197">
        <v>90.915023147811965</v>
      </c>
      <c r="O5" s="197">
        <v>90.903023153329187</v>
      </c>
      <c r="P5" s="197">
        <v>90.903850245090197</v>
      </c>
      <c r="Q5" s="197">
        <v>90.425722269176404</v>
      </c>
      <c r="R5" s="197">
        <v>90.371471553755299</v>
      </c>
      <c r="S5" s="197">
        <v>90.264014484201496</v>
      </c>
      <c r="T5" s="197">
        <v>90.097051493259059</v>
      </c>
      <c r="U5" s="197">
        <v>89.896800203896433</v>
      </c>
      <c r="V5" s="197">
        <v>89.896456479218287</v>
      </c>
      <c r="W5" s="197">
        <v>89.606519803497406</v>
      </c>
      <c r="X5" s="197">
        <v>89.325294250105614</v>
      </c>
      <c r="Y5" s="197">
        <v>89.328380794090677</v>
      </c>
      <c r="Z5" s="337">
        <f t="shared" ref="Z5:AE8" si="1">Y5</f>
        <v>89.328380794090677</v>
      </c>
      <c r="AA5" s="337">
        <f t="shared" si="1"/>
        <v>89.328380794090677</v>
      </c>
      <c r="AB5" s="337">
        <f t="shared" si="1"/>
        <v>89.328380794090677</v>
      </c>
      <c r="AC5" s="337">
        <f t="shared" si="1"/>
        <v>89.328380794090677</v>
      </c>
      <c r="AD5" s="337">
        <f t="shared" si="1"/>
        <v>89.328380794090677</v>
      </c>
      <c r="AE5" s="337">
        <f t="shared" si="1"/>
        <v>89.328380794090677</v>
      </c>
    </row>
    <row r="6" spans="1:31" s="190" customFormat="1">
      <c r="A6" s="1" t="str">
        <f>CONCATENATE('Forecast Switchboard'!$H$4,B6,"Stock")</f>
        <v>RegionOregonDairyStock</v>
      </c>
      <c r="B6" s="190" t="s">
        <v>5609</v>
      </c>
      <c r="C6" s="197">
        <v>2514</v>
      </c>
      <c r="D6" s="197">
        <v>2659.4969224070219</v>
      </c>
      <c r="E6" s="197">
        <v>2702.7077118393454</v>
      </c>
      <c r="F6" s="197">
        <v>2744.180551622544</v>
      </c>
      <c r="G6" s="197">
        <v>2781.3253166710429</v>
      </c>
      <c r="H6" s="197">
        <v>2817.8028576592669</v>
      </c>
      <c r="I6" s="197">
        <v>2852.4466796581391</v>
      </c>
      <c r="J6" s="197">
        <v>2887.2703785501863</v>
      </c>
      <c r="K6" s="197">
        <v>2923.2055190854799</v>
      </c>
      <c r="L6" s="197">
        <v>2963.8717110873577</v>
      </c>
      <c r="M6" s="197">
        <v>3007.9285968792492</v>
      </c>
      <c r="N6" s="197">
        <v>3054.4586648127197</v>
      </c>
      <c r="O6" s="197">
        <v>3103.2723514737127</v>
      </c>
      <c r="P6" s="197">
        <v>3155.2926430989965</v>
      </c>
      <c r="Q6" s="197">
        <v>3205.2179835947745</v>
      </c>
      <c r="R6" s="197">
        <v>3255.0785902298294</v>
      </c>
      <c r="S6" s="197">
        <v>3304.2085620815005</v>
      </c>
      <c r="T6" s="197">
        <v>3359.7128554945239</v>
      </c>
      <c r="U6" s="197">
        <v>3405.0605171911329</v>
      </c>
      <c r="V6" s="197">
        <v>3454.1652559274162</v>
      </c>
      <c r="W6" s="197">
        <v>3509.2005551615157</v>
      </c>
      <c r="X6" s="197">
        <v>3557.2266817524842</v>
      </c>
      <c r="Y6" s="197">
        <v>3610.3576666465606</v>
      </c>
      <c r="Z6" s="337">
        <f t="shared" si="1"/>
        <v>3610.3576666465606</v>
      </c>
      <c r="AA6" s="337">
        <f t="shared" si="1"/>
        <v>3610.3576666465606</v>
      </c>
      <c r="AB6" s="337">
        <f t="shared" si="1"/>
        <v>3610.3576666465606</v>
      </c>
      <c r="AC6" s="337">
        <f t="shared" si="1"/>
        <v>3610.3576666465606</v>
      </c>
      <c r="AD6" s="337">
        <f t="shared" si="1"/>
        <v>3610.3576666465606</v>
      </c>
      <c r="AE6" s="337">
        <f t="shared" si="1"/>
        <v>3610.3576666465606</v>
      </c>
    </row>
    <row r="7" spans="1:31" s="190" customFormat="1">
      <c r="A7" s="1" t="str">
        <f>CONCATENATE('Forecast Switchboard'!$H$4,B7,"Stock")</f>
        <v>RegionWashingtonDairyStock</v>
      </c>
      <c r="B7" s="190" t="s">
        <v>5610</v>
      </c>
      <c r="C7" s="197">
        <v>6336</v>
      </c>
      <c r="D7" s="197">
        <v>6197.0330177629821</v>
      </c>
      <c r="E7" s="197">
        <v>6302.2853957795269</v>
      </c>
      <c r="F7" s="197">
        <v>6417.4166624736044</v>
      </c>
      <c r="G7" s="197">
        <v>6527.6845985495966</v>
      </c>
      <c r="H7" s="197">
        <v>6648.0748527559354</v>
      </c>
      <c r="I7" s="197">
        <v>6750.5768396680051</v>
      </c>
      <c r="J7" s="197">
        <v>6858.9947023924851</v>
      </c>
      <c r="K7" s="197">
        <v>6950.9448303929594</v>
      </c>
      <c r="L7" s="197">
        <v>7066.5055116132971</v>
      </c>
      <c r="M7" s="197">
        <v>7154.1963866384513</v>
      </c>
      <c r="N7" s="197">
        <v>7260.5595150379595</v>
      </c>
      <c r="O7" s="197">
        <v>7382.1828771063319</v>
      </c>
      <c r="P7" s="197">
        <v>7515.612457778011</v>
      </c>
      <c r="Q7" s="197">
        <v>7658.3815592644387</v>
      </c>
      <c r="R7" s="197">
        <v>7790.6041619373518</v>
      </c>
      <c r="S7" s="197">
        <v>7925.9535611829233</v>
      </c>
      <c r="T7" s="197">
        <v>8056.1594585167277</v>
      </c>
      <c r="U7" s="197">
        <v>8212.3413257643278</v>
      </c>
      <c r="V7" s="197">
        <v>8359.6360208598271</v>
      </c>
      <c r="W7" s="197">
        <v>8487.3604780857568</v>
      </c>
      <c r="X7" s="197">
        <v>8647.4216609802097</v>
      </c>
      <c r="Y7" s="197">
        <v>8766.8632794861296</v>
      </c>
      <c r="Z7" s="337">
        <f t="shared" si="1"/>
        <v>8766.8632794861296</v>
      </c>
      <c r="AA7" s="337">
        <f t="shared" si="1"/>
        <v>8766.8632794861296</v>
      </c>
      <c r="AB7" s="337">
        <f t="shared" si="1"/>
        <v>8766.8632794861296</v>
      </c>
      <c r="AC7" s="337">
        <f t="shared" si="1"/>
        <v>8766.8632794861296</v>
      </c>
      <c r="AD7" s="337">
        <f t="shared" si="1"/>
        <v>8766.8632794861296</v>
      </c>
      <c r="AE7" s="337">
        <f t="shared" si="1"/>
        <v>8766.8632794861296</v>
      </c>
    </row>
    <row r="8" spans="1:31" s="190" customFormat="1">
      <c r="A8" s="1" t="str">
        <f>CONCATENATE('Forecast Switchboard'!$H$4,B8,"Stock")</f>
        <v>RegionPNWDairyStock</v>
      </c>
      <c r="B8" s="190" t="s">
        <v>5611</v>
      </c>
      <c r="C8" s="197">
        <f t="shared" ref="C8:Y8" si="2">SUM(C4:C7)</f>
        <v>22370.400000000001</v>
      </c>
      <c r="D8" s="197">
        <f t="shared" si="2"/>
        <v>22228.386090310851</v>
      </c>
      <c r="E8" s="197">
        <f t="shared" si="2"/>
        <v>22537.783211178838</v>
      </c>
      <c r="F8" s="197">
        <f t="shared" si="2"/>
        <v>22881.354620526719</v>
      </c>
      <c r="G8" s="197">
        <f t="shared" si="2"/>
        <v>23242.815357375977</v>
      </c>
      <c r="H8" s="197">
        <f t="shared" si="2"/>
        <v>23579.993698275401</v>
      </c>
      <c r="I8" s="197">
        <f t="shared" si="2"/>
        <v>23960.356110560846</v>
      </c>
      <c r="J8" s="197">
        <f t="shared" si="2"/>
        <v>24350.91633771755</v>
      </c>
      <c r="K8" s="197">
        <f t="shared" si="2"/>
        <v>24749.813648809384</v>
      </c>
      <c r="L8" s="197">
        <f t="shared" si="2"/>
        <v>25170.224480563706</v>
      </c>
      <c r="M8" s="197">
        <f t="shared" si="2"/>
        <v>25604.3059525182</v>
      </c>
      <c r="N8" s="197">
        <f t="shared" si="2"/>
        <v>26082.63481722974</v>
      </c>
      <c r="O8" s="197">
        <f t="shared" si="2"/>
        <v>26599.268651932405</v>
      </c>
      <c r="P8" s="197">
        <f t="shared" si="2"/>
        <v>27197.142952674163</v>
      </c>
      <c r="Q8" s="197">
        <f t="shared" si="2"/>
        <v>27750.952358655191</v>
      </c>
      <c r="R8" s="197">
        <f t="shared" si="2"/>
        <v>28322.063062347566</v>
      </c>
      <c r="S8" s="197">
        <f t="shared" si="2"/>
        <v>28830.089914000651</v>
      </c>
      <c r="T8" s="197">
        <f t="shared" si="2"/>
        <v>29355.014883506359</v>
      </c>
      <c r="U8" s="197">
        <f t="shared" si="2"/>
        <v>29912.41487159708</v>
      </c>
      <c r="V8" s="197">
        <f t="shared" si="2"/>
        <v>30437.54131359321</v>
      </c>
      <c r="W8" s="197">
        <f t="shared" si="2"/>
        <v>30925.62510896051</v>
      </c>
      <c r="X8" s="197">
        <f t="shared" si="2"/>
        <v>31480.198347778929</v>
      </c>
      <c r="Y8" s="197">
        <f t="shared" si="2"/>
        <v>31888.942165022021</v>
      </c>
      <c r="Z8" s="337">
        <f t="shared" si="1"/>
        <v>31888.942165022021</v>
      </c>
      <c r="AA8" s="337">
        <f t="shared" si="1"/>
        <v>31888.942165022021</v>
      </c>
      <c r="AB8" s="337">
        <f t="shared" si="1"/>
        <v>31888.942165022021</v>
      </c>
      <c r="AC8" s="337">
        <f t="shared" si="1"/>
        <v>31888.942165022021</v>
      </c>
      <c r="AD8" s="337">
        <f t="shared" si="1"/>
        <v>31888.942165022021</v>
      </c>
      <c r="AE8" s="337">
        <f t="shared" si="1"/>
        <v>31888.942165022021</v>
      </c>
    </row>
    <row r="9" spans="1:31" s="190" customFormat="1"/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3:V5"/>
  <sheetViews>
    <sheetView workbookViewId="0">
      <selection activeCell="B4" sqref="B4"/>
    </sheetView>
  </sheetViews>
  <sheetFormatPr defaultRowHeight="12.75"/>
  <cols>
    <col min="2" max="2" width="17.5703125" customWidth="1"/>
  </cols>
  <sheetData>
    <row r="3" spans="2:22">
      <c r="C3" t="s">
        <v>5613</v>
      </c>
    </row>
    <row r="4" spans="2:22">
      <c r="B4" s="293" t="s">
        <v>5475</v>
      </c>
      <c r="C4">
        <v>2016</v>
      </c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</row>
    <row r="5" spans="2:22">
      <c r="B5" t="str">
        <f>CONCATENATE(switch_ForecastState,"EVStock")</f>
        <v>RegionEVStock</v>
      </c>
      <c r="C5" s="79">
        <v>60.183986956923889</v>
      </c>
      <c r="D5" s="79">
        <v>91.985039267783762</v>
      </c>
      <c r="E5" s="79">
        <v>131.71899349682545</v>
      </c>
      <c r="F5" s="79">
        <v>179.31931215654896</v>
      </c>
      <c r="G5" s="79">
        <v>234.46894197990883</v>
      </c>
      <c r="H5" s="79">
        <v>296.9378027583823</v>
      </c>
      <c r="I5" s="79">
        <v>366.00059330503768</v>
      </c>
      <c r="J5" s="79">
        <v>441.25939468635204</v>
      </c>
      <c r="K5" s="79">
        <v>522.62506581198477</v>
      </c>
      <c r="L5" s="79">
        <v>610.52396116716261</v>
      </c>
      <c r="M5" s="79">
        <v>705.01906985870437</v>
      </c>
      <c r="N5" s="79">
        <v>801.72374571842784</v>
      </c>
      <c r="O5" s="79">
        <v>899.84995621451503</v>
      </c>
      <c r="P5" s="79">
        <v>998.49290967026104</v>
      </c>
      <c r="Q5" s="79">
        <v>1096.4275699987345</v>
      </c>
      <c r="R5" s="79">
        <v>1187.7661760902763</v>
      </c>
      <c r="S5" s="79">
        <v>1272.9815546454543</v>
      </c>
      <c r="T5" s="79">
        <v>1351.8588013409089</v>
      </c>
      <c r="U5" s="79">
        <v>1433.0587465545455</v>
      </c>
      <c r="V5" s="79">
        <v>1500.0488473772725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3:V5"/>
  <sheetViews>
    <sheetView workbookViewId="0">
      <selection activeCell="P26" sqref="P26"/>
    </sheetView>
  </sheetViews>
  <sheetFormatPr defaultRowHeight="12.75"/>
  <cols>
    <col min="2" max="2" width="21.140625" customWidth="1"/>
  </cols>
  <sheetData>
    <row r="3" spans="2:22">
      <c r="C3" t="s">
        <v>5613</v>
      </c>
    </row>
    <row r="4" spans="2:22">
      <c r="B4" s="293" t="s">
        <v>5475</v>
      </c>
      <c r="C4">
        <v>2016</v>
      </c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</row>
    <row r="5" spans="2:22">
      <c r="B5" t="str">
        <f>CONCATENATE(switch_ForecastState,"EVStock")</f>
        <v>RegionEVStock</v>
      </c>
      <c r="C5" s="79">
        <v>47.240302647894545</v>
      </c>
      <c r="D5" s="79">
        <v>63.913394944147228</v>
      </c>
      <c r="E5" s="79">
        <v>83.997065203957177</v>
      </c>
      <c r="F5" s="79">
        <v>107.4077254585516</v>
      </c>
      <c r="G5" s="79">
        <v>133.95931990089471</v>
      </c>
      <c r="H5" s="79">
        <v>163.68307563796728</v>
      </c>
      <c r="I5" s="79">
        <v>196.16516541659666</v>
      </c>
      <c r="J5" s="79">
        <v>227.80330529534899</v>
      </c>
      <c r="K5" s="79">
        <v>258.50839020110351</v>
      </c>
      <c r="L5" s="79">
        <v>288.25200427725059</v>
      </c>
      <c r="M5" s="79">
        <v>316.94776056962985</v>
      </c>
      <c r="N5" s="79">
        <v>344.06875622207826</v>
      </c>
      <c r="O5" s="79">
        <v>369.63650160223494</v>
      </c>
      <c r="P5" s="79">
        <v>393.55061631531402</v>
      </c>
      <c r="Q5" s="79">
        <v>415.60439812980178</v>
      </c>
      <c r="R5" s="79">
        <v>435.56343689182984</v>
      </c>
      <c r="S5" s="79">
        <v>453.86696722585009</v>
      </c>
      <c r="T5" s="79">
        <v>470.30922777329266</v>
      </c>
      <c r="U5" s="79">
        <v>485.20625076856936</v>
      </c>
      <c r="V5" s="79">
        <v>498.75466723052972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3:V5"/>
  <sheetViews>
    <sheetView workbookViewId="0">
      <selection activeCell="O23" sqref="O23"/>
    </sheetView>
  </sheetViews>
  <sheetFormatPr defaultRowHeight="12.75"/>
  <cols>
    <col min="2" max="2" width="21.42578125" customWidth="1"/>
  </cols>
  <sheetData>
    <row r="3" spans="2:22">
      <c r="C3" t="s">
        <v>5613</v>
      </c>
    </row>
    <row r="4" spans="2:22">
      <c r="B4" s="293" t="s">
        <v>5475</v>
      </c>
      <c r="C4">
        <v>2016</v>
      </c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</row>
    <row r="5" spans="2:22">
      <c r="B5" t="str">
        <f>CONCATENATE(switch_ForecastState,"EVStock")</f>
        <v>RegionEVStock</v>
      </c>
      <c r="C5" s="79">
        <v>77.706186939377872</v>
      </c>
      <c r="D5" s="79">
        <v>122.51109282351916</v>
      </c>
      <c r="E5" s="79">
        <v>180.35709460509054</v>
      </c>
      <c r="F5" s="79">
        <v>249.76683157857633</v>
      </c>
      <c r="G5" s="79">
        <v>329.56369174931933</v>
      </c>
      <c r="H5" s="79">
        <v>416.41333341100574</v>
      </c>
      <c r="I5" s="79">
        <v>511.66441678204012</v>
      </c>
      <c r="J5" s="79">
        <v>615.0498616623488</v>
      </c>
      <c r="K5" s="79">
        <v>723.87241108955709</v>
      </c>
      <c r="L5" s="79">
        <v>838.4905207876842</v>
      </c>
      <c r="M5" s="79">
        <v>958.47238185267486</v>
      </c>
      <c r="N5" s="79">
        <v>1084.1885599405164</v>
      </c>
      <c r="O5" s="79">
        <v>1213.5111992260438</v>
      </c>
      <c r="P5" s="79">
        <v>1345.396979304704</v>
      </c>
      <c r="Q5" s="79">
        <v>1476.2787504091434</v>
      </c>
      <c r="R5" s="79">
        <v>1604.5822978568435</v>
      </c>
      <c r="S5" s="79">
        <v>1726.4703928211736</v>
      </c>
      <c r="T5" s="79">
        <v>1840.7134653300386</v>
      </c>
      <c r="U5" s="79">
        <v>1947.6918203585378</v>
      </c>
      <c r="V5" s="79">
        <v>2047.8857980052808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theme="9" tint="-0.249977111117893"/>
  </sheetPr>
  <dimension ref="B1:AM111"/>
  <sheetViews>
    <sheetView workbookViewId="0">
      <selection activeCell="C24" sqref="C24"/>
    </sheetView>
  </sheetViews>
  <sheetFormatPr defaultRowHeight="12.75"/>
  <cols>
    <col min="1" max="1" width="3.85546875" customWidth="1"/>
    <col min="2" max="2" width="14.5703125" customWidth="1"/>
    <col min="3" max="3" width="27.5703125" customWidth="1"/>
    <col min="4" max="9" width="10.42578125" bestFit="1" customWidth="1"/>
    <col min="10" max="10" width="10" customWidth="1"/>
    <col min="11" max="11" width="11" customWidth="1"/>
    <col min="12" max="39" width="10.42578125" bestFit="1" customWidth="1"/>
  </cols>
  <sheetData>
    <row r="1" spans="2:39">
      <c r="B1" s="363" t="s">
        <v>5713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</row>
    <row r="2" spans="2:39">
      <c r="B2" s="306" t="s">
        <v>5621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2:39">
      <c r="B3" s="307" t="s">
        <v>5637</v>
      </c>
      <c r="C3" s="307" t="s">
        <v>5714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2:39">
      <c r="B4" s="307" t="s">
        <v>5638</v>
      </c>
      <c r="C4" s="364">
        <v>43935</v>
      </c>
      <c r="D4" s="307"/>
      <c r="E4" s="307"/>
      <c r="F4" s="307"/>
      <c r="G4" s="307"/>
      <c r="H4" s="307"/>
      <c r="I4" s="307"/>
      <c r="J4" s="307"/>
      <c r="K4" s="307"/>
      <c r="L4" s="307"/>
      <c r="M4" s="307"/>
    </row>
    <row r="5" spans="2:39">
      <c r="B5" s="307"/>
      <c r="C5" s="308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8" spans="2:39">
      <c r="C8" s="293" t="s">
        <v>5475</v>
      </c>
      <c r="D8" s="118">
        <v>2015</v>
      </c>
      <c r="E8" s="118">
        <v>2016</v>
      </c>
      <c r="F8" s="118">
        <v>2017</v>
      </c>
      <c r="G8" s="118">
        <v>2018</v>
      </c>
      <c r="H8" s="118">
        <v>2019</v>
      </c>
      <c r="I8" s="118">
        <v>2020</v>
      </c>
      <c r="J8" s="118">
        <v>2021</v>
      </c>
      <c r="K8" s="118">
        <v>2022</v>
      </c>
      <c r="L8" s="118">
        <v>2023</v>
      </c>
      <c r="M8" s="118">
        <v>2024</v>
      </c>
      <c r="N8" s="118">
        <v>2025</v>
      </c>
      <c r="O8" s="118">
        <v>2026</v>
      </c>
      <c r="P8" s="118">
        <v>2027</v>
      </c>
      <c r="Q8" s="118">
        <v>2028</v>
      </c>
      <c r="R8" s="118">
        <v>2029</v>
      </c>
      <c r="S8" s="118">
        <v>2030</v>
      </c>
      <c r="T8" s="118">
        <v>2031</v>
      </c>
      <c r="U8" s="118">
        <v>2032</v>
      </c>
      <c r="V8" s="118">
        <v>2033</v>
      </c>
      <c r="W8" s="118">
        <v>2034</v>
      </c>
      <c r="X8" s="118">
        <v>2035</v>
      </c>
      <c r="Y8" s="118">
        <v>2036</v>
      </c>
      <c r="Z8" s="118">
        <v>2037</v>
      </c>
      <c r="AA8" s="118">
        <v>2038</v>
      </c>
      <c r="AB8" s="118">
        <v>2039</v>
      </c>
      <c r="AC8" s="118">
        <v>2040</v>
      </c>
      <c r="AD8" s="118">
        <v>2041</v>
      </c>
      <c r="AE8" s="118">
        <v>2042</v>
      </c>
      <c r="AF8" s="118">
        <v>2043</v>
      </c>
      <c r="AG8" s="118">
        <v>2044</v>
      </c>
      <c r="AH8" s="118">
        <v>2045</v>
      </c>
      <c r="AI8" s="118">
        <v>2046</v>
      </c>
      <c r="AJ8" s="118">
        <v>2047</v>
      </c>
      <c r="AK8" s="118">
        <v>2048</v>
      </c>
      <c r="AL8" s="118">
        <v>2049</v>
      </c>
      <c r="AM8" s="118">
        <v>2050</v>
      </c>
    </row>
    <row r="9" spans="2:39" ht="42.6" customHeight="1">
      <c r="B9" s="311"/>
      <c r="C9" s="309" t="s">
        <v>5657</v>
      </c>
      <c r="D9" s="413">
        <v>20674.759999999998</v>
      </c>
      <c r="E9" s="413">
        <v>20426.32</v>
      </c>
      <c r="F9" s="413">
        <v>20792.169999999998</v>
      </c>
      <c r="G9" s="413">
        <v>20977.25</v>
      </c>
      <c r="H9" s="414">
        <v>21050.79</v>
      </c>
      <c r="I9" s="414">
        <v>21624.82</v>
      </c>
      <c r="J9" s="365">
        <f>Load_Climate1_XGO_Base_Freeze!I16</f>
        <v>21544.565600000002</v>
      </c>
      <c r="K9" s="365">
        <f>Load_Climate1_XGO_Base_Freeze!J16</f>
        <v>22058.652900000001</v>
      </c>
      <c r="L9" s="365">
        <f>Load_Climate1_XGO_Base_Freeze!K16</f>
        <v>21921.106200000002</v>
      </c>
      <c r="M9" s="365">
        <f>Load_Climate1_XGO_Base_Freeze!L16</f>
        <v>21951.053800000002</v>
      </c>
      <c r="N9" s="365">
        <f>Load_Climate1_XGO_Base_Freeze!M16</f>
        <v>22069.329599999997</v>
      </c>
      <c r="O9" s="365">
        <f>Load_Climate1_XGO_Base_Freeze!N16</f>
        <v>21824.360699999997</v>
      </c>
      <c r="P9" s="365">
        <f>Load_Climate1_XGO_Base_Freeze!O16</f>
        <v>22295.961199999998</v>
      </c>
      <c r="Q9" s="365">
        <f>Load_Climate1_XGO_Base_Freeze!P16</f>
        <v>22211.961300000003</v>
      </c>
      <c r="R9" s="365">
        <f>Load_Climate1_XGO_Base_Freeze!Q16</f>
        <v>21960.248999999996</v>
      </c>
      <c r="S9" s="365">
        <f>Load_Climate1_XGO_Base_Freeze!R16</f>
        <v>21862.63</v>
      </c>
      <c r="T9" s="365">
        <f>Load_Climate1_XGO_Base_Freeze!S16</f>
        <v>22156.381400000002</v>
      </c>
      <c r="U9" s="365">
        <f>Load_Climate1_XGO_Base_Freeze!T16</f>
        <v>22580.177899999999</v>
      </c>
      <c r="V9" s="365">
        <f>Load_Climate1_XGO_Base_Freeze!U16</f>
        <v>22252.772000000001</v>
      </c>
      <c r="W9" s="365">
        <f>Load_Climate1_XGO_Base_Freeze!V16</f>
        <v>22701.186300000001</v>
      </c>
      <c r="X9" s="365">
        <f>Load_Climate1_XGO_Base_Freeze!W16</f>
        <v>23033.2261</v>
      </c>
      <c r="Y9" s="365">
        <f>Load_Climate1_XGO_Base_Freeze!X16</f>
        <v>22990.814699999999</v>
      </c>
      <c r="Z9" s="365">
        <f>Load_Climate1_XGO_Base_Freeze!Y16</f>
        <v>22695.861700000001</v>
      </c>
      <c r="AA9" s="365">
        <f>Load_Climate1_XGO_Base_Freeze!Z16</f>
        <v>23033.220700000002</v>
      </c>
      <c r="AB9" s="365">
        <f>Load_Climate1_XGO_Base_Freeze!AA16</f>
        <v>22911.582200000004</v>
      </c>
      <c r="AC9" s="365">
        <f>Load_Climate1_XGO_Base_Freeze!AB16</f>
        <v>23337.786700000001</v>
      </c>
      <c r="AD9" s="365">
        <f>Load_Climate1_XGO_Base_Freeze!AC16</f>
        <v>23517.626400000005</v>
      </c>
      <c r="AE9" s="408" t="e">
        <f>#REF!</f>
        <v>#REF!</v>
      </c>
      <c r="AF9" s="408" t="e">
        <f>#REF!</f>
        <v>#REF!</v>
      </c>
      <c r="AG9" s="408" t="e">
        <f>#REF!</f>
        <v>#REF!</v>
      </c>
      <c r="AH9" s="408" t="e">
        <f>#REF!</f>
        <v>#REF!</v>
      </c>
      <c r="AI9" s="408" t="e">
        <f>#REF!</f>
        <v>#REF!</v>
      </c>
      <c r="AJ9" s="408" t="e">
        <f>#REF!</f>
        <v>#REF!</v>
      </c>
      <c r="AK9" s="408" t="e">
        <f>#REF!</f>
        <v>#REF!</v>
      </c>
      <c r="AL9" s="408" t="e">
        <f>#REF!</f>
        <v>#REF!</v>
      </c>
      <c r="AM9" s="408" t="e">
        <f>#REF!</f>
        <v>#REF!</v>
      </c>
    </row>
    <row r="11" spans="2:39"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</row>
    <row r="12" spans="2:39"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</row>
    <row r="13" spans="2:39"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</row>
    <row r="14" spans="2:39"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</row>
    <row r="15" spans="2:39"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</row>
    <row r="16" spans="2:39"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</row>
    <row r="17" spans="10:39"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</row>
    <row r="18" spans="10:39"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</row>
    <row r="19" spans="10:39"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</row>
    <row r="20" spans="10:39"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</row>
    <row r="21" spans="10:39"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</row>
    <row r="27" spans="10:39">
      <c r="M27" s="367"/>
      <c r="N27" s="371"/>
    </row>
    <row r="28" spans="10:39">
      <c r="M28" s="367"/>
      <c r="N28" s="371"/>
    </row>
    <row r="29" spans="10:39">
      <c r="M29" s="367"/>
      <c r="N29" s="371"/>
    </row>
    <row r="30" spans="10:39">
      <c r="M30" s="367"/>
      <c r="N30" s="371"/>
    </row>
    <row r="31" spans="10:39">
      <c r="M31" s="367"/>
      <c r="N31" s="371"/>
    </row>
    <row r="32" spans="10:39">
      <c r="M32" s="367"/>
      <c r="N32" s="371"/>
    </row>
    <row r="33" spans="13:15">
      <c r="M33" s="367"/>
      <c r="N33" s="371"/>
    </row>
    <row r="34" spans="13:15">
      <c r="M34" s="367"/>
      <c r="N34" s="371"/>
    </row>
    <row r="35" spans="13:15">
      <c r="M35" s="367"/>
      <c r="N35" s="371"/>
    </row>
    <row r="36" spans="13:15">
      <c r="M36" s="367"/>
      <c r="N36" s="371"/>
    </row>
    <row r="37" spans="13:15">
      <c r="M37" s="367"/>
      <c r="N37" s="371"/>
    </row>
    <row r="38" spans="13:15">
      <c r="M38" s="367"/>
      <c r="N38" s="371"/>
    </row>
    <row r="39" spans="13:15">
      <c r="M39" s="367"/>
      <c r="N39" s="371"/>
    </row>
    <row r="40" spans="13:15">
      <c r="M40" s="367"/>
      <c r="N40" s="371"/>
    </row>
    <row r="41" spans="13:15">
      <c r="M41" s="367"/>
      <c r="N41" s="371"/>
    </row>
    <row r="42" spans="13:15">
      <c r="M42" s="367"/>
      <c r="N42" s="371"/>
    </row>
    <row r="43" spans="13:15">
      <c r="M43" s="367"/>
      <c r="N43" s="371"/>
    </row>
    <row r="44" spans="13:15">
      <c r="M44" s="367"/>
      <c r="N44" s="371"/>
    </row>
    <row r="45" spans="13:15">
      <c r="M45" s="367"/>
      <c r="N45" s="371"/>
    </row>
    <row r="46" spans="13:15">
      <c r="M46" s="367"/>
      <c r="N46" s="371"/>
    </row>
    <row r="47" spans="13:15">
      <c r="M47" s="367"/>
      <c r="N47" s="367"/>
    </row>
    <row r="48" spans="13:15">
      <c r="M48" s="367" t="s">
        <v>5664</v>
      </c>
      <c r="N48" s="367" t="e">
        <f>(N46/N26)^(1/(M46-M26))</f>
        <v>#DIV/0!</v>
      </c>
      <c r="O48" s="370"/>
    </row>
    <row r="58" spans="2:16">
      <c r="I58" s="367"/>
      <c r="J58" s="367"/>
    </row>
    <row r="59" spans="2:16">
      <c r="I59" s="367"/>
      <c r="J59" s="367"/>
    </row>
    <row r="60" spans="2:16" ht="13.5" thickBot="1">
      <c r="I60" s="367"/>
      <c r="J60" s="367"/>
    </row>
    <row r="61" spans="2:16" ht="63.75">
      <c r="B61" s="305"/>
      <c r="C61" s="305" t="s">
        <v>5622</v>
      </c>
      <c r="D61" s="313" t="s">
        <v>5623</v>
      </c>
      <c r="E61" s="305" t="s">
        <v>5624</v>
      </c>
      <c r="F61" s="313" t="s">
        <v>5625</v>
      </c>
      <c r="G61" s="305" t="s">
        <v>5626</v>
      </c>
      <c r="H61" s="313" t="s">
        <v>5627</v>
      </c>
      <c r="I61" s="368" t="s">
        <v>5665</v>
      </c>
      <c r="J61" s="368" t="s">
        <v>5666</v>
      </c>
      <c r="K61" s="305" t="s">
        <v>5628</v>
      </c>
      <c r="L61" s="305" t="s">
        <v>5629</v>
      </c>
      <c r="M61" s="305" t="s">
        <v>5630</v>
      </c>
      <c r="N61" s="305" t="s">
        <v>5631</v>
      </c>
      <c r="O61" s="305" t="s">
        <v>5632</v>
      </c>
      <c r="P61" s="305" t="s">
        <v>5633</v>
      </c>
    </row>
    <row r="62" spans="2:16">
      <c r="B62" s="42">
        <v>2015</v>
      </c>
      <c r="C62" s="303">
        <v>20756.66</v>
      </c>
      <c r="D62" s="314">
        <v>20684.849999999999</v>
      </c>
      <c r="E62" s="303">
        <v>21020.57</v>
      </c>
      <c r="F62" s="314">
        <v>20948.48</v>
      </c>
      <c r="G62" s="303">
        <v>21270.799999999999</v>
      </c>
      <c r="H62" s="314">
        <v>21198.57</v>
      </c>
      <c r="I62" s="367" t="s">
        <v>5664</v>
      </c>
      <c r="J62" s="369">
        <v>1.8E-3</v>
      </c>
      <c r="K62" s="303">
        <v>30057.5</v>
      </c>
      <c r="L62" s="303">
        <v>29788.86</v>
      </c>
      <c r="M62" s="303">
        <v>30377.11</v>
      </c>
      <c r="N62" s="303">
        <v>30107.25</v>
      </c>
      <c r="O62" s="303">
        <v>30672.94</v>
      </c>
      <c r="P62" s="303">
        <v>30402.28</v>
      </c>
    </row>
    <row r="63" spans="2:16" ht="13.5" thickBot="1">
      <c r="B63" s="42">
        <v>2016</v>
      </c>
      <c r="C63" s="303">
        <v>20815.2</v>
      </c>
      <c r="D63" s="314">
        <v>20750.88</v>
      </c>
      <c r="E63" s="303">
        <v>21136.47</v>
      </c>
      <c r="F63" s="314">
        <v>21071.66</v>
      </c>
      <c r="G63" s="303">
        <v>21474.33</v>
      </c>
      <c r="H63" s="314">
        <v>21409.27</v>
      </c>
      <c r="I63" s="366"/>
      <c r="J63" s="366"/>
      <c r="K63" s="303">
        <v>30172.01</v>
      </c>
      <c r="L63" s="303">
        <v>29895.67</v>
      </c>
      <c r="M63" s="303">
        <v>30573.96</v>
      </c>
      <c r="N63" s="303">
        <v>30295.34</v>
      </c>
      <c r="O63" s="303">
        <v>30994.82</v>
      </c>
      <c r="P63" s="303">
        <v>30714.59</v>
      </c>
    </row>
    <row r="64" spans="2:16">
      <c r="B64" s="42">
        <v>2017</v>
      </c>
      <c r="C64" s="303">
        <v>20875.419999999998</v>
      </c>
      <c r="D64" s="314">
        <v>20819.09</v>
      </c>
      <c r="E64" s="303">
        <v>21252.57</v>
      </c>
      <c r="F64" s="314">
        <v>21195.54</v>
      </c>
      <c r="G64" s="303">
        <v>21653.54</v>
      </c>
      <c r="H64" s="314">
        <v>21596.18</v>
      </c>
      <c r="I64" s="42"/>
      <c r="J64" s="42">
        <v>2017</v>
      </c>
      <c r="K64" s="303">
        <v>30267.79</v>
      </c>
      <c r="L64" s="303">
        <v>29984.18</v>
      </c>
      <c r="M64" s="303">
        <v>30745.91</v>
      </c>
      <c r="N64" s="303">
        <v>30458.83</v>
      </c>
      <c r="O64" s="303">
        <v>31256.39</v>
      </c>
      <c r="P64" s="303">
        <v>30966.78</v>
      </c>
    </row>
    <row r="65" spans="2:16">
      <c r="B65" s="42">
        <v>2018</v>
      </c>
      <c r="C65" s="303">
        <v>21014.97</v>
      </c>
      <c r="D65" s="314">
        <v>20967.080000000002</v>
      </c>
      <c r="E65" s="303">
        <v>21458.75</v>
      </c>
      <c r="F65" s="314">
        <v>21410</v>
      </c>
      <c r="G65" s="303">
        <v>21925.919999999998</v>
      </c>
      <c r="H65" s="314">
        <v>21876.81</v>
      </c>
      <c r="I65" s="42"/>
      <c r="J65" s="42">
        <v>2018</v>
      </c>
      <c r="K65" s="303">
        <v>30434.58</v>
      </c>
      <c r="L65" s="303">
        <v>30144.05</v>
      </c>
      <c r="M65" s="303">
        <v>31001.279999999999</v>
      </c>
      <c r="N65" s="303">
        <v>30705.96</v>
      </c>
      <c r="O65" s="303">
        <v>31603.8</v>
      </c>
      <c r="P65" s="303">
        <v>31304.99</v>
      </c>
    </row>
    <row r="66" spans="2:16">
      <c r="B66" s="42">
        <v>2019</v>
      </c>
      <c r="C66" s="303">
        <v>21079.72</v>
      </c>
      <c r="D66" s="314">
        <v>21041.98</v>
      </c>
      <c r="E66" s="303">
        <v>21590.05</v>
      </c>
      <c r="F66" s="314">
        <v>21551.43</v>
      </c>
      <c r="G66" s="303">
        <v>22128.41</v>
      </c>
      <c r="H66" s="314">
        <v>22089.62</v>
      </c>
      <c r="I66" s="42"/>
      <c r="J66" s="42">
        <v>2019</v>
      </c>
      <c r="K66" s="303">
        <v>30483.24</v>
      </c>
      <c r="L66" s="303">
        <v>30190.1</v>
      </c>
      <c r="M66" s="303">
        <v>31132.82</v>
      </c>
      <c r="N66" s="303">
        <v>30833.88</v>
      </c>
      <c r="O66" s="303">
        <v>31831.13</v>
      </c>
      <c r="P66" s="303">
        <v>31528.06</v>
      </c>
    </row>
    <row r="67" spans="2:16">
      <c r="B67" s="42">
        <v>2020</v>
      </c>
      <c r="C67" s="303">
        <v>21136.720000000001</v>
      </c>
      <c r="D67" s="314">
        <v>21110.44</v>
      </c>
      <c r="E67" s="303">
        <v>21706.76</v>
      </c>
      <c r="F67" s="314">
        <v>21679.64</v>
      </c>
      <c r="G67" s="303">
        <v>22336.5</v>
      </c>
      <c r="H67" s="314">
        <v>22309.51</v>
      </c>
      <c r="I67" s="42"/>
      <c r="J67" s="42">
        <v>2020</v>
      </c>
      <c r="K67" s="303">
        <v>30517.62</v>
      </c>
      <c r="L67" s="303">
        <v>30224.53</v>
      </c>
      <c r="M67" s="303">
        <v>31240.25</v>
      </c>
      <c r="N67" s="303">
        <v>30940.36</v>
      </c>
      <c r="O67" s="303">
        <v>32058.65</v>
      </c>
      <c r="P67" s="303">
        <v>31753.85</v>
      </c>
    </row>
    <row r="68" spans="2:16">
      <c r="B68" s="42">
        <v>2021</v>
      </c>
      <c r="C68" s="303">
        <v>21210.57</v>
      </c>
      <c r="D68" s="314">
        <v>21195.49</v>
      </c>
      <c r="E68" s="303">
        <v>21843.59</v>
      </c>
      <c r="F68" s="314">
        <v>21827.78</v>
      </c>
      <c r="G68" s="303">
        <v>22567.200000000001</v>
      </c>
      <c r="H68" s="314">
        <v>22551.94</v>
      </c>
      <c r="I68" s="42"/>
      <c r="J68" s="42">
        <v>2021</v>
      </c>
      <c r="K68" s="303">
        <v>30579.58</v>
      </c>
      <c r="L68" s="303">
        <v>30284.62</v>
      </c>
      <c r="M68" s="303">
        <v>31379.48</v>
      </c>
      <c r="N68" s="303">
        <v>31076.62</v>
      </c>
      <c r="O68" s="303">
        <v>32325.31</v>
      </c>
      <c r="P68" s="303">
        <v>32016.73</v>
      </c>
    </row>
    <row r="69" spans="2:16">
      <c r="B69" s="42">
        <v>2022</v>
      </c>
      <c r="C69" s="303">
        <v>21293.26</v>
      </c>
      <c r="D69" s="314">
        <v>21289.95</v>
      </c>
      <c r="E69" s="303">
        <v>21994.85</v>
      </c>
      <c r="F69" s="314">
        <v>21990.98</v>
      </c>
      <c r="G69" s="303">
        <v>22814.09</v>
      </c>
      <c r="H69" s="314">
        <v>22811.360000000001</v>
      </c>
      <c r="I69" s="42"/>
      <c r="J69" s="42">
        <v>2022</v>
      </c>
      <c r="K69" s="303">
        <v>30652.03</v>
      </c>
      <c r="L69" s="303">
        <v>30355.66</v>
      </c>
      <c r="M69" s="303">
        <v>31536.59</v>
      </c>
      <c r="N69" s="303">
        <v>31231.13</v>
      </c>
      <c r="O69" s="303">
        <v>32611.46</v>
      </c>
      <c r="P69" s="303">
        <v>32299.52</v>
      </c>
    </row>
    <row r="70" spans="2:16">
      <c r="B70" s="42">
        <v>2023</v>
      </c>
      <c r="C70" s="303">
        <v>21398.54</v>
      </c>
      <c r="D70" s="314">
        <v>21407.74</v>
      </c>
      <c r="E70" s="303">
        <v>22159.41</v>
      </c>
      <c r="F70" s="314">
        <v>22168.240000000002</v>
      </c>
      <c r="G70" s="303">
        <v>23071.37</v>
      </c>
      <c r="H70" s="314">
        <v>23082.07</v>
      </c>
      <c r="I70" s="42"/>
      <c r="J70" s="42">
        <v>2023</v>
      </c>
      <c r="K70" s="303">
        <v>30752.01</v>
      </c>
      <c r="L70" s="303">
        <v>30454.71</v>
      </c>
      <c r="M70" s="303">
        <v>31707.63</v>
      </c>
      <c r="N70" s="303">
        <v>31399.98</v>
      </c>
      <c r="O70" s="303">
        <v>32907.730000000003</v>
      </c>
      <c r="P70" s="303">
        <v>32592.82</v>
      </c>
    </row>
    <row r="71" spans="2:16">
      <c r="B71" s="42">
        <v>2024</v>
      </c>
      <c r="C71" s="303">
        <v>21514.959999999999</v>
      </c>
      <c r="D71" s="314">
        <v>21537.4</v>
      </c>
      <c r="E71" s="303">
        <v>22339.43</v>
      </c>
      <c r="F71" s="314">
        <v>22361.75</v>
      </c>
      <c r="G71" s="303">
        <v>23333.49</v>
      </c>
      <c r="H71" s="314">
        <v>23358.51</v>
      </c>
      <c r="I71" s="42"/>
      <c r="J71" s="42">
        <v>2024</v>
      </c>
      <c r="K71" s="303">
        <v>30868.21</v>
      </c>
      <c r="L71" s="303">
        <v>30570.46</v>
      </c>
      <c r="M71" s="303">
        <v>31899.38</v>
      </c>
      <c r="N71" s="303">
        <v>31589.91</v>
      </c>
      <c r="O71" s="303">
        <v>33211.82</v>
      </c>
      <c r="P71" s="303">
        <v>32894.300000000003</v>
      </c>
    </row>
    <row r="72" spans="2:16">
      <c r="B72" s="42">
        <v>2025</v>
      </c>
      <c r="C72" s="303">
        <v>21639.200000000001</v>
      </c>
      <c r="D72" s="314">
        <v>21675.58</v>
      </c>
      <c r="E72" s="303">
        <v>22538.91</v>
      </c>
      <c r="F72" s="314">
        <v>22575.51</v>
      </c>
      <c r="G72" s="303">
        <v>23616.99</v>
      </c>
      <c r="H72" s="314">
        <v>23657.24</v>
      </c>
      <c r="I72" s="42"/>
      <c r="J72" s="42">
        <v>2025</v>
      </c>
      <c r="K72" s="303">
        <v>30992.73</v>
      </c>
      <c r="L72" s="303">
        <v>30694.959999999999</v>
      </c>
      <c r="M72" s="303">
        <v>32111.85</v>
      </c>
      <c r="N72" s="303">
        <v>31800.86</v>
      </c>
      <c r="O72" s="303">
        <v>33537.67</v>
      </c>
      <c r="P72" s="303">
        <v>33217.839999999997</v>
      </c>
    </row>
    <row r="73" spans="2:16">
      <c r="B73" s="42">
        <v>2026</v>
      </c>
      <c r="C73" s="303">
        <v>21776.77</v>
      </c>
      <c r="D73" s="314">
        <v>21827.87</v>
      </c>
      <c r="E73" s="303">
        <v>22748.17</v>
      </c>
      <c r="F73" s="314">
        <v>22799.94</v>
      </c>
      <c r="G73" s="303">
        <v>23909.86</v>
      </c>
      <c r="H73" s="314">
        <v>23966.37</v>
      </c>
      <c r="I73" s="42"/>
      <c r="J73" s="42">
        <v>2026</v>
      </c>
      <c r="K73" s="303">
        <v>31142.31</v>
      </c>
      <c r="L73" s="303">
        <v>30845</v>
      </c>
      <c r="M73" s="303">
        <v>32344.22</v>
      </c>
      <c r="N73" s="303">
        <v>32032.07</v>
      </c>
      <c r="O73" s="303">
        <v>33886.93</v>
      </c>
      <c r="P73" s="303">
        <v>33565.1</v>
      </c>
    </row>
    <row r="74" spans="2:16">
      <c r="B74" s="42">
        <v>2027</v>
      </c>
      <c r="C74" s="303">
        <v>21927.11</v>
      </c>
      <c r="D74" s="314">
        <v>21993.759999999998</v>
      </c>
      <c r="E74" s="303">
        <v>22976.51</v>
      </c>
      <c r="F74" s="314">
        <v>23044.44</v>
      </c>
      <c r="G74" s="303">
        <v>24213.35</v>
      </c>
      <c r="H74" s="314">
        <v>24287.21</v>
      </c>
      <c r="I74" s="42"/>
      <c r="J74" s="42">
        <v>2027</v>
      </c>
      <c r="K74" s="303">
        <v>31311.07</v>
      </c>
      <c r="L74" s="303">
        <v>31014.63</v>
      </c>
      <c r="M74" s="303">
        <v>32602.89</v>
      </c>
      <c r="N74" s="303">
        <v>32289.9</v>
      </c>
      <c r="O74" s="303">
        <v>34250.71</v>
      </c>
      <c r="P74" s="303">
        <v>33927.120000000003</v>
      </c>
    </row>
    <row r="75" spans="2:16">
      <c r="B75" s="42">
        <v>2028</v>
      </c>
      <c r="C75" s="303">
        <v>22073.53</v>
      </c>
      <c r="D75" s="314">
        <v>22156.54</v>
      </c>
      <c r="E75" s="303">
        <v>23220.39</v>
      </c>
      <c r="F75" s="314">
        <v>23305.64</v>
      </c>
      <c r="G75" s="303">
        <v>24518.14</v>
      </c>
      <c r="H75" s="314">
        <v>24610.720000000001</v>
      </c>
      <c r="I75" s="42"/>
      <c r="J75" s="42">
        <v>2028</v>
      </c>
      <c r="K75" s="303">
        <v>31474.38</v>
      </c>
      <c r="L75" s="303">
        <v>31220.240000000002</v>
      </c>
      <c r="M75" s="303">
        <v>32880.89</v>
      </c>
      <c r="N75" s="303">
        <v>32638.75</v>
      </c>
      <c r="O75" s="303">
        <v>34613.980000000003</v>
      </c>
      <c r="P75" s="303">
        <v>34347.769999999997</v>
      </c>
    </row>
    <row r="76" spans="2:16">
      <c r="B76" s="42">
        <v>2029</v>
      </c>
      <c r="C76" s="303">
        <v>22202.75</v>
      </c>
      <c r="D76" s="314">
        <v>22303.35</v>
      </c>
      <c r="E76" s="303">
        <v>23463.17</v>
      </c>
      <c r="F76" s="314">
        <v>23567.14</v>
      </c>
      <c r="G76" s="303">
        <v>24827.279999999999</v>
      </c>
      <c r="H76" s="314">
        <v>24940.15</v>
      </c>
      <c r="I76" s="42"/>
      <c r="J76" s="42">
        <v>2029</v>
      </c>
      <c r="K76" s="303">
        <v>31615.08</v>
      </c>
      <c r="L76" s="303">
        <v>31630.39</v>
      </c>
      <c r="M76" s="303">
        <v>33158.54</v>
      </c>
      <c r="N76" s="303">
        <v>33197.279999999999</v>
      </c>
      <c r="O76" s="303">
        <v>34983.39</v>
      </c>
      <c r="P76" s="303">
        <v>35004.050000000003</v>
      </c>
    </row>
    <row r="77" spans="2:16">
      <c r="B77" s="42">
        <v>2030</v>
      </c>
      <c r="C77" s="303">
        <v>22339.4</v>
      </c>
      <c r="D77" s="314">
        <v>22458.29</v>
      </c>
      <c r="E77" s="303">
        <v>23720.240000000002</v>
      </c>
      <c r="F77" s="314">
        <v>23843.91</v>
      </c>
      <c r="G77" s="303">
        <v>25156.76</v>
      </c>
      <c r="H77" s="314">
        <v>25291.09</v>
      </c>
      <c r="I77" s="42"/>
      <c r="J77" s="42">
        <v>2030</v>
      </c>
      <c r="K77" s="303">
        <v>31763.1</v>
      </c>
      <c r="L77" s="303">
        <v>32066.36</v>
      </c>
      <c r="M77" s="303">
        <v>33454.04</v>
      </c>
      <c r="N77" s="303">
        <v>33796.879999999997</v>
      </c>
      <c r="O77" s="303">
        <v>35377.85</v>
      </c>
      <c r="P77" s="303">
        <v>35713.08</v>
      </c>
    </row>
    <row r="78" spans="2:16">
      <c r="B78" s="42">
        <v>2031</v>
      </c>
      <c r="C78" s="303">
        <v>22440.48</v>
      </c>
      <c r="D78" s="314">
        <v>22578.11</v>
      </c>
      <c r="E78" s="303">
        <v>23940.69</v>
      </c>
      <c r="F78" s="314">
        <v>24084.7</v>
      </c>
      <c r="G78" s="303">
        <v>25446.54</v>
      </c>
      <c r="H78" s="314">
        <v>25603.18</v>
      </c>
      <c r="I78" s="42"/>
      <c r="J78" s="42">
        <v>2031</v>
      </c>
      <c r="K78" s="303">
        <v>31871.77</v>
      </c>
      <c r="L78" s="303">
        <v>32466.51</v>
      </c>
      <c r="M78" s="303">
        <v>33712.21</v>
      </c>
      <c r="N78" s="303">
        <v>34363.79</v>
      </c>
      <c r="O78" s="303">
        <v>35731.08</v>
      </c>
      <c r="P78" s="303">
        <v>36389.129999999997</v>
      </c>
    </row>
    <row r="79" spans="2:16">
      <c r="B79" s="42">
        <v>2032</v>
      </c>
      <c r="C79" s="303">
        <v>22597.09</v>
      </c>
      <c r="D79" s="314">
        <v>22754.7</v>
      </c>
      <c r="E79" s="303">
        <v>24193.96</v>
      </c>
      <c r="F79" s="314">
        <v>24359.31</v>
      </c>
      <c r="G79" s="303">
        <v>25765.17</v>
      </c>
      <c r="H79" s="314">
        <v>25945.39</v>
      </c>
      <c r="I79" s="42"/>
      <c r="J79" s="42">
        <v>2032</v>
      </c>
      <c r="K79" s="303">
        <v>32050.880000000001</v>
      </c>
      <c r="L79" s="303">
        <v>32948.230000000003</v>
      </c>
      <c r="M79" s="303">
        <v>34014.519999999997</v>
      </c>
      <c r="N79" s="303">
        <v>34979.269999999997</v>
      </c>
      <c r="O79" s="303">
        <v>36125.57</v>
      </c>
      <c r="P79" s="303">
        <v>37113.089999999997</v>
      </c>
    </row>
    <row r="80" spans="2:16">
      <c r="B80" s="42">
        <v>2033</v>
      </c>
      <c r="C80" s="303">
        <v>22763.97</v>
      </c>
      <c r="D80" s="314">
        <v>22942.68</v>
      </c>
      <c r="E80" s="303">
        <v>24448.47</v>
      </c>
      <c r="F80" s="314">
        <v>24636.46</v>
      </c>
      <c r="G80" s="303">
        <v>26094.06</v>
      </c>
      <c r="H80" s="314">
        <v>26299.41</v>
      </c>
      <c r="I80" s="42"/>
      <c r="J80" s="42">
        <v>2033</v>
      </c>
      <c r="K80" s="303">
        <v>32239.52</v>
      </c>
      <c r="L80" s="303">
        <v>33458.04</v>
      </c>
      <c r="M80" s="303">
        <v>34316.910000000003</v>
      </c>
      <c r="N80" s="303">
        <v>35618.07</v>
      </c>
      <c r="O80" s="303">
        <v>36532.980000000003</v>
      </c>
      <c r="P80" s="303">
        <v>37875.54</v>
      </c>
    </row>
    <row r="81" spans="2:16">
      <c r="B81" s="42">
        <v>2034</v>
      </c>
      <c r="C81" s="303">
        <v>22939.78</v>
      </c>
      <c r="D81" s="314">
        <v>23140.44</v>
      </c>
      <c r="E81" s="303">
        <v>24707.02</v>
      </c>
      <c r="F81" s="314">
        <v>24918.69</v>
      </c>
      <c r="G81" s="303">
        <v>26434.54</v>
      </c>
      <c r="H81" s="314">
        <v>26666.26</v>
      </c>
      <c r="I81" s="42"/>
      <c r="J81" s="42">
        <v>2034</v>
      </c>
      <c r="K81" s="303">
        <v>32439.73</v>
      </c>
      <c r="L81" s="303">
        <v>33984.230000000003</v>
      </c>
      <c r="M81" s="303">
        <v>34625.449999999997</v>
      </c>
      <c r="N81" s="303">
        <v>36272.54</v>
      </c>
      <c r="O81" s="303">
        <v>36961.5</v>
      </c>
      <c r="P81" s="303">
        <v>38668.550000000003</v>
      </c>
    </row>
    <row r="82" spans="2:16">
      <c r="B82" s="42">
        <v>2035</v>
      </c>
      <c r="C82" s="303">
        <v>23125.73</v>
      </c>
      <c r="D82" s="314">
        <v>23349.47</v>
      </c>
      <c r="E82" s="303">
        <v>24970.5</v>
      </c>
      <c r="F82" s="314">
        <v>25207.16</v>
      </c>
      <c r="G82" s="303">
        <v>26786.02</v>
      </c>
      <c r="H82" s="314">
        <v>27045.69</v>
      </c>
      <c r="I82" s="42"/>
      <c r="J82" s="42">
        <v>2035</v>
      </c>
      <c r="K82" s="303">
        <v>32648.63</v>
      </c>
      <c r="L82" s="303">
        <v>34541.82</v>
      </c>
      <c r="M82" s="303">
        <v>34939.879999999997</v>
      </c>
      <c r="N82" s="303">
        <v>36961.300000000003</v>
      </c>
      <c r="O82" s="303">
        <v>37400.99</v>
      </c>
      <c r="P82" s="303">
        <v>39507.519999999997</v>
      </c>
    </row>
    <row r="84" spans="2:16">
      <c r="B84" t="s">
        <v>5634</v>
      </c>
      <c r="C84" t="s">
        <v>5635</v>
      </c>
      <c r="D84" t="s">
        <v>5636</v>
      </c>
    </row>
    <row r="90" spans="2:16" ht="63.75">
      <c r="D90" s="313" t="s">
        <v>5623</v>
      </c>
      <c r="F90" s="313" t="s">
        <v>5625</v>
      </c>
      <c r="H90" s="313" t="s">
        <v>5627</v>
      </c>
    </row>
    <row r="91" spans="2:16">
      <c r="C91" s="42">
        <v>2015</v>
      </c>
      <c r="D91" s="321">
        <f t="shared" ref="D91:D111" si="0">D62/$F62</f>
        <v>0.98741531605157029</v>
      </c>
      <c r="F91" s="321">
        <f t="shared" ref="F91:F111" si="1">F62/$F62</f>
        <v>1</v>
      </c>
      <c r="H91" s="321">
        <f t="shared" ref="H91:H111" si="2">H62/$F62</f>
        <v>1.0119383363375289</v>
      </c>
    </row>
    <row r="92" spans="2:16">
      <c r="C92" s="42">
        <v>2016</v>
      </c>
      <c r="D92" s="321">
        <f t="shared" si="0"/>
        <v>0.98477670957105423</v>
      </c>
      <c r="F92" s="321">
        <f t="shared" si="1"/>
        <v>1</v>
      </c>
      <c r="H92" s="321">
        <f t="shared" si="2"/>
        <v>1.0160219935211559</v>
      </c>
    </row>
    <row r="93" spans="2:16">
      <c r="C93" s="42">
        <v>2017</v>
      </c>
      <c r="D93" s="321">
        <f t="shared" si="0"/>
        <v>0.98223918805560029</v>
      </c>
      <c r="F93" s="321">
        <f t="shared" si="1"/>
        <v>1</v>
      </c>
      <c r="H93" s="321">
        <f t="shared" si="2"/>
        <v>1.0189020897792649</v>
      </c>
    </row>
    <row r="94" spans="2:16">
      <c r="C94" s="42">
        <v>2018</v>
      </c>
      <c r="D94" s="321">
        <f t="shared" si="0"/>
        <v>0.97931247080803374</v>
      </c>
      <c r="F94" s="321">
        <f t="shared" si="1"/>
        <v>1</v>
      </c>
      <c r="H94" s="321">
        <f t="shared" si="2"/>
        <v>1.021803362914526</v>
      </c>
    </row>
    <row r="95" spans="2:16">
      <c r="C95" s="42">
        <v>2019</v>
      </c>
      <c r="D95" s="321">
        <f t="shared" si="0"/>
        <v>0.97636119737762173</v>
      </c>
      <c r="F95" s="321">
        <f t="shared" si="1"/>
        <v>1</v>
      </c>
      <c r="H95" s="321">
        <f t="shared" si="2"/>
        <v>1.0249723568227258</v>
      </c>
    </row>
    <row r="96" spans="2:16">
      <c r="C96" s="42">
        <v>2020</v>
      </c>
      <c r="D96" s="321">
        <f t="shared" si="0"/>
        <v>0.97374495148443418</v>
      </c>
      <c r="F96" s="321">
        <f t="shared" si="1"/>
        <v>1</v>
      </c>
      <c r="H96" s="321">
        <f t="shared" si="2"/>
        <v>1.0290535267190783</v>
      </c>
    </row>
    <row r="97" spans="3:8">
      <c r="C97" s="42">
        <v>2021</v>
      </c>
      <c r="D97" s="321">
        <f t="shared" si="0"/>
        <v>0.97103278482740818</v>
      </c>
      <c r="F97" s="321">
        <f t="shared" si="1"/>
        <v>1</v>
      </c>
      <c r="H97" s="321">
        <f t="shared" si="2"/>
        <v>1.033176071959677</v>
      </c>
    </row>
    <row r="98" spans="3:8">
      <c r="C98" s="42">
        <v>2022</v>
      </c>
      <c r="D98" s="321">
        <f t="shared" si="0"/>
        <v>0.96812192999129654</v>
      </c>
      <c r="F98" s="321">
        <f t="shared" si="1"/>
        <v>1</v>
      </c>
      <c r="H98" s="321">
        <f t="shared" si="2"/>
        <v>1.0373052951710202</v>
      </c>
    </row>
    <row r="99" spans="3:8">
      <c r="C99" s="42">
        <v>2023</v>
      </c>
      <c r="D99" s="321">
        <f t="shared" si="0"/>
        <v>0.9656941642638297</v>
      </c>
      <c r="F99" s="321">
        <f t="shared" si="1"/>
        <v>1</v>
      </c>
      <c r="H99" s="321">
        <f t="shared" si="2"/>
        <v>1.0412224876670406</v>
      </c>
    </row>
    <row r="100" spans="3:8">
      <c r="C100" s="42">
        <v>2024</v>
      </c>
      <c r="D100" s="321">
        <f t="shared" si="0"/>
        <v>0.96313571165047462</v>
      </c>
      <c r="F100" s="321">
        <f t="shared" si="1"/>
        <v>1</v>
      </c>
      <c r="H100" s="321">
        <f t="shared" si="2"/>
        <v>1.0445743289322167</v>
      </c>
    </row>
    <row r="101" spans="3:8">
      <c r="C101" s="42">
        <v>2025</v>
      </c>
      <c r="D101" s="321">
        <f t="shared" si="0"/>
        <v>0.96013689170255745</v>
      </c>
      <c r="F101" s="321">
        <f t="shared" si="1"/>
        <v>1</v>
      </c>
      <c r="H101" s="321">
        <f t="shared" si="2"/>
        <v>1.0479160825159655</v>
      </c>
    </row>
    <row r="102" spans="3:8">
      <c r="C102" s="42">
        <v>2026</v>
      </c>
      <c r="D102" s="321">
        <f t="shared" si="0"/>
        <v>0.95736523868045265</v>
      </c>
      <c r="F102" s="321">
        <f t="shared" si="1"/>
        <v>1</v>
      </c>
      <c r="H102" s="321">
        <f t="shared" si="2"/>
        <v>1.0511593451561714</v>
      </c>
    </row>
    <row r="103" spans="3:8">
      <c r="C103" s="42">
        <v>2027</v>
      </c>
      <c r="D103" s="321">
        <f t="shared" si="0"/>
        <v>0.95440635571964427</v>
      </c>
      <c r="F103" s="321">
        <f t="shared" si="1"/>
        <v>1</v>
      </c>
      <c r="H103" s="321">
        <f t="shared" si="2"/>
        <v>1.0539292775177007</v>
      </c>
    </row>
    <row r="104" spans="3:8">
      <c r="C104" s="42">
        <v>2028</v>
      </c>
      <c r="D104" s="321">
        <f t="shared" si="0"/>
        <v>0.95069433836616379</v>
      </c>
      <c r="F104" s="321">
        <f t="shared" si="1"/>
        <v>1</v>
      </c>
      <c r="H104" s="321">
        <f t="shared" si="2"/>
        <v>1.0559984621748213</v>
      </c>
    </row>
    <row r="105" spans="3:8">
      <c r="C105" s="42">
        <v>2029</v>
      </c>
      <c r="D105" s="321">
        <f t="shared" si="0"/>
        <v>0.94637491015031938</v>
      </c>
      <c r="F105" s="321">
        <f t="shared" si="1"/>
        <v>1</v>
      </c>
      <c r="H105" s="321">
        <f t="shared" si="2"/>
        <v>1.0582595087906297</v>
      </c>
    </row>
    <row r="106" spans="3:8">
      <c r="C106" s="42">
        <v>2030</v>
      </c>
      <c r="D106" s="321">
        <f t="shared" si="0"/>
        <v>0.94188788667630441</v>
      </c>
      <c r="F106" s="321">
        <f t="shared" si="1"/>
        <v>1</v>
      </c>
      <c r="H106" s="321">
        <f t="shared" si="2"/>
        <v>1.0606939046490278</v>
      </c>
    </row>
    <row r="107" spans="3:8">
      <c r="C107" s="42">
        <v>2031</v>
      </c>
      <c r="D107" s="321">
        <f t="shared" si="0"/>
        <v>0.9374461795247605</v>
      </c>
      <c r="F107" s="321">
        <f t="shared" si="1"/>
        <v>1</v>
      </c>
      <c r="H107" s="321">
        <f t="shared" si="2"/>
        <v>1.0630474948826434</v>
      </c>
    </row>
    <row r="108" spans="3:8">
      <c r="C108" s="42">
        <v>2032</v>
      </c>
      <c r="D108" s="321">
        <f t="shared" si="0"/>
        <v>0.93412744449658058</v>
      </c>
      <c r="F108" s="321">
        <f t="shared" si="1"/>
        <v>1</v>
      </c>
      <c r="H108" s="321">
        <f t="shared" si="2"/>
        <v>1.0651118607218348</v>
      </c>
    </row>
    <row r="109" spans="3:8">
      <c r="C109" s="42">
        <v>2033</v>
      </c>
      <c r="D109" s="321">
        <f t="shared" si="0"/>
        <v>0.93124905120297319</v>
      </c>
      <c r="F109" s="321">
        <f t="shared" si="1"/>
        <v>1</v>
      </c>
      <c r="H109" s="321">
        <f t="shared" si="2"/>
        <v>1.0674995514777692</v>
      </c>
    </row>
    <row r="110" spans="3:8">
      <c r="C110" s="42">
        <v>2034</v>
      </c>
      <c r="D110" s="321">
        <f t="shared" si="0"/>
        <v>0.92863790191217921</v>
      </c>
      <c r="F110" s="321">
        <f t="shared" si="1"/>
        <v>1</v>
      </c>
      <c r="H110" s="321">
        <f t="shared" si="2"/>
        <v>1.0701308937187308</v>
      </c>
    </row>
    <row r="111" spans="3:8">
      <c r="C111" s="42">
        <v>2035</v>
      </c>
      <c r="D111" s="321">
        <f t="shared" si="0"/>
        <v>0.92630308214015389</v>
      </c>
      <c r="F111" s="321">
        <f t="shared" si="1"/>
        <v>1</v>
      </c>
      <c r="H111" s="321">
        <f t="shared" si="2"/>
        <v>1.072936816364874</v>
      </c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theme="9" tint="-0.249977111117893"/>
  </sheetPr>
  <dimension ref="B2:AM17"/>
  <sheetViews>
    <sheetView workbookViewId="0">
      <selection activeCell="B16" sqref="B16"/>
    </sheetView>
  </sheetViews>
  <sheetFormatPr defaultRowHeight="12.75"/>
  <cols>
    <col min="2" max="2" width="16" customWidth="1"/>
    <col min="3" max="3" width="20.85546875" customWidth="1"/>
  </cols>
  <sheetData>
    <row r="2" spans="2:39">
      <c r="B2" s="306" t="str">
        <f>'DEI Forecast (Base Case)'!B2</f>
        <v>Frozen Efficiency Load Forecast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2:39">
      <c r="B3" s="307" t="str">
        <f>'DEI Forecast (Base Case)'!B3</f>
        <v xml:space="preserve">Source:  </v>
      </c>
      <c r="C3" s="307" t="str">
        <f>'DEI Forecast (Base Case)'!C3</f>
        <v xml:space="preserve">Scenario Name: Climate1_XGO_Base_Freeze | Date: Mon 04/13/2020 | Time: 15:03:35.62 | Path: Q:\MJ\Energy2020\2020Model | Version: * |  Engine 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2:39">
      <c r="B4" s="307" t="str">
        <f>'DEI Forecast (Base Case)'!B4</f>
        <v>Date:</v>
      </c>
      <c r="C4" s="308">
        <f>'DEI Forecast (Base Case)'!C4</f>
        <v>43935</v>
      </c>
      <c r="D4" s="307"/>
      <c r="E4" s="307"/>
      <c r="F4" s="307"/>
      <c r="G4" s="307"/>
      <c r="H4" s="307"/>
      <c r="I4" s="307"/>
      <c r="J4" s="307"/>
      <c r="K4" s="307"/>
      <c r="L4" s="307"/>
      <c r="M4" s="307"/>
    </row>
    <row r="5" spans="2:39">
      <c r="B5" s="307">
        <f>'DEI Forecast (Base Case)'!B5</f>
        <v>0</v>
      </c>
      <c r="C5" s="308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8" spans="2:39">
      <c r="C8" s="293" t="s">
        <v>5475</v>
      </c>
      <c r="D8" s="118">
        <v>2015</v>
      </c>
      <c r="E8" s="118">
        <v>2016</v>
      </c>
      <c r="F8" s="118">
        <v>2017</v>
      </c>
      <c r="G8" s="118">
        <v>2018</v>
      </c>
      <c r="H8" s="118">
        <v>2019</v>
      </c>
      <c r="I8" s="118">
        <v>2020</v>
      </c>
      <c r="J8" s="118">
        <v>2021</v>
      </c>
      <c r="K8" s="118">
        <v>2022</v>
      </c>
      <c r="L8" s="118">
        <v>2023</v>
      </c>
      <c r="M8" s="118">
        <v>2024</v>
      </c>
      <c r="N8" s="118">
        <v>2025</v>
      </c>
      <c r="O8" s="118">
        <v>2026</v>
      </c>
      <c r="P8" s="118">
        <v>2027</v>
      </c>
      <c r="Q8" s="118">
        <v>2028</v>
      </c>
      <c r="R8" s="118">
        <v>2029</v>
      </c>
      <c r="S8" s="118">
        <v>2030</v>
      </c>
      <c r="T8" s="118">
        <v>2031</v>
      </c>
      <c r="U8" s="118">
        <v>2032</v>
      </c>
      <c r="V8" s="118">
        <v>2033</v>
      </c>
      <c r="W8" s="118">
        <v>2034</v>
      </c>
      <c r="X8" s="118">
        <v>2035</v>
      </c>
      <c r="Y8" s="118">
        <v>2036</v>
      </c>
      <c r="Z8" s="118">
        <v>2037</v>
      </c>
      <c r="AA8" s="118">
        <v>2038</v>
      </c>
      <c r="AB8" s="118">
        <v>2039</v>
      </c>
      <c r="AC8" s="118">
        <v>2040</v>
      </c>
      <c r="AD8" s="118">
        <v>2041</v>
      </c>
      <c r="AE8" s="118">
        <v>2042</v>
      </c>
      <c r="AF8" s="118">
        <v>2043</v>
      </c>
      <c r="AG8" s="118">
        <v>2044</v>
      </c>
      <c r="AH8" s="118">
        <v>2045</v>
      </c>
      <c r="AI8" s="118">
        <v>2046</v>
      </c>
      <c r="AJ8" s="118">
        <v>2047</v>
      </c>
      <c r="AK8" s="118">
        <v>2048</v>
      </c>
      <c r="AL8" s="118">
        <v>2049</v>
      </c>
      <c r="AM8" s="118">
        <v>2050</v>
      </c>
    </row>
    <row r="9" spans="2:39" ht="48" customHeight="1">
      <c r="B9" s="124"/>
      <c r="C9" s="309" t="s">
        <v>5657</v>
      </c>
      <c r="D9" s="310">
        <f>'DEI Forecast (Base Case)'!D9</f>
        <v>20674.759999999998</v>
      </c>
      <c r="E9" s="310">
        <f>'DEI Forecast (Base Case)'!E9</f>
        <v>20426.32</v>
      </c>
      <c r="F9" s="310">
        <f>'DEI Forecast (Base Case)'!F9</f>
        <v>20792.169999999998</v>
      </c>
      <c r="G9" s="310">
        <f>'DEI Forecast (Base Case)'!G9</f>
        <v>20977.25</v>
      </c>
      <c r="H9" s="310">
        <f>'DEI Forecast (Base Case)'!H9</f>
        <v>21050.79</v>
      </c>
      <c r="I9" s="310">
        <f>'DEI Forecast (Base Case)'!I9</f>
        <v>21624.82</v>
      </c>
      <c r="J9" s="365">
        <f>Load_Climate1_XGO_High_Freeze!I16</f>
        <v>22015.262900000002</v>
      </c>
      <c r="K9" s="365">
        <f>Load_Climate1_XGO_High_Freeze!J16</f>
        <v>22663.532200000005</v>
      </c>
      <c r="L9" s="365">
        <f>Load_Climate1_XGO_High_Freeze!K16</f>
        <v>22646.257400000002</v>
      </c>
      <c r="M9" s="365">
        <f>Load_Climate1_XGO_High_Freeze!L16</f>
        <v>22840.2549</v>
      </c>
      <c r="N9" s="365">
        <f>Load_Climate1_XGO_High_Freeze!M16</f>
        <v>23094.900600000001</v>
      </c>
      <c r="O9" s="365">
        <f>Load_Climate1_XGO_High_Freeze!N16</f>
        <v>22980.004600000004</v>
      </c>
      <c r="P9" s="365">
        <f>Load_Climate1_XGO_High_Freeze!O16</f>
        <v>23576.842199999996</v>
      </c>
      <c r="Q9" s="365">
        <f>Load_Climate1_XGO_High_Freeze!P16</f>
        <v>23580.608200000002</v>
      </c>
      <c r="R9" s="365">
        <f>Load_Climate1_XGO_High_Freeze!Q16</f>
        <v>23409.160800000001</v>
      </c>
      <c r="S9" s="365">
        <f>Load_Climate1_XGO_High_Freeze!R16</f>
        <v>23402.251199999999</v>
      </c>
      <c r="T9" s="365">
        <f>Load_Climate1_XGO_High_Freeze!S16</f>
        <v>23798.375700000001</v>
      </c>
      <c r="U9" s="365">
        <f>Load_Climate1_XGO_High_Freeze!T16</f>
        <v>24311.866900000001</v>
      </c>
      <c r="V9" s="365">
        <f>Load_Climate1_XGO_High_Freeze!U16</f>
        <v>24053.185600000004</v>
      </c>
      <c r="W9" s="365">
        <f>Load_Climate1_XGO_High_Freeze!V16</f>
        <v>24589.7219</v>
      </c>
      <c r="X9" s="365">
        <f>Load_Climate1_XGO_High_Freeze!W16</f>
        <v>25023.549899999998</v>
      </c>
      <c r="Y9" s="365">
        <f>Load_Climate1_XGO_High_Freeze!X16</f>
        <v>25088.730100000001</v>
      </c>
      <c r="Z9" s="365">
        <f>Load_Climate1_XGO_High_Freeze!Y16</f>
        <v>24897.230100000001</v>
      </c>
      <c r="AA9" s="365">
        <f>Load_Climate1_XGO_High_Freeze!Z16</f>
        <v>25356.568399999996</v>
      </c>
      <c r="AB9" s="365">
        <f>Load_Climate1_XGO_High_Freeze!AA16</f>
        <v>25336.599400000003</v>
      </c>
      <c r="AC9" s="365">
        <f>Load_Climate1_XGO_High_Freeze!AB16</f>
        <v>25876.249899999999</v>
      </c>
      <c r="AD9" s="365">
        <f>Load_Climate1_XGO_High_Freeze!AC16</f>
        <v>26162.4241</v>
      </c>
      <c r="AE9" s="365">
        <f>Load_Climate1_XGO_High_Freeze!AD16</f>
        <v>26060.9424</v>
      </c>
      <c r="AF9" s="365">
        <f>Load_Climate1_XGO_High_Freeze!AE16</f>
        <v>26997.981400000001</v>
      </c>
      <c r="AG9" s="365">
        <f>Load_Climate1_XGO_High_Freeze!AF16</f>
        <v>26863.343500000006</v>
      </c>
      <c r="AH9" s="365">
        <f>Load_Climate1_XGO_High_Freeze!AG16</f>
        <v>27173.621999999999</v>
      </c>
      <c r="AI9" s="365">
        <f>Load_Climate1_XGO_High_Freeze!AH16</f>
        <v>27599.334999999999</v>
      </c>
      <c r="AJ9" s="365">
        <f>Load_Climate1_XGO_High_Freeze!AI16</f>
        <v>27777.211799999997</v>
      </c>
      <c r="AK9" s="365">
        <f>Load_Climate1_XGO_High_Freeze!AJ16</f>
        <v>28184.601299999998</v>
      </c>
      <c r="AL9" s="365">
        <f>Load_Climate1_XGO_High_Freeze!AK16</f>
        <v>28477.8115</v>
      </c>
      <c r="AM9" s="365">
        <f>Load_Climate1_XGO_High_Freeze!AL16</f>
        <v>29111.7176</v>
      </c>
    </row>
    <row r="10" spans="2:39">
      <c r="G10" s="111"/>
      <c r="X10" s="111"/>
    </row>
    <row r="11" spans="2:39">
      <c r="C11" t="s">
        <v>5749</v>
      </c>
      <c r="J11" s="415">
        <f>J9/'DEI Forecast (Base Case)'!J9*$B$12</f>
        <v>0.63354551915402735</v>
      </c>
      <c r="K11" s="415">
        <f>K9/'DEI Forecast (Base Case)'!K9*$B$12</f>
        <v>0.63700127236690884</v>
      </c>
      <c r="L11" s="415">
        <f>L9/'DEI Forecast (Base Case)'!L9*$B$12</f>
        <v>0.64050962847851167</v>
      </c>
      <c r="M11" s="415">
        <f>M9/'DEI Forecast (Base Case)'!M9*$B$12</f>
        <v>0.64511518066617823</v>
      </c>
      <c r="N11" s="415">
        <f>N9/'DEI Forecast (Base Case)'!N9*$B$12</f>
        <v>0.64881165996088996</v>
      </c>
      <c r="O11" s="415">
        <f>O9/'DEI Forecast (Base Case)'!O9*$B$12</f>
        <v>0.652830250005903</v>
      </c>
      <c r="P11" s="415">
        <f>P9/'DEI Forecast (Base Case)'!P9*$B$12</f>
        <v>0.65561838903810066</v>
      </c>
      <c r="Q11" s="415">
        <f>Q9/'DEI Forecast (Base Case)'!Q9*$B$12</f>
        <v>0.65820288836897978</v>
      </c>
      <c r="R11" s="415">
        <f>R9/'DEI Forecast (Base Case)'!R9*$B$12</f>
        <v>0.66090688206677461</v>
      </c>
      <c r="S11" s="415">
        <f>S9/'DEI Forecast (Base Case)'!S9*$B$12</f>
        <v>0.6636619539369234</v>
      </c>
      <c r="T11" s="415">
        <f>T9/'DEI Forecast (Base Case)'!T9*$B$12</f>
        <v>0.66594777674300187</v>
      </c>
      <c r="U11" s="415">
        <f>U9/'DEI Forecast (Base Case)'!U9*$B$12</f>
        <v>0.66754821617238014</v>
      </c>
      <c r="V11" s="415">
        <f>V9/'DEI Forecast (Base Case)'!V9*$B$12</f>
        <v>0.67016257893623321</v>
      </c>
      <c r="W11" s="415">
        <f>W9/'DEI Forecast (Base Case)'!W9*$B$12</f>
        <v>0.67157845306084285</v>
      </c>
      <c r="X11" s="415">
        <f>X9/'DEI Forecast (Base Case)'!X9*$B$12</f>
        <v>0.67357481191052082</v>
      </c>
      <c r="Y11" s="415">
        <f>Y9/'DEI Forecast (Base Case)'!Y9*$B$12</f>
        <v>0.67657509596647747</v>
      </c>
      <c r="Z11" s="415">
        <f>Z9/'DEI Forecast (Base Case)'!Z9*$B$12</f>
        <v>0.68013644364073644</v>
      </c>
      <c r="AA11" s="415">
        <f>AA9/'DEI Forecast (Base Case)'!AA9*$B$12</f>
        <v>0.68253904274880661</v>
      </c>
      <c r="AB11" s="415">
        <f>AB9/'DEI Forecast (Base Case)'!AB9*$B$12</f>
        <v>0.68562229752949999</v>
      </c>
      <c r="AC11" s="415">
        <f>AC9/'DEI Forecast (Base Case)'!AC9*$B$12</f>
        <v>0.68743772253261703</v>
      </c>
      <c r="AD11" s="415">
        <f>AD9/'DEI Forecast (Base Case)'!AD9*$B$12</f>
        <v>0.68972534328549406</v>
      </c>
    </row>
    <row r="12" spans="2:39">
      <c r="B12" s="446">
        <v>0.62</v>
      </c>
      <c r="C12" t="s">
        <v>5753</v>
      </c>
      <c r="H12" s="125"/>
      <c r="I12" s="125"/>
      <c r="J12" s="125"/>
      <c r="K12" s="125"/>
    </row>
    <row r="13" spans="2:39">
      <c r="H13" s="125"/>
      <c r="I13" s="125"/>
      <c r="J13" s="125"/>
      <c r="K13" s="125"/>
    </row>
    <row r="14" spans="2:39">
      <c r="H14" s="125"/>
      <c r="I14" s="125"/>
      <c r="J14" s="409"/>
      <c r="K14" s="409"/>
    </row>
    <row r="15" spans="2:39">
      <c r="H15" s="125"/>
      <c r="I15" s="125"/>
      <c r="J15" s="409"/>
      <c r="K15" s="125"/>
    </row>
    <row r="16" spans="2:39">
      <c r="H16" s="125"/>
      <c r="I16" s="125"/>
      <c r="J16" s="125"/>
      <c r="K16" s="409"/>
    </row>
    <row r="17" spans="8:11">
      <c r="H17" s="125"/>
      <c r="I17" s="125"/>
      <c r="J17" s="410"/>
      <c r="K17" s="41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theme="9" tint="-0.249977111117893"/>
  </sheetPr>
  <dimension ref="A2:AM12"/>
  <sheetViews>
    <sheetView workbookViewId="0">
      <selection activeCell="A12" sqref="A12"/>
    </sheetView>
  </sheetViews>
  <sheetFormatPr defaultRowHeight="12.75"/>
  <cols>
    <col min="2" max="2" width="19.5703125" customWidth="1"/>
    <col min="3" max="3" width="20.85546875" customWidth="1"/>
  </cols>
  <sheetData>
    <row r="2" spans="1:39">
      <c r="B2" s="306" t="str">
        <f>'DEI Forecast (Base Case)'!B2</f>
        <v>Frozen Efficiency Load Forecast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1:39">
      <c r="B3" s="307" t="str">
        <f>'DEI Forecast (Base Case)'!B3</f>
        <v xml:space="preserve">Source:  </v>
      </c>
      <c r="C3" s="307" t="str">
        <f>'DEI Forecast (Base Case)'!C3</f>
        <v xml:space="preserve">Scenario Name: Climate1_XGO_Base_Freeze | Date: Mon 04/13/2020 | Time: 15:03:35.62 | Path: Q:\MJ\Energy2020\2020Model | Version: * |  Engine 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39">
      <c r="B4" s="307" t="str">
        <f>'DEI Forecast (Base Case)'!B4</f>
        <v>Date:</v>
      </c>
      <c r="C4" s="308">
        <f>'DEI Forecast (Base Case)'!C4</f>
        <v>43935</v>
      </c>
      <c r="D4" s="307"/>
      <c r="E4" s="307"/>
      <c r="F4" s="307"/>
      <c r="G4" s="307"/>
      <c r="H4" s="307"/>
      <c r="I4" s="307"/>
      <c r="J4" s="307"/>
      <c r="K4" s="307"/>
      <c r="L4" s="307"/>
      <c r="M4" s="307"/>
    </row>
    <row r="5" spans="1:39">
      <c r="B5" s="307">
        <f>'DEI Forecast (Base Case)'!B5</f>
        <v>0</v>
      </c>
      <c r="C5" s="308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8" spans="1:39">
      <c r="C8" s="293" t="s">
        <v>5475</v>
      </c>
      <c r="D8" s="118">
        <v>2015</v>
      </c>
      <c r="E8" s="118">
        <v>2016</v>
      </c>
      <c r="F8" s="118">
        <v>2017</v>
      </c>
      <c r="G8" s="118">
        <v>2018</v>
      </c>
      <c r="H8" s="118">
        <v>2019</v>
      </c>
      <c r="I8" s="118">
        <v>2020</v>
      </c>
      <c r="J8" s="118">
        <v>2021</v>
      </c>
      <c r="K8" s="118">
        <v>2022</v>
      </c>
      <c r="L8" s="118">
        <v>2023</v>
      </c>
      <c r="M8" s="118">
        <v>2024</v>
      </c>
      <c r="N8" s="118">
        <v>2025</v>
      </c>
      <c r="O8" s="118">
        <v>2026</v>
      </c>
      <c r="P8" s="118">
        <v>2027</v>
      </c>
      <c r="Q8" s="118">
        <v>2028</v>
      </c>
      <c r="R8" s="118">
        <v>2029</v>
      </c>
      <c r="S8" s="118">
        <v>2030</v>
      </c>
      <c r="T8" s="118">
        <v>2031</v>
      </c>
      <c r="U8" s="118">
        <v>2032</v>
      </c>
      <c r="V8" s="118">
        <v>2033</v>
      </c>
      <c r="W8" s="118">
        <v>2034</v>
      </c>
      <c r="X8" s="118">
        <v>2035</v>
      </c>
      <c r="Y8" s="118">
        <v>2036</v>
      </c>
      <c r="Z8" s="118">
        <v>2037</v>
      </c>
      <c r="AA8" s="118">
        <v>2038</v>
      </c>
      <c r="AB8" s="118">
        <v>2039</v>
      </c>
      <c r="AC8" s="118">
        <v>2040</v>
      </c>
      <c r="AD8" s="118">
        <v>2041</v>
      </c>
      <c r="AE8" s="118">
        <v>2042</v>
      </c>
      <c r="AF8" s="118">
        <v>2043</v>
      </c>
      <c r="AG8" s="118">
        <v>2044</v>
      </c>
      <c r="AH8" s="118">
        <v>2045</v>
      </c>
      <c r="AI8" s="118">
        <v>2046</v>
      </c>
      <c r="AJ8" s="118">
        <v>2047</v>
      </c>
      <c r="AK8" s="118">
        <v>2048</v>
      </c>
      <c r="AL8" s="118">
        <v>2049</v>
      </c>
      <c r="AM8" s="118">
        <v>2050</v>
      </c>
    </row>
    <row r="9" spans="1:39" ht="41.25" customHeight="1">
      <c r="B9" s="312" t="s">
        <v>5623</v>
      </c>
      <c r="C9" s="309" t="s">
        <v>5657</v>
      </c>
      <c r="D9" s="310">
        <f>'DEI Forecast (Base Case)'!D9</f>
        <v>20674.759999999998</v>
      </c>
      <c r="E9" s="310">
        <f>'DEI Forecast (Base Case)'!E9</f>
        <v>20426.32</v>
      </c>
      <c r="F9" s="310">
        <f>'DEI Forecast (Base Case)'!F9</f>
        <v>20792.169999999998</v>
      </c>
      <c r="G9" s="310">
        <f>'DEI Forecast (Base Case)'!G9</f>
        <v>20977.25</v>
      </c>
      <c r="H9" s="310">
        <f>'DEI Forecast (Base Case)'!H9</f>
        <v>21050.79</v>
      </c>
      <c r="I9" s="310">
        <f>'DEI Forecast (Base Case)'!I9</f>
        <v>21624.82</v>
      </c>
      <c r="J9" s="365">
        <f>Load_Climate1_XGO_Low_Freeze!I16</f>
        <v>20950.664400000001</v>
      </c>
      <c r="K9" s="365">
        <f>Load_Climate1_XGO_Low_Freeze!J16</f>
        <v>21328.881700000002</v>
      </c>
      <c r="L9" s="365">
        <f>Load_Climate1_XGO_Low_Freeze!K16</f>
        <v>21077.441600000002</v>
      </c>
      <c r="M9" s="365">
        <f>Load_Climate1_XGO_Low_Freeze!L16</f>
        <v>20987.961600000002</v>
      </c>
      <c r="N9" s="365">
        <f>Load_Climate1_XGO_Low_Freeze!M16</f>
        <v>20983.595699999994</v>
      </c>
      <c r="O9" s="365">
        <f>Load_Climate1_XGO_Low_Freeze!N16</f>
        <v>20624.672299999998</v>
      </c>
      <c r="P9" s="365">
        <f>Load_Climate1_XGO_Low_Freeze!O16</f>
        <v>20991.136300000002</v>
      </c>
      <c r="Q9" s="365">
        <f>Load_Climate1_XGO_Low_Freeze!P16</f>
        <v>20810.704099999999</v>
      </c>
      <c r="R9" s="365">
        <f>Load_Climate1_XGO_Low_Freeze!Q16</f>
        <v>20460.716899999999</v>
      </c>
      <c r="S9" s="365">
        <f>Load_Climate1_XGO_Low_Freeze!R16</f>
        <v>20276.7994</v>
      </c>
      <c r="T9" s="365">
        <f>Load_Climate1_XGO_Low_Freeze!S16</f>
        <v>20482.228899999998</v>
      </c>
      <c r="U9" s="365">
        <f>Load_Climate1_XGO_Low_Freeze!T16</f>
        <v>20824.057200000003</v>
      </c>
      <c r="V9" s="365">
        <f>Load_Climate1_XGO_Low_Freeze!U16</f>
        <v>20425.251500000002</v>
      </c>
      <c r="W9" s="365">
        <f>Load_Climate1_XGO_Low_Freeze!V16</f>
        <v>20787.131099999999</v>
      </c>
      <c r="X9" s="365">
        <f>Load_Climate1_XGO_Low_Freeze!W16</f>
        <v>21030.191200000001</v>
      </c>
      <c r="Y9" s="365">
        <f>Load_Climate1_XGO_Low_Freeze!X16</f>
        <v>20887.541900000004</v>
      </c>
      <c r="Z9" s="365">
        <f>Load_Climate1_XGO_Low_Freeze!Y16</f>
        <v>20509.230599999999</v>
      </c>
      <c r="AA9" s="365">
        <f>Load_Climate1_XGO_Low_Freeze!Z16</f>
        <v>20767.790399999998</v>
      </c>
      <c r="AB9" s="365">
        <f>Load_Climate1_XGO_Low_Freeze!AA16</f>
        <v>20580.223000000002</v>
      </c>
      <c r="AC9" s="365">
        <f>Load_Climate1_XGO_Low_Freeze!AB16</f>
        <v>20938.906500000001</v>
      </c>
      <c r="AD9" s="365">
        <f>Load_Climate1_XGO_Low_Freeze!AC16</f>
        <v>21051.708500000001</v>
      </c>
      <c r="AE9" s="365">
        <f>Load_Climate1_XGO_Low_Freeze!AD16</f>
        <v>20793.956400000003</v>
      </c>
      <c r="AF9" s="365">
        <f>Load_Climate1_XGO_Low_Freeze!AE16</f>
        <v>21523.986200000003</v>
      </c>
      <c r="AG9" s="365">
        <f>Load_Climate1_XGO_Low_Freeze!AF16</f>
        <v>21228.5609</v>
      </c>
      <c r="AH9" s="365">
        <f>Load_Climate1_XGO_Low_Freeze!AG16</f>
        <v>21368.347699999998</v>
      </c>
      <c r="AI9" s="365">
        <f>Load_Climate1_XGO_Low_Freeze!AH16</f>
        <v>21597.469700000001</v>
      </c>
      <c r="AJ9" s="365">
        <f>Load_Climate1_XGO_Low_Freeze!AI16</f>
        <v>21584.6096</v>
      </c>
      <c r="AK9" s="365">
        <f>Load_Climate1_XGO_Low_Freeze!AJ16</f>
        <v>21791.406200000001</v>
      </c>
      <c r="AL9" s="365">
        <f>Load_Climate1_XGO_Low_Freeze!AK16</f>
        <v>21884.863299999997</v>
      </c>
      <c r="AM9" s="365">
        <f>Load_Climate1_XGO_Low_Freeze!AL16</f>
        <v>22294.314700000003</v>
      </c>
    </row>
    <row r="11" spans="1:39">
      <c r="B11" t="s">
        <v>5750</v>
      </c>
      <c r="J11" s="415">
        <f>J9/'DEI Forecast (Base Case)'!J9*$A$12</f>
        <v>0.60290897338863036</v>
      </c>
      <c r="K11" s="415">
        <f>K9/'DEI Forecast (Base Case)'!K9*$A$12</f>
        <v>0.59948840547738069</v>
      </c>
      <c r="L11" s="415">
        <f>L9/'DEI Forecast (Base Case)'!L9*$A$12</f>
        <v>0.59613842808717377</v>
      </c>
      <c r="M11" s="415">
        <f>M9/'DEI Forecast (Base Case)'!M9*$A$12</f>
        <v>0.59279779050972037</v>
      </c>
      <c r="N11" s="415">
        <f>N9/'DEI Forecast (Base Case)'!N9*$A$12</f>
        <v>0.58949816645087394</v>
      </c>
      <c r="O11" s="415">
        <f>O9/'DEI Forecast (Base Case)'!O9*$A$12</f>
        <v>0.58591850646969923</v>
      </c>
      <c r="P11" s="415">
        <f>P9/'DEI Forecast (Base Case)'!P9*$A$12</f>
        <v>0.58371578552980263</v>
      </c>
      <c r="Q11" s="415">
        <f>Q9/'DEI Forecast (Base Case)'!Q9*$A$12</f>
        <v>0.58088686396189593</v>
      </c>
      <c r="R11" s="415">
        <f>R9/'DEI Forecast (Base Case)'!R9*$A$12</f>
        <v>0.5776639635552403</v>
      </c>
      <c r="S11" s="415">
        <f>S9/'DEI Forecast (Base Case)'!S9*$A$12</f>
        <v>0.57502759860090025</v>
      </c>
      <c r="T11" s="415">
        <f>T9/'DEI Forecast (Base Case)'!T9*$A$12</f>
        <v>0.57315234327930453</v>
      </c>
      <c r="U11" s="415">
        <f>U9/'DEI Forecast (Base Case)'!U9*$A$12</f>
        <v>0.57178094526881484</v>
      </c>
      <c r="V11" s="415">
        <f>V9/'DEI Forecast (Base Case)'!V9*$A$12</f>
        <v>0.56908217681824091</v>
      </c>
      <c r="W11" s="415">
        <f>W9/'DEI Forecast (Base Case)'!W9*$A$12</f>
        <v>0.56772457226167061</v>
      </c>
      <c r="X11" s="415">
        <f>X9/'DEI Forecast (Base Case)'!X9*$A$12</f>
        <v>0.56608303532434834</v>
      </c>
      <c r="Y11" s="415">
        <f>Y9/'DEI Forecast (Base Case)'!Y9*$A$12</f>
        <v>0.56328042946646872</v>
      </c>
      <c r="Z11" s="415">
        <f>Z9/'DEI Forecast (Base Case)'!Z9*$A$12</f>
        <v>0.56026614631688554</v>
      </c>
      <c r="AA11" s="415">
        <f>AA9/'DEI Forecast (Base Case)'!AA9*$A$12</f>
        <v>0.55901995711785102</v>
      </c>
      <c r="AB11" s="415">
        <f>AB9/'DEI Forecast (Base Case)'!AB9*$A$12</f>
        <v>0.55691213939821227</v>
      </c>
      <c r="AC11" s="415">
        <f>AC9/'DEI Forecast (Base Case)'!AC9*$A$12</f>
        <v>0.55627048943762947</v>
      </c>
      <c r="AD11" s="415">
        <f>AD9/'DEI Forecast (Base Case)'!AD9*$A$12</f>
        <v>0.55499050150741391</v>
      </c>
      <c r="AE11" s="415"/>
      <c r="AF11" s="415"/>
      <c r="AG11" s="415"/>
      <c r="AH11" s="415"/>
      <c r="AI11" s="415"/>
      <c r="AJ11" s="415"/>
      <c r="AK11" s="415"/>
      <c r="AL11" s="415"/>
      <c r="AM11" s="415"/>
    </row>
    <row r="12" spans="1:39">
      <c r="A12" s="446">
        <v>0.62</v>
      </c>
      <c r="B12" t="s">
        <v>5753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6:AN44"/>
  <sheetViews>
    <sheetView topLeftCell="Q1" workbookViewId="0">
      <selection activeCell="X7" sqref="X7:AM7"/>
    </sheetView>
  </sheetViews>
  <sheetFormatPr defaultRowHeight="12.75"/>
  <cols>
    <col min="2" max="2" width="17.5703125" customWidth="1"/>
    <col min="3" max="3" width="29.42578125" customWidth="1"/>
    <col min="26" max="26" width="9.5703125" bestFit="1" customWidth="1"/>
  </cols>
  <sheetData>
    <row r="6" spans="3:39">
      <c r="C6" s="293" t="s">
        <v>5475</v>
      </c>
      <c r="D6" s="118">
        <v>2015</v>
      </c>
      <c r="E6" s="118">
        <v>2016</v>
      </c>
      <c r="F6" s="118">
        <v>2017</v>
      </c>
      <c r="G6" s="118">
        <v>2018</v>
      </c>
      <c r="H6" s="118">
        <v>2019</v>
      </c>
      <c r="I6" s="118">
        <v>2020</v>
      </c>
      <c r="J6" s="118">
        <v>2021</v>
      </c>
      <c r="K6" s="118">
        <v>2022</v>
      </c>
      <c r="L6" s="118">
        <v>2023</v>
      </c>
      <c r="M6" s="118">
        <v>2024</v>
      </c>
      <c r="N6" s="118">
        <v>2025</v>
      </c>
      <c r="O6" s="118">
        <v>2026</v>
      </c>
      <c r="P6" s="118">
        <v>2027</v>
      </c>
      <c r="Q6" s="118">
        <v>2028</v>
      </c>
      <c r="R6" s="118">
        <v>2029</v>
      </c>
      <c r="S6" s="118">
        <v>2030</v>
      </c>
      <c r="T6" s="118">
        <v>2031</v>
      </c>
      <c r="U6" s="118">
        <v>2032</v>
      </c>
      <c r="V6" s="118">
        <v>2033</v>
      </c>
      <c r="W6" s="118">
        <v>2034</v>
      </c>
      <c r="X6" s="118">
        <v>2035</v>
      </c>
      <c r="Y6" s="118">
        <v>2036</v>
      </c>
      <c r="Z6" s="118">
        <v>2037</v>
      </c>
      <c r="AA6" s="118">
        <v>2038</v>
      </c>
      <c r="AB6" s="118">
        <v>2039</v>
      </c>
      <c r="AC6" s="118">
        <v>2040</v>
      </c>
      <c r="AD6" s="118">
        <v>2041</v>
      </c>
      <c r="AE6" s="118">
        <v>2042</v>
      </c>
      <c r="AF6" s="118">
        <v>2043</v>
      </c>
      <c r="AG6" s="118">
        <v>2044</v>
      </c>
      <c r="AH6" s="118">
        <v>2045</v>
      </c>
      <c r="AI6" s="118">
        <v>2046</v>
      </c>
      <c r="AJ6" s="118">
        <v>2047</v>
      </c>
      <c r="AK6" s="118">
        <v>2048</v>
      </c>
      <c r="AL6" s="118">
        <v>2049</v>
      </c>
      <c r="AM6" s="118">
        <v>2050</v>
      </c>
    </row>
    <row r="7" spans="3:39">
      <c r="C7" s="185" t="s">
        <v>5654</v>
      </c>
      <c r="D7" s="111">
        <f t="shared" ref="D7:X7" si="0">E40</f>
        <v>350.74310823720202</v>
      </c>
      <c r="E7" s="111">
        <f t="shared" si="0"/>
        <v>381.60143269415096</v>
      </c>
      <c r="F7" s="111">
        <f t="shared" si="0"/>
        <v>404.69885906229592</v>
      </c>
      <c r="G7" s="111">
        <f t="shared" si="0"/>
        <v>421.46039895133885</v>
      </c>
      <c r="H7" s="111">
        <f t="shared" si="0"/>
        <v>419.64642143844253</v>
      </c>
      <c r="I7" s="111">
        <f t="shared" si="0"/>
        <v>423.66562864853898</v>
      </c>
      <c r="J7" s="111">
        <f t="shared" si="0"/>
        <v>432.76092390952061</v>
      </c>
      <c r="K7" s="111">
        <f t="shared" si="0"/>
        <v>446.31531189522576</v>
      </c>
      <c r="L7" s="111">
        <f t="shared" si="0"/>
        <v>450.98222620533323</v>
      </c>
      <c r="M7" s="111">
        <f t="shared" si="0"/>
        <v>459.05126073815245</v>
      </c>
      <c r="N7" s="111">
        <f t="shared" si="0"/>
        <v>470.19601765719887</v>
      </c>
      <c r="O7" s="111">
        <f t="shared" si="0"/>
        <v>484.16208251533135</v>
      </c>
      <c r="P7" s="111">
        <f t="shared" si="0"/>
        <v>494.21069266812788</v>
      </c>
      <c r="Q7" s="111">
        <f t="shared" si="0"/>
        <v>506.64189476780371</v>
      </c>
      <c r="R7" s="111">
        <f t="shared" si="0"/>
        <v>521.35392484293436</v>
      </c>
      <c r="S7" s="111">
        <f t="shared" si="0"/>
        <v>538.28523642117</v>
      </c>
      <c r="T7" s="111">
        <f t="shared" si="0"/>
        <v>554.01935267425768</v>
      </c>
      <c r="U7" s="111">
        <f t="shared" si="0"/>
        <v>571.88182312772415</v>
      </c>
      <c r="V7" s="111">
        <f t="shared" si="0"/>
        <v>591.90212163156946</v>
      </c>
      <c r="W7" s="111">
        <f t="shared" si="0"/>
        <v>614.13634434495953</v>
      </c>
      <c r="X7" s="111">
        <f t="shared" si="0"/>
        <v>636.87438282107769</v>
      </c>
      <c r="Y7" s="111">
        <f t="shared" ref="Y7" si="1">Z40</f>
        <v>629.46235810562575</v>
      </c>
      <c r="Z7" s="111">
        <f t="shared" ref="Z7" si="2">AA40</f>
        <v>643.24881769989588</v>
      </c>
      <c r="AA7" s="111">
        <f t="shared" ref="AA7" si="3">AB40</f>
        <v>657.03527729416965</v>
      </c>
      <c r="AB7" s="111">
        <f t="shared" ref="AB7" si="4">AC40</f>
        <v>670.82173688844341</v>
      </c>
      <c r="AC7" s="111">
        <f t="shared" ref="AC7" si="5">AD40</f>
        <v>684.60819648271354</v>
      </c>
      <c r="AD7" s="111">
        <f t="shared" ref="AD7" si="6">AE40</f>
        <v>698.3946560769873</v>
      </c>
      <c r="AE7" s="111">
        <f t="shared" ref="AE7" si="7">AF40</f>
        <v>712.18111567125743</v>
      </c>
      <c r="AF7" s="111">
        <f t="shared" ref="AF7" si="8">AG40</f>
        <v>725.9675752655312</v>
      </c>
      <c r="AG7" s="111">
        <f t="shared" ref="AG7" si="9">AH40</f>
        <v>739.75403485980496</v>
      </c>
      <c r="AH7" s="111">
        <f t="shared" ref="AH7" si="10">AI40</f>
        <v>753.54049445407509</v>
      </c>
      <c r="AI7" s="111">
        <f t="shared" ref="AI7" si="11">AJ40</f>
        <v>767.32695404834885</v>
      </c>
      <c r="AJ7" s="111">
        <f t="shared" ref="AJ7" si="12">AK40</f>
        <v>781.11341364261898</v>
      </c>
      <c r="AK7" s="111">
        <f t="shared" ref="AK7" si="13">AL40</f>
        <v>794.89987323689274</v>
      </c>
      <c r="AL7" s="111">
        <f t="shared" ref="AL7" si="14">AM40</f>
        <v>808.68633283116651</v>
      </c>
      <c r="AM7" s="111">
        <f t="shared" ref="AM7" si="15">AN40</f>
        <v>822.47279242543664</v>
      </c>
    </row>
    <row r="18" spans="2:40">
      <c r="B18" s="306" t="s">
        <v>5644</v>
      </c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7"/>
      <c r="R18" s="307"/>
      <c r="S18" s="307"/>
      <c r="T18" s="307"/>
      <c r="U18" s="307"/>
      <c r="V18" s="307"/>
    </row>
    <row r="19" spans="2:40">
      <c r="B19" s="306" t="s">
        <v>5652</v>
      </c>
      <c r="C19" s="307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</row>
    <row r="20" spans="2:40">
      <c r="B20" s="306" t="s">
        <v>5649</v>
      </c>
      <c r="C20" s="306" t="s">
        <v>5651</v>
      </c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</row>
    <row r="21" spans="2:40">
      <c r="B21" s="306" t="s">
        <v>5650</v>
      </c>
      <c r="C21" s="306" t="s">
        <v>5642</v>
      </c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</row>
    <row r="25" spans="2:40">
      <c r="B25" s="316" t="s">
        <v>5639</v>
      </c>
      <c r="C25" s="118"/>
      <c r="D25" s="118" t="s">
        <v>5376</v>
      </c>
      <c r="E25" s="118">
        <v>2015</v>
      </c>
      <c r="F25" s="118">
        <v>2016</v>
      </c>
      <c r="G25" s="118">
        <v>2017</v>
      </c>
      <c r="H25" s="118">
        <v>2018</v>
      </c>
      <c r="I25" s="118">
        <v>2019</v>
      </c>
      <c r="J25" s="118">
        <v>2020</v>
      </c>
      <c r="K25" s="118">
        <v>2021</v>
      </c>
      <c r="L25" s="118">
        <v>2022</v>
      </c>
      <c r="M25" s="118">
        <v>2023</v>
      </c>
      <c r="N25" s="118">
        <v>2024</v>
      </c>
      <c r="O25" s="118">
        <v>2025</v>
      </c>
      <c r="P25" s="118">
        <v>2026</v>
      </c>
      <c r="Q25" s="118">
        <v>2027</v>
      </c>
      <c r="R25" s="118">
        <v>2028</v>
      </c>
      <c r="S25" s="118">
        <v>2029</v>
      </c>
      <c r="T25" s="118">
        <v>2030</v>
      </c>
      <c r="U25" s="118">
        <v>2031</v>
      </c>
      <c r="V25" s="118">
        <v>2032</v>
      </c>
      <c r="W25" s="118">
        <v>2033</v>
      </c>
      <c r="X25" s="118">
        <v>2034</v>
      </c>
      <c r="Y25" s="118">
        <v>2035</v>
      </c>
      <c r="Z25" s="118">
        <v>2036</v>
      </c>
      <c r="AA25" s="118">
        <v>2037</v>
      </c>
      <c r="AB25" s="118">
        <v>2038</v>
      </c>
      <c r="AC25" s="118">
        <v>2039</v>
      </c>
      <c r="AD25" s="118">
        <v>2040</v>
      </c>
      <c r="AE25" s="118">
        <v>2041</v>
      </c>
      <c r="AF25" s="118">
        <v>2042</v>
      </c>
      <c r="AG25" s="118">
        <v>2043</v>
      </c>
      <c r="AH25" s="118">
        <v>2044</v>
      </c>
      <c r="AI25" s="118">
        <v>2045</v>
      </c>
      <c r="AJ25" s="118">
        <v>2046</v>
      </c>
      <c r="AK25" s="118">
        <v>2047</v>
      </c>
      <c r="AL25" s="118">
        <v>2048</v>
      </c>
      <c r="AM25" s="118">
        <v>2049</v>
      </c>
      <c r="AN25" s="118">
        <v>2050</v>
      </c>
    </row>
    <row r="26" spans="2:40">
      <c r="B26" t="s">
        <v>5640</v>
      </c>
      <c r="C26" t="s">
        <v>5641</v>
      </c>
      <c r="D26" t="s">
        <v>5458</v>
      </c>
      <c r="E26" s="51">
        <v>1722.7340182648402</v>
      </c>
      <c r="F26" s="51">
        <v>1771.5034246575344</v>
      </c>
      <c r="G26" s="51">
        <v>1812.1175799086759</v>
      </c>
      <c r="H26" s="51">
        <v>1848.224885844749</v>
      </c>
      <c r="I26" s="51">
        <v>1882.8139269406395</v>
      </c>
      <c r="J26" s="51">
        <v>1912.091324200913</v>
      </c>
      <c r="K26" s="51">
        <v>1938.2899543378994</v>
      </c>
      <c r="L26" s="51">
        <v>1965.4657534246576</v>
      </c>
      <c r="M26" s="51">
        <v>1991.3242009132421</v>
      </c>
      <c r="N26" s="51">
        <v>2018.0901826484021</v>
      </c>
      <c r="O26" s="51">
        <v>2046.033105022831</v>
      </c>
      <c r="P26" s="51">
        <v>2075.6232876712329</v>
      </c>
      <c r="Q26" s="51">
        <v>2108.1952054794524</v>
      </c>
      <c r="R26" s="51">
        <v>2143.4212328767121</v>
      </c>
      <c r="S26" s="51">
        <v>2176.6529680365297</v>
      </c>
      <c r="T26" s="51">
        <v>2211.5605022831051</v>
      </c>
      <c r="U26" s="51">
        <v>2244.461187214612</v>
      </c>
      <c r="V26" s="51">
        <v>2276.7397260273974</v>
      </c>
      <c r="W26" s="51">
        <v>2307.0559360730595</v>
      </c>
      <c r="X26" s="51">
        <v>2336.4189497716893</v>
      </c>
      <c r="Y26" s="51">
        <v>2365.7865296803657</v>
      </c>
    </row>
    <row r="27" spans="2:40">
      <c r="B27" s="315" t="s">
        <v>5640</v>
      </c>
      <c r="C27" t="s">
        <v>5641</v>
      </c>
      <c r="D27" t="s">
        <v>5449</v>
      </c>
      <c r="E27" s="51">
        <v>1692.9942922374428</v>
      </c>
      <c r="F27" s="51">
        <v>1735.9246575342468</v>
      </c>
      <c r="G27" s="51">
        <v>1773.5022831050228</v>
      </c>
      <c r="H27" s="51">
        <v>1805.9029680365297</v>
      </c>
      <c r="I27" s="51">
        <v>1838.228310502283</v>
      </c>
      <c r="J27" s="51">
        <v>1866.4269406392693</v>
      </c>
      <c r="K27" s="51">
        <v>1889.961187214612</v>
      </c>
      <c r="L27" s="51">
        <v>1913.5993150684933</v>
      </c>
      <c r="M27" s="51">
        <v>1938.0319634703196</v>
      </c>
      <c r="N27" s="51">
        <v>1964.1392694063927</v>
      </c>
      <c r="O27" s="51">
        <v>1989.708904109589</v>
      </c>
      <c r="P27" s="51">
        <v>2015.8835616438355</v>
      </c>
      <c r="Q27" s="51">
        <v>2043.0970319634703</v>
      </c>
      <c r="R27" s="51">
        <v>2068.2260273972602</v>
      </c>
      <c r="S27" s="51">
        <v>2091.9132420091323</v>
      </c>
      <c r="T27" s="51">
        <v>2115.6894977168949</v>
      </c>
      <c r="U27" s="51">
        <v>2136.6301369863017</v>
      </c>
      <c r="V27" s="51">
        <v>2164.0182648401828</v>
      </c>
      <c r="W27" s="51">
        <v>2190.1484018264841</v>
      </c>
      <c r="X27" s="51">
        <v>2214.1107305936075</v>
      </c>
      <c r="Y27" s="51">
        <v>2238.9691780821918</v>
      </c>
    </row>
    <row r="28" spans="2:40">
      <c r="B28" s="315" t="s">
        <v>5640</v>
      </c>
      <c r="C28" t="s">
        <v>5641</v>
      </c>
      <c r="D28" t="s">
        <v>5455</v>
      </c>
      <c r="E28" s="51">
        <v>1748.3105022831051</v>
      </c>
      <c r="F28" s="51">
        <v>1809.4931506849316</v>
      </c>
      <c r="G28" s="51">
        <v>1855.7283105022832</v>
      </c>
      <c r="H28" s="51">
        <v>1895.9817351598174</v>
      </c>
      <c r="I28" s="51">
        <v>1937.0627853881276</v>
      </c>
      <c r="J28" s="51">
        <v>1974.1712328767126</v>
      </c>
      <c r="K28" s="51">
        <v>2009.4657534246574</v>
      </c>
      <c r="L28" s="51">
        <v>2046.0616438356165</v>
      </c>
      <c r="M28" s="51">
        <v>2080.9794520547948</v>
      </c>
      <c r="N28" s="51">
        <v>2114.1872146118722</v>
      </c>
      <c r="O28" s="51">
        <v>2146.6244292237443</v>
      </c>
      <c r="P28" s="51">
        <v>2179.1723744292235</v>
      </c>
      <c r="Q28" s="51">
        <v>2213.3972602739727</v>
      </c>
      <c r="R28" s="51">
        <v>2250.9634703196348</v>
      </c>
      <c r="S28" s="51">
        <v>2286.4589041095892</v>
      </c>
      <c r="T28" s="51">
        <v>2323.2762557077626</v>
      </c>
      <c r="U28" s="51">
        <v>2358.0947488584475</v>
      </c>
      <c r="V28" s="51">
        <v>2393.0821917808221</v>
      </c>
      <c r="W28" s="51">
        <v>2426.994292237443</v>
      </c>
      <c r="X28" s="51">
        <v>2458.2031963470322</v>
      </c>
      <c r="Y28" s="51">
        <v>2489.7511415525114</v>
      </c>
    </row>
    <row r="31" spans="2:40">
      <c r="C31" t="s">
        <v>5643</v>
      </c>
      <c r="D31" t="s">
        <v>5458</v>
      </c>
      <c r="E31" s="304">
        <f>E26/E$26</f>
        <v>1</v>
      </c>
      <c r="F31" s="317">
        <f>F26/E$26</f>
        <v>1.028309307110459</v>
      </c>
      <c r="G31" s="317">
        <f t="shared" ref="G31:I31" si="16">G26/F$26</f>
        <v>1.0229263769326289</v>
      </c>
      <c r="H31" s="317">
        <f t="shared" si="16"/>
        <v>1.0199254763247165</v>
      </c>
      <c r="I31" s="317">
        <f t="shared" si="16"/>
        <v>1.0187147361561908</v>
      </c>
      <c r="J31" s="317">
        <f t="shared" ref="J31:Y31" si="17">J26/I$26</f>
        <v>1.015549809166669</v>
      </c>
      <c r="K31" s="317">
        <f t="shared" si="17"/>
        <v>1.0137015579775903</v>
      </c>
      <c r="L31" s="317">
        <f t="shared" si="17"/>
        <v>1.0140205024671043</v>
      </c>
      <c r="M31" s="317">
        <f t="shared" si="17"/>
        <v>1.0131563968710868</v>
      </c>
      <c r="N31" s="317">
        <f t="shared" si="17"/>
        <v>1.0134412978674616</v>
      </c>
      <c r="O31" s="317">
        <f t="shared" si="17"/>
        <v>1.0138462208550851</v>
      </c>
      <c r="P31" s="317">
        <f t="shared" si="17"/>
        <v>1.0144622208583822</v>
      </c>
      <c r="Q31" s="317">
        <f t="shared" si="17"/>
        <v>1.0156925960513596</v>
      </c>
      <c r="R31" s="317">
        <f t="shared" si="17"/>
        <v>1.0167090918837607</v>
      </c>
      <c r="S31" s="317">
        <f t="shared" si="17"/>
        <v>1.0155040617542157</v>
      </c>
      <c r="T31" s="317">
        <f t="shared" si="17"/>
        <v>1.0160372529563424</v>
      </c>
      <c r="U31" s="317">
        <f t="shared" si="17"/>
        <v>1.01487668318255</v>
      </c>
      <c r="V31" s="317">
        <f t="shared" si="17"/>
        <v>1.0143814199134551</v>
      </c>
      <c r="W31" s="317">
        <f t="shared" si="17"/>
        <v>1.0133156239595993</v>
      </c>
      <c r="X31" s="317">
        <f t="shared" si="17"/>
        <v>1.0127274823464445</v>
      </c>
      <c r="Y31" s="317">
        <f t="shared" si="17"/>
        <v>1.0125694837013481</v>
      </c>
    </row>
    <row r="32" spans="2:40">
      <c r="C32" t="s">
        <v>5643</v>
      </c>
      <c r="D32" t="s">
        <v>5449</v>
      </c>
      <c r="E32" s="304">
        <f>E27/E$27</f>
        <v>1</v>
      </c>
      <c r="F32" s="318">
        <f>F27/E$27</f>
        <v>1.0253576550692725</v>
      </c>
      <c r="G32" s="318">
        <f t="shared" ref="G32:I32" si="18">G27/F$27</f>
        <v>1.0216470371612512</v>
      </c>
      <c r="H32" s="318">
        <f t="shared" si="18"/>
        <v>1.0182693223686075</v>
      </c>
      <c r="I32" s="318">
        <f t="shared" si="18"/>
        <v>1.0178998224366944</v>
      </c>
      <c r="J32" s="318">
        <f t="shared" ref="J32:Y32" si="19">J27/I$27</f>
        <v>1.0153401130729409</v>
      </c>
      <c r="K32" s="318">
        <f t="shared" si="19"/>
        <v>1.0126092514327305</v>
      </c>
      <c r="L32" s="318">
        <f t="shared" si="19"/>
        <v>1.0125072028006663</v>
      </c>
      <c r="M32" s="318">
        <f t="shared" si="19"/>
        <v>1.012767901937168</v>
      </c>
      <c r="N32" s="318">
        <f t="shared" si="19"/>
        <v>1.0134710399148033</v>
      </c>
      <c r="O32" s="318">
        <f t="shared" si="19"/>
        <v>1.0130182391348064</v>
      </c>
      <c r="P32" s="318">
        <f t="shared" si="19"/>
        <v>1.0131550185457705</v>
      </c>
      <c r="Q32" s="318">
        <f t="shared" si="19"/>
        <v>1.0134995248919256</v>
      </c>
      <c r="R32" s="318">
        <f t="shared" si="19"/>
        <v>1.0122994625515365</v>
      </c>
      <c r="S32" s="318">
        <f t="shared" si="19"/>
        <v>1.0114529138972692</v>
      </c>
      <c r="T32" s="318">
        <f t="shared" si="19"/>
        <v>1.0113657943504997</v>
      </c>
      <c r="U32" s="318">
        <f t="shared" si="19"/>
        <v>1.0098977847609512</v>
      </c>
      <c r="V32" s="318">
        <f t="shared" si="19"/>
        <v>1.0128183757121914</v>
      </c>
      <c r="W32" s="318">
        <f t="shared" si="19"/>
        <v>1.0120748227548952</v>
      </c>
      <c r="X32" s="318">
        <f t="shared" si="19"/>
        <v>1.0109409612367546</v>
      </c>
      <c r="Y32" s="318">
        <f t="shared" si="19"/>
        <v>1.0112272828748361</v>
      </c>
    </row>
    <row r="33" spans="2:40">
      <c r="C33" t="s">
        <v>5643</v>
      </c>
      <c r="D33" t="s">
        <v>5455</v>
      </c>
      <c r="E33" s="304">
        <f>E28/E$28</f>
        <v>1</v>
      </c>
      <c r="F33" s="318">
        <f>F28/E$28</f>
        <v>1.0349952987881321</v>
      </c>
      <c r="G33" s="318">
        <f t="shared" ref="G33:I33" si="20">G28/F$28</f>
        <v>1.0255514422919205</v>
      </c>
      <c r="H33" s="318">
        <f t="shared" si="20"/>
        <v>1.0216914428851058</v>
      </c>
      <c r="I33" s="318">
        <f t="shared" si="20"/>
        <v>1.02166742931458</v>
      </c>
      <c r="J33" s="318">
        <f t="shared" ref="J33:Y33" si="21">J28/I$28</f>
        <v>1.019157070059115</v>
      </c>
      <c r="K33" s="318">
        <f t="shared" si="21"/>
        <v>1.0178781455023607</v>
      </c>
      <c r="L33" s="318">
        <f t="shared" si="21"/>
        <v>1.018211751232182</v>
      </c>
      <c r="M33" s="318">
        <f t="shared" si="21"/>
        <v>1.0170658632521552</v>
      </c>
      <c r="N33" s="318">
        <f t="shared" si="21"/>
        <v>1.0159577561058026</v>
      </c>
      <c r="O33" s="318">
        <f t="shared" si="21"/>
        <v>1.0153426406080253</v>
      </c>
      <c r="P33" s="318">
        <f t="shared" si="21"/>
        <v>1.0151623846083075</v>
      </c>
      <c r="Q33" s="318">
        <f t="shared" si="21"/>
        <v>1.0157054514118984</v>
      </c>
      <c r="R33" s="318">
        <f t="shared" si="21"/>
        <v>1.0169721950595585</v>
      </c>
      <c r="S33" s="318">
        <f t="shared" si="21"/>
        <v>1.015768995924627</v>
      </c>
      <c r="T33" s="318">
        <f t="shared" si="21"/>
        <v>1.016102345654234</v>
      </c>
      <c r="U33" s="318">
        <f t="shared" si="21"/>
        <v>1.0149868071285728</v>
      </c>
      <c r="V33" s="318">
        <f t="shared" si="21"/>
        <v>1.0148371658684674</v>
      </c>
      <c r="W33" s="318">
        <f t="shared" si="21"/>
        <v>1.0141708883101024</v>
      </c>
      <c r="X33" s="318">
        <f t="shared" si="21"/>
        <v>1.0128590760223082</v>
      </c>
      <c r="Y33" s="318">
        <f t="shared" si="21"/>
        <v>1.0128337418372739</v>
      </c>
    </row>
    <row r="35" spans="2:40">
      <c r="C35" t="s">
        <v>5645</v>
      </c>
      <c r="D35" t="s">
        <v>5458</v>
      </c>
      <c r="E35">
        <f>E26/E$26</f>
        <v>1</v>
      </c>
      <c r="F35">
        <f t="shared" ref="F35:Y35" si="22">F26/F$26</f>
        <v>1</v>
      </c>
      <c r="G35">
        <f t="shared" si="22"/>
        <v>1</v>
      </c>
      <c r="H35">
        <f t="shared" si="22"/>
        <v>1</v>
      </c>
      <c r="I35">
        <f t="shared" si="22"/>
        <v>1</v>
      </c>
      <c r="J35">
        <f t="shared" si="22"/>
        <v>1</v>
      </c>
      <c r="K35">
        <f t="shared" si="22"/>
        <v>1</v>
      </c>
      <c r="L35">
        <f t="shared" si="22"/>
        <v>1</v>
      </c>
      <c r="M35">
        <f t="shared" si="22"/>
        <v>1</v>
      </c>
      <c r="N35">
        <f t="shared" si="22"/>
        <v>1</v>
      </c>
      <c r="O35">
        <f t="shared" si="22"/>
        <v>1</v>
      </c>
      <c r="P35">
        <f t="shared" si="22"/>
        <v>1</v>
      </c>
      <c r="Q35">
        <f t="shared" si="22"/>
        <v>1</v>
      </c>
      <c r="R35">
        <f t="shared" si="22"/>
        <v>1</v>
      </c>
      <c r="S35">
        <f t="shared" si="22"/>
        <v>1</v>
      </c>
      <c r="T35">
        <f t="shared" si="22"/>
        <v>1</v>
      </c>
      <c r="U35">
        <f t="shared" si="22"/>
        <v>1</v>
      </c>
      <c r="V35">
        <f t="shared" si="22"/>
        <v>1</v>
      </c>
      <c r="W35">
        <f t="shared" si="22"/>
        <v>1</v>
      </c>
      <c r="X35">
        <f t="shared" si="22"/>
        <v>1</v>
      </c>
      <c r="Y35">
        <f t="shared" si="22"/>
        <v>1</v>
      </c>
      <c r="Z35" s="360">
        <v>1</v>
      </c>
      <c r="AA35" s="360">
        <v>1</v>
      </c>
      <c r="AB35" s="360">
        <v>1</v>
      </c>
      <c r="AC35" s="360">
        <v>1</v>
      </c>
      <c r="AD35" s="360">
        <v>1</v>
      </c>
      <c r="AE35" s="360">
        <v>1</v>
      </c>
      <c r="AF35" s="360">
        <v>1</v>
      </c>
      <c r="AG35" s="360">
        <v>1</v>
      </c>
      <c r="AH35" s="360">
        <v>1</v>
      </c>
      <c r="AI35" s="360">
        <v>1</v>
      </c>
      <c r="AJ35" s="360">
        <v>1</v>
      </c>
      <c r="AK35" s="360">
        <v>1</v>
      </c>
      <c r="AL35" s="360">
        <v>1</v>
      </c>
      <c r="AM35" s="360">
        <v>1</v>
      </c>
      <c r="AN35" s="360">
        <v>1</v>
      </c>
    </row>
    <row r="36" spans="2:40">
      <c r="C36" t="s">
        <v>5645</v>
      </c>
      <c r="D36" t="s">
        <v>5449</v>
      </c>
      <c r="E36" s="319">
        <f t="shared" ref="E36:T37" si="23">E27/E$26</f>
        <v>0.98273690209162312</v>
      </c>
      <c r="F36" s="319">
        <f t="shared" si="23"/>
        <v>0.97991606077184656</v>
      </c>
      <c r="G36" s="319">
        <f t="shared" si="23"/>
        <v>0.97869051256287731</v>
      </c>
      <c r="H36" s="319">
        <f t="shared" si="23"/>
        <v>0.97710131589918747</v>
      </c>
      <c r="I36" s="319">
        <f t="shared" si="23"/>
        <v>0.97631969054382173</v>
      </c>
      <c r="J36" s="319">
        <f t="shared" si="23"/>
        <v>0.97611809489239354</v>
      </c>
      <c r="K36" s="319">
        <f t="shared" si="23"/>
        <v>0.9750662861275593</v>
      </c>
      <c r="L36" s="319">
        <f t="shared" si="23"/>
        <v>0.97361112079119594</v>
      </c>
      <c r="M36" s="319">
        <f t="shared" si="23"/>
        <v>0.97323778949782158</v>
      </c>
      <c r="N36" s="319">
        <f t="shared" si="23"/>
        <v>0.97326635166957309</v>
      </c>
      <c r="O36" s="319">
        <f t="shared" si="23"/>
        <v>0.97247151046824654</v>
      </c>
      <c r="P36" s="319">
        <f t="shared" si="23"/>
        <v>0.97121841598991543</v>
      </c>
      <c r="Q36" s="319">
        <f t="shared" si="23"/>
        <v>0.96912137294175404</v>
      </c>
      <c r="R36" s="319">
        <f t="shared" si="23"/>
        <v>0.96491813912912883</v>
      </c>
      <c r="S36" s="319">
        <f t="shared" si="23"/>
        <v>0.96106879356894559</v>
      </c>
      <c r="T36" s="319">
        <f t="shared" si="23"/>
        <v>0.95665006475416903</v>
      </c>
      <c r="U36" s="319">
        <f t="shared" ref="F36:Y37" si="24">U27/U$26</f>
        <v>0.95195682115486746</v>
      </c>
      <c r="V36" s="319">
        <f t="shared" si="24"/>
        <v>0.95048996602527847</v>
      </c>
      <c r="W36" s="319">
        <f t="shared" si="24"/>
        <v>0.94932609460455097</v>
      </c>
      <c r="X36" s="319">
        <f t="shared" si="24"/>
        <v>0.94765141791456808</v>
      </c>
      <c r="Y36" s="319">
        <f t="shared" si="24"/>
        <v>0.94639526854719735</v>
      </c>
      <c r="Z36" s="360">
        <v>0.94639526854719735</v>
      </c>
      <c r="AA36" s="360">
        <v>0.94639526854719735</v>
      </c>
      <c r="AB36" s="360">
        <v>0.94639526854719735</v>
      </c>
      <c r="AC36" s="360">
        <v>0.94639526854719735</v>
      </c>
      <c r="AD36" s="360">
        <v>0.94639526854719735</v>
      </c>
      <c r="AE36" s="360">
        <v>0.94639526854719735</v>
      </c>
      <c r="AF36" s="360">
        <v>0.94639526854719735</v>
      </c>
      <c r="AG36" s="360">
        <v>0.94639526854719735</v>
      </c>
      <c r="AH36" s="360">
        <v>0.94639526854719735</v>
      </c>
      <c r="AI36" s="360">
        <v>0.94639526854719735</v>
      </c>
      <c r="AJ36" s="360">
        <v>0.94639526854719735</v>
      </c>
      <c r="AK36" s="360">
        <v>0.94639526854719735</v>
      </c>
      <c r="AL36" s="360">
        <v>0.94639526854719735</v>
      </c>
      <c r="AM36" s="360">
        <v>0.94639526854719735</v>
      </c>
      <c r="AN36" s="360">
        <v>0.94639526854719735</v>
      </c>
    </row>
    <row r="37" spans="2:40">
      <c r="C37" t="s">
        <v>5645</v>
      </c>
      <c r="D37" t="s">
        <v>5455</v>
      </c>
      <c r="E37" s="319">
        <f t="shared" si="23"/>
        <v>1.0148464497404108</v>
      </c>
      <c r="F37" s="319">
        <f t="shared" si="24"/>
        <v>1.0214449069071043</v>
      </c>
      <c r="G37" s="319">
        <f t="shared" si="24"/>
        <v>1.0240661704721197</v>
      </c>
      <c r="H37" s="319">
        <f t="shared" si="24"/>
        <v>1.0258393065047604</v>
      </c>
      <c r="I37" s="319">
        <f t="shared" si="24"/>
        <v>1.0288126498700998</v>
      </c>
      <c r="J37" s="319">
        <f t="shared" si="24"/>
        <v>1.0324670207380098</v>
      </c>
      <c r="K37" s="319">
        <f t="shared" si="24"/>
        <v>1.0367209245074331</v>
      </c>
      <c r="L37" s="319">
        <f t="shared" si="24"/>
        <v>1.0410060008781772</v>
      </c>
      <c r="M37" s="319">
        <f t="shared" si="24"/>
        <v>1.045022930520523</v>
      </c>
      <c r="N37" s="319">
        <f t="shared" si="24"/>
        <v>1.0476178085546994</v>
      </c>
      <c r="O37" s="319">
        <f t="shared" si="24"/>
        <v>1.0491640745958462</v>
      </c>
      <c r="P37" s="319">
        <f t="shared" si="24"/>
        <v>1.04988818894693</v>
      </c>
      <c r="Q37" s="319">
        <f t="shared" si="24"/>
        <v>1.0499014771123127</v>
      </c>
      <c r="R37" s="319">
        <f t="shared" si="24"/>
        <v>1.0501731697873447</v>
      </c>
      <c r="S37" s="319">
        <f t="shared" si="24"/>
        <v>1.0504471487579901</v>
      </c>
      <c r="T37" s="319">
        <f t="shared" si="24"/>
        <v>1.0505144459350435</v>
      </c>
      <c r="U37" s="319">
        <f t="shared" si="24"/>
        <v>1.0506284369233647</v>
      </c>
      <c r="V37" s="319">
        <f t="shared" si="24"/>
        <v>1.0511004681050771</v>
      </c>
      <c r="W37" s="319">
        <f t="shared" si="24"/>
        <v>1.0519876238321884</v>
      </c>
      <c r="X37" s="319">
        <f t="shared" si="24"/>
        <v>1.0521243189656733</v>
      </c>
      <c r="Y37" s="319">
        <f t="shared" si="24"/>
        <v>1.0523989000346934</v>
      </c>
      <c r="Z37" s="360">
        <v>1.0523989000346934</v>
      </c>
      <c r="AA37" s="360">
        <v>1.0523989000346934</v>
      </c>
      <c r="AB37" s="360">
        <v>1.0523989000346934</v>
      </c>
      <c r="AC37" s="360">
        <v>1.0523989000346934</v>
      </c>
      <c r="AD37" s="360">
        <v>1.0523989000346934</v>
      </c>
      <c r="AE37" s="360">
        <v>1.0523989000346934</v>
      </c>
      <c r="AF37" s="360">
        <v>1.0523989000346934</v>
      </c>
      <c r="AG37" s="360">
        <v>1.0523989000346934</v>
      </c>
      <c r="AH37" s="360">
        <v>1.0523989000346934</v>
      </c>
      <c r="AI37" s="360">
        <v>1.0523989000346934</v>
      </c>
      <c r="AJ37" s="360">
        <v>1.0523989000346934</v>
      </c>
      <c r="AK37" s="360">
        <v>1.0523989000346934</v>
      </c>
      <c r="AL37" s="360">
        <v>1.0523989000346934</v>
      </c>
      <c r="AM37" s="360">
        <v>1.0523989000346934</v>
      </c>
      <c r="AN37" s="360">
        <v>1.0523989000346934</v>
      </c>
    </row>
    <row r="40" spans="2:40">
      <c r="C40" t="s">
        <v>5648</v>
      </c>
      <c r="D40" t="s">
        <v>5458</v>
      </c>
      <c r="E40" s="111">
        <f>E$44*E35</f>
        <v>350.74310823720202</v>
      </c>
      <c r="F40" s="111">
        <f t="shared" ref="F40:Y42" si="25">F$44*F35</f>
        <v>381.60143269415096</v>
      </c>
      <c r="G40" s="111">
        <f t="shared" si="25"/>
        <v>404.69885906229592</v>
      </c>
      <c r="H40" s="111">
        <f t="shared" si="25"/>
        <v>421.46039895133885</v>
      </c>
      <c r="I40" s="111">
        <f t="shared" si="25"/>
        <v>419.64642143844253</v>
      </c>
      <c r="J40" s="111">
        <f t="shared" si="25"/>
        <v>423.66562864853898</v>
      </c>
      <c r="K40" s="111">
        <f t="shared" si="25"/>
        <v>432.76092390952061</v>
      </c>
      <c r="L40" s="111">
        <f t="shared" si="25"/>
        <v>446.31531189522576</v>
      </c>
      <c r="M40" s="111">
        <f t="shared" si="25"/>
        <v>450.98222620533323</v>
      </c>
      <c r="N40" s="111">
        <f t="shared" si="25"/>
        <v>459.05126073815245</v>
      </c>
      <c r="O40" s="111">
        <f t="shared" si="25"/>
        <v>470.19601765719887</v>
      </c>
      <c r="P40" s="111">
        <f t="shared" si="25"/>
        <v>484.16208251533135</v>
      </c>
      <c r="Q40" s="111">
        <f t="shared" si="25"/>
        <v>494.21069266812788</v>
      </c>
      <c r="R40" s="111">
        <f t="shared" si="25"/>
        <v>506.64189476780371</v>
      </c>
      <c r="S40" s="111">
        <f t="shared" si="25"/>
        <v>521.35392484293436</v>
      </c>
      <c r="T40" s="111">
        <f t="shared" si="25"/>
        <v>538.28523642117</v>
      </c>
      <c r="U40" s="111">
        <f t="shared" si="25"/>
        <v>554.01935267425768</v>
      </c>
      <c r="V40" s="111">
        <f t="shared" si="25"/>
        <v>571.88182312772415</v>
      </c>
      <c r="W40" s="111">
        <f t="shared" si="25"/>
        <v>591.90212163156946</v>
      </c>
      <c r="X40" s="111">
        <f t="shared" si="25"/>
        <v>614.13634434495953</v>
      </c>
      <c r="Y40" s="111">
        <f t="shared" si="25"/>
        <v>636.87438282107769</v>
      </c>
      <c r="Z40" s="362">
        <f t="shared" ref="Z40:AN40" si="26">Z$44*Z35</f>
        <v>629.46235810562575</v>
      </c>
      <c r="AA40" s="362">
        <f t="shared" si="26"/>
        <v>643.24881769989588</v>
      </c>
      <c r="AB40" s="362">
        <f t="shared" si="26"/>
        <v>657.03527729416965</v>
      </c>
      <c r="AC40" s="362">
        <f t="shared" si="26"/>
        <v>670.82173688844341</v>
      </c>
      <c r="AD40" s="362">
        <f t="shared" si="26"/>
        <v>684.60819648271354</v>
      </c>
      <c r="AE40" s="362">
        <f t="shared" si="26"/>
        <v>698.3946560769873</v>
      </c>
      <c r="AF40" s="362">
        <f t="shared" si="26"/>
        <v>712.18111567125743</v>
      </c>
      <c r="AG40" s="362">
        <f t="shared" si="26"/>
        <v>725.9675752655312</v>
      </c>
      <c r="AH40" s="362">
        <f t="shared" si="26"/>
        <v>739.75403485980496</v>
      </c>
      <c r="AI40" s="362">
        <f t="shared" si="26"/>
        <v>753.54049445407509</v>
      </c>
      <c r="AJ40" s="362">
        <f t="shared" si="26"/>
        <v>767.32695404834885</v>
      </c>
      <c r="AK40" s="362">
        <f t="shared" si="26"/>
        <v>781.11341364261898</v>
      </c>
      <c r="AL40" s="362">
        <f t="shared" si="26"/>
        <v>794.89987323689274</v>
      </c>
      <c r="AM40" s="362">
        <f t="shared" si="26"/>
        <v>808.68633283116651</v>
      </c>
      <c r="AN40" s="362">
        <f t="shared" si="26"/>
        <v>822.47279242543664</v>
      </c>
    </row>
    <row r="41" spans="2:40">
      <c r="C41" t="s">
        <v>5648</v>
      </c>
      <c r="D41" t="s">
        <v>5449</v>
      </c>
      <c r="E41" s="111">
        <f t="shared" ref="E41:T42" si="27">E$44*E36</f>
        <v>344.68819561901478</v>
      </c>
      <c r="F41" s="111">
        <f t="shared" si="27"/>
        <v>373.93737271054533</v>
      </c>
      <c r="G41" s="111">
        <f t="shared" si="27"/>
        <v>396.07493380929003</v>
      </c>
      <c r="H41" s="111">
        <f t="shared" si="27"/>
        <v>411.8095104147497</v>
      </c>
      <c r="I41" s="111">
        <f t="shared" si="27"/>
        <v>409.70906431660239</v>
      </c>
      <c r="J41" s="111">
        <f t="shared" si="27"/>
        <v>413.54768630780012</v>
      </c>
      <c r="K41" s="111">
        <f t="shared" si="27"/>
        <v>421.97058685758753</v>
      </c>
      <c r="L41" s="111">
        <f t="shared" si="27"/>
        <v>434.53755104058291</v>
      </c>
      <c r="M41" s="111">
        <f t="shared" si="27"/>
        <v>438.91294493488505</v>
      </c>
      <c r="N41" s="111">
        <f t="shared" si="27"/>
        <v>446.77914576793955</v>
      </c>
      <c r="O41" s="111">
        <f t="shared" si="27"/>
        <v>457.25223150725049</v>
      </c>
      <c r="P41" s="111">
        <f t="shared" si="27"/>
        <v>470.22713086291884</v>
      </c>
      <c r="Q41" s="111">
        <f t="shared" si="27"/>
        <v>478.95014500103133</v>
      </c>
      <c r="R41" s="111">
        <f t="shared" si="27"/>
        <v>488.86795430420506</v>
      </c>
      <c r="S41" s="111">
        <f t="shared" si="27"/>
        <v>501.05698757123366</v>
      </c>
      <c r="T41" s="111">
        <f t="shared" si="27"/>
        <v>514.95060627852547</v>
      </c>
      <c r="U41" s="111">
        <f t="shared" si="25"/>
        <v>527.40250183006378</v>
      </c>
      <c r="V41" s="111">
        <f t="shared" si="25"/>
        <v>543.56793463514487</v>
      </c>
      <c r="W41" s="111">
        <f t="shared" si="25"/>
        <v>561.90812951664577</v>
      </c>
      <c r="X41" s="111">
        <f t="shared" si="25"/>
        <v>581.98717751137031</v>
      </c>
      <c r="Y41" s="111">
        <f t="shared" si="25"/>
        <v>602.73490256078435</v>
      </c>
      <c r="Z41" s="362">
        <f t="shared" ref="Z41:AN41" si="28">Z$44*Z36</f>
        <v>595.72019743972578</v>
      </c>
      <c r="AA41" s="362">
        <f t="shared" si="28"/>
        <v>608.76763756976015</v>
      </c>
      <c r="AB41" s="362">
        <f t="shared" si="28"/>
        <v>621.81507769979794</v>
      </c>
      <c r="AC41" s="362">
        <f t="shared" si="28"/>
        <v>634.86251782983572</v>
      </c>
      <c r="AD41" s="362">
        <f t="shared" si="28"/>
        <v>647.9099579598701</v>
      </c>
      <c r="AE41" s="362">
        <f t="shared" si="28"/>
        <v>660.95739808990788</v>
      </c>
      <c r="AF41" s="362">
        <f t="shared" si="28"/>
        <v>674.00483821994226</v>
      </c>
      <c r="AG41" s="362">
        <f t="shared" si="28"/>
        <v>687.05227834998016</v>
      </c>
      <c r="AH41" s="362">
        <f t="shared" si="28"/>
        <v>700.09971848001794</v>
      </c>
      <c r="AI41" s="362">
        <f t="shared" si="28"/>
        <v>713.14715861005232</v>
      </c>
      <c r="AJ41" s="362">
        <f t="shared" si="28"/>
        <v>726.1945987400901</v>
      </c>
      <c r="AK41" s="362">
        <f t="shared" si="28"/>
        <v>739.24203887012447</v>
      </c>
      <c r="AL41" s="362">
        <f t="shared" si="28"/>
        <v>752.28947900016226</v>
      </c>
      <c r="AM41" s="362">
        <f t="shared" si="28"/>
        <v>765.33691913020004</v>
      </c>
      <c r="AN41" s="362">
        <f t="shared" si="28"/>
        <v>778.38435926023442</v>
      </c>
    </row>
    <row r="42" spans="2:40">
      <c r="C42" t="s">
        <v>5648</v>
      </c>
      <c r="D42" t="s">
        <v>5455</v>
      </c>
      <c r="E42" s="111">
        <f t="shared" si="27"/>
        <v>355.95039816544113</v>
      </c>
      <c r="F42" s="111">
        <f t="shared" si="25"/>
        <v>389.78483989389468</v>
      </c>
      <c r="G42" s="111">
        <f t="shared" si="25"/>
        <v>414.43841079436146</v>
      </c>
      <c r="H42" s="111">
        <f t="shared" si="25"/>
        <v>432.35064337946108</v>
      </c>
      <c r="I42" s="111">
        <f t="shared" si="25"/>
        <v>431.73754684858869</v>
      </c>
      <c r="J42" s="111">
        <f t="shared" si="25"/>
        <v>437.42078939985305</v>
      </c>
      <c r="K42" s="111">
        <f t="shared" si="25"/>
        <v>448.65230512616915</v>
      </c>
      <c r="L42" s="111">
        <f t="shared" si="25"/>
        <v>464.61691796674529</v>
      </c>
      <c r="M42" s="111">
        <f t="shared" si="25"/>
        <v>471.28676764176674</v>
      </c>
      <c r="N42" s="111">
        <f t="shared" si="25"/>
        <v>480.91027578877521</v>
      </c>
      <c r="O42" s="111">
        <f t="shared" si="25"/>
        <v>493.31276974396718</v>
      </c>
      <c r="P42" s="111">
        <f t="shared" si="25"/>
        <v>508.31605196879531</v>
      </c>
      <c r="Q42" s="111">
        <f t="shared" si="25"/>
        <v>518.87253623696665</v>
      </c>
      <c r="R42" s="111">
        <f t="shared" si="25"/>
        <v>532.0617245753707</v>
      </c>
      <c r="S42" s="111">
        <f t="shared" si="25"/>
        <v>547.65474384504785</v>
      </c>
      <c r="T42" s="111">
        <f t="shared" si="25"/>
        <v>565.47641689399927</v>
      </c>
      <c r="U42" s="111">
        <f t="shared" si="25"/>
        <v>582.06848652544966</v>
      </c>
      <c r="V42" s="111">
        <f t="shared" si="25"/>
        <v>601.10525199033577</v>
      </c>
      <c r="W42" s="111">
        <f t="shared" si="25"/>
        <v>622.67370647642565</v>
      </c>
      <c r="X42" s="111">
        <f t="shared" si="25"/>
        <v>646.14778304600873</v>
      </c>
      <c r="Y42" s="111">
        <f t="shared" si="25"/>
        <v>670.24589994117639</v>
      </c>
      <c r="Z42" s="362">
        <f t="shared" ref="Z42:AN42" si="29">Z$44*Z37</f>
        <v>662.44549328360483</v>
      </c>
      <c r="AA42" s="362">
        <f t="shared" si="29"/>
        <v>676.95434819598745</v>
      </c>
      <c r="AB42" s="362">
        <f t="shared" si="29"/>
        <v>691.46320310837393</v>
      </c>
      <c r="AC42" s="362">
        <f t="shared" si="29"/>
        <v>705.9720580207603</v>
      </c>
      <c r="AD42" s="362">
        <f t="shared" si="29"/>
        <v>720.48091293314292</v>
      </c>
      <c r="AE42" s="362">
        <f t="shared" si="29"/>
        <v>734.9897678455294</v>
      </c>
      <c r="AF42" s="362">
        <f t="shared" si="29"/>
        <v>749.49862275791202</v>
      </c>
      <c r="AG42" s="362">
        <f t="shared" si="29"/>
        <v>764.0074776702985</v>
      </c>
      <c r="AH42" s="362">
        <f t="shared" si="29"/>
        <v>778.51633258268498</v>
      </c>
      <c r="AI42" s="362">
        <f t="shared" si="29"/>
        <v>793.0251874950676</v>
      </c>
      <c r="AJ42" s="362">
        <f t="shared" si="29"/>
        <v>807.53404240745408</v>
      </c>
      <c r="AK42" s="362">
        <f t="shared" si="29"/>
        <v>822.0428973198367</v>
      </c>
      <c r="AL42" s="362">
        <f t="shared" si="29"/>
        <v>836.55175223222318</v>
      </c>
      <c r="AM42" s="362">
        <f t="shared" si="29"/>
        <v>851.06060714460955</v>
      </c>
      <c r="AN42" s="362">
        <f t="shared" si="29"/>
        <v>865.56946205699217</v>
      </c>
    </row>
    <row r="44" spans="2:40">
      <c r="B44" s="359" t="s">
        <v>5647</v>
      </c>
      <c r="C44" s="185" t="s">
        <v>5646</v>
      </c>
      <c r="E44" s="320">
        <f>'[7]Scenarios Graphs'!D6</f>
        <v>350.74310823720202</v>
      </c>
      <c r="F44" s="320">
        <f>'[7]Scenarios Graphs'!E6</f>
        <v>381.60143269415096</v>
      </c>
      <c r="G44" s="320">
        <f>'[7]Scenarios Graphs'!F6</f>
        <v>404.69885906229592</v>
      </c>
      <c r="H44" s="320">
        <f>'[7]Scenarios Graphs'!G6</f>
        <v>421.46039895133885</v>
      </c>
      <c r="I44" s="320">
        <f>'[7]Scenarios Graphs'!H6</f>
        <v>419.64642143844253</v>
      </c>
      <c r="J44" s="320">
        <f>'[7]Scenarios Graphs'!I6</f>
        <v>423.66562864853898</v>
      </c>
      <c r="K44" s="320">
        <f>'[7]Scenarios Graphs'!J6</f>
        <v>432.76092390952061</v>
      </c>
      <c r="L44" s="320">
        <f>'[7]Scenarios Graphs'!K6</f>
        <v>446.31531189522576</v>
      </c>
      <c r="M44" s="320">
        <f>'[7]Scenarios Graphs'!L6</f>
        <v>450.98222620533323</v>
      </c>
      <c r="N44" s="320">
        <f>'[7]Scenarios Graphs'!M6</f>
        <v>459.05126073815245</v>
      </c>
      <c r="O44" s="320">
        <f>'[7]Scenarios Graphs'!N6</f>
        <v>470.19601765719887</v>
      </c>
      <c r="P44" s="320">
        <f>'[7]Scenarios Graphs'!O6</f>
        <v>484.16208251533135</v>
      </c>
      <c r="Q44" s="320">
        <f>'[7]Scenarios Graphs'!P6</f>
        <v>494.21069266812788</v>
      </c>
      <c r="R44" s="320">
        <f>'[7]Scenarios Graphs'!Q6</f>
        <v>506.64189476780371</v>
      </c>
      <c r="S44" s="320">
        <f>'[7]Scenarios Graphs'!R6</f>
        <v>521.35392484293436</v>
      </c>
      <c r="T44" s="320">
        <f>'[7]Scenarios Graphs'!S6</f>
        <v>538.28523642117</v>
      </c>
      <c r="U44" s="320">
        <f>'[7]Scenarios Graphs'!T6</f>
        <v>554.01935267425768</v>
      </c>
      <c r="V44" s="320">
        <f>'[7]Scenarios Graphs'!U6</f>
        <v>571.88182312772415</v>
      </c>
      <c r="W44" s="320">
        <f>'[7]Scenarios Graphs'!V6</f>
        <v>591.90212163156946</v>
      </c>
      <c r="X44" s="320">
        <f>'[7]Scenarios Graphs'!W6</f>
        <v>614.13634434495953</v>
      </c>
      <c r="Y44" s="320">
        <f>'[7]Scenarios Graphs'!X6</f>
        <v>636.87438282107769</v>
      </c>
      <c r="Z44" s="361">
        <f t="array" ref="Z44:AN44">TREND(J44:Y44,J25:Y25,Z25:AN25,TRUE)</f>
        <v>629.46235810562575</v>
      </c>
      <c r="AA44" s="361">
        <v>643.24881769989588</v>
      </c>
      <c r="AB44" s="362">
        <v>657.03527729416965</v>
      </c>
      <c r="AC44" s="362">
        <v>670.82173688844341</v>
      </c>
      <c r="AD44" s="362">
        <v>684.60819648271354</v>
      </c>
      <c r="AE44" s="362">
        <v>698.3946560769873</v>
      </c>
      <c r="AF44" s="362">
        <v>712.18111567125743</v>
      </c>
      <c r="AG44" s="362">
        <v>725.9675752655312</v>
      </c>
      <c r="AH44" s="362">
        <v>739.75403485980496</v>
      </c>
      <c r="AI44" s="362">
        <v>753.54049445407509</v>
      </c>
      <c r="AJ44" s="362">
        <v>767.32695404834885</v>
      </c>
      <c r="AK44" s="362">
        <v>781.11341364261898</v>
      </c>
      <c r="AL44" s="362">
        <v>794.89987323689274</v>
      </c>
      <c r="AM44" s="362">
        <v>808.68633283116651</v>
      </c>
      <c r="AN44" s="362">
        <v>822.47279242543664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K15"/>
  <sheetViews>
    <sheetView zoomScale="130" zoomScaleNormal="130" workbookViewId="0">
      <selection activeCell="H19" sqref="H19"/>
    </sheetView>
  </sheetViews>
  <sheetFormatPr defaultRowHeight="12.75"/>
  <cols>
    <col min="1" max="1" width="4" customWidth="1"/>
    <col min="2" max="2" width="14.7109375" customWidth="1"/>
    <col min="3" max="3" width="4.5703125" customWidth="1"/>
    <col min="5" max="5" width="5.7109375" customWidth="1"/>
    <col min="6" max="6" width="11.28515625" customWidth="1"/>
    <col min="7" max="7" width="15.42578125" customWidth="1"/>
    <col min="8" max="8" width="16" customWidth="1"/>
    <col min="9" max="9" width="6.5703125" customWidth="1"/>
    <col min="10" max="10" width="15.7109375" customWidth="1"/>
    <col min="11" max="11" width="19" customWidth="1"/>
  </cols>
  <sheetData>
    <row r="2" spans="2:11" ht="25.5">
      <c r="B2" s="123" t="s">
        <v>5481</v>
      </c>
      <c r="C2" s="66"/>
      <c r="D2" s="120" t="s">
        <v>5480</v>
      </c>
      <c r="F2" s="120" t="s">
        <v>5476</v>
      </c>
      <c r="G2" s="123" t="s">
        <v>5477</v>
      </c>
      <c r="H2" s="123" t="s">
        <v>5478</v>
      </c>
      <c r="J2" s="123" t="s">
        <v>5476</v>
      </c>
      <c r="K2" s="123" t="s">
        <v>5496</v>
      </c>
    </row>
    <row r="3" spans="2:11">
      <c r="B3" s="128" t="s">
        <v>5449</v>
      </c>
      <c r="D3" s="128" t="s">
        <v>19</v>
      </c>
      <c r="F3" s="128" t="s">
        <v>5466</v>
      </c>
      <c r="G3" s="128">
        <v>300</v>
      </c>
      <c r="H3" s="128">
        <v>100</v>
      </c>
      <c r="J3" s="128" t="s">
        <v>5466</v>
      </c>
      <c r="K3" s="128" t="s">
        <v>5516</v>
      </c>
    </row>
    <row r="4" spans="2:11">
      <c r="B4" s="128" t="s">
        <v>5458</v>
      </c>
      <c r="D4" s="128" t="s">
        <v>25</v>
      </c>
      <c r="F4" s="128" t="s">
        <v>5468</v>
      </c>
      <c r="G4" s="128">
        <v>300</v>
      </c>
      <c r="H4" s="128">
        <v>100</v>
      </c>
      <c r="J4" s="128" t="s">
        <v>5468</v>
      </c>
      <c r="K4" s="128" t="s">
        <v>5517</v>
      </c>
    </row>
    <row r="5" spans="2:11">
      <c r="B5" s="128" t="s">
        <v>5455</v>
      </c>
      <c r="D5" s="128" t="s">
        <v>30</v>
      </c>
      <c r="F5" s="128" t="s">
        <v>5469</v>
      </c>
      <c r="G5" s="128">
        <v>300</v>
      </c>
      <c r="H5" s="128">
        <v>100</v>
      </c>
      <c r="J5" s="128" t="s">
        <v>5469</v>
      </c>
      <c r="K5" s="128" t="s">
        <v>5561</v>
      </c>
    </row>
    <row r="6" spans="2:11">
      <c r="D6" s="128" t="s">
        <v>35</v>
      </c>
      <c r="F6" s="128" t="s">
        <v>5470</v>
      </c>
      <c r="G6" s="128">
        <v>300</v>
      </c>
      <c r="H6" s="128">
        <v>100</v>
      </c>
      <c r="J6" s="128" t="s">
        <v>5470</v>
      </c>
      <c r="K6" s="128" t="s">
        <v>5518</v>
      </c>
    </row>
    <row r="7" spans="2:11">
      <c r="D7" s="128" t="s">
        <v>5382</v>
      </c>
      <c r="F7" s="128" t="s">
        <v>5472</v>
      </c>
      <c r="G7" s="128">
        <v>300</v>
      </c>
      <c r="H7" s="128">
        <v>100</v>
      </c>
      <c r="J7" s="128" t="s">
        <v>5472</v>
      </c>
      <c r="K7" s="128" t="s">
        <v>5615</v>
      </c>
    </row>
    <row r="8" spans="2:11">
      <c r="F8" s="128" t="s">
        <v>1017</v>
      </c>
      <c r="G8" s="128">
        <v>6</v>
      </c>
      <c r="H8" s="128">
        <v>50</v>
      </c>
      <c r="J8" s="128" t="s">
        <v>1017</v>
      </c>
      <c r="K8" s="128" t="s">
        <v>5560</v>
      </c>
    </row>
    <row r="9" spans="2:11">
      <c r="F9" s="128" t="s">
        <v>5612</v>
      </c>
      <c r="G9" s="128">
        <v>5</v>
      </c>
      <c r="H9" s="128">
        <v>50</v>
      </c>
      <c r="J9" s="128" t="s">
        <v>5612</v>
      </c>
      <c r="K9" s="128" t="s">
        <v>5614</v>
      </c>
    </row>
    <row r="10" spans="2:11">
      <c r="F10" s="128" t="s">
        <v>5471</v>
      </c>
      <c r="G10" s="128">
        <v>5</v>
      </c>
      <c r="H10" s="128">
        <v>50</v>
      </c>
      <c r="J10" s="128" t="s">
        <v>5471</v>
      </c>
      <c r="K10" s="128" t="s">
        <v>5655</v>
      </c>
    </row>
    <row r="11" spans="2:11">
      <c r="F11" s="128" t="s">
        <v>5653</v>
      </c>
      <c r="G11" s="128">
        <v>5</v>
      </c>
      <c r="H11" s="128">
        <v>50</v>
      </c>
      <c r="J11" s="128" t="s">
        <v>5653</v>
      </c>
      <c r="K11" s="128" t="s">
        <v>5655</v>
      </c>
    </row>
    <row r="12" spans="2:11">
      <c r="F12" s="128"/>
      <c r="G12" s="128"/>
      <c r="H12" s="128"/>
      <c r="J12" s="128"/>
      <c r="K12" s="128"/>
    </row>
    <row r="13" spans="2:11">
      <c r="F13" s="128"/>
      <c r="G13" s="128"/>
      <c r="H13" s="128"/>
      <c r="J13" s="128"/>
      <c r="K13" s="128"/>
    </row>
    <row r="14" spans="2:11">
      <c r="F14" s="128"/>
      <c r="G14" s="128"/>
      <c r="H14" s="128"/>
      <c r="J14" s="128"/>
      <c r="K14" s="128"/>
    </row>
    <row r="15" spans="2:11">
      <c r="F15" s="128"/>
      <c r="G15" s="128"/>
      <c r="H15" s="128"/>
      <c r="J15" s="128"/>
      <c r="K15" s="12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C6:AM7"/>
  <sheetViews>
    <sheetView topLeftCell="R1" workbookViewId="0">
      <selection activeCell="X7" sqref="X7:AM7"/>
    </sheetView>
  </sheetViews>
  <sheetFormatPr defaultRowHeight="12.75"/>
  <sheetData>
    <row r="6" spans="3:39">
      <c r="C6" s="293" t="s">
        <v>5475</v>
      </c>
      <c r="D6" s="118">
        <v>2015</v>
      </c>
      <c r="E6" s="118">
        <v>2016</v>
      </c>
      <c r="F6" s="118">
        <v>2017</v>
      </c>
      <c r="G6" s="118">
        <v>2018</v>
      </c>
      <c r="H6" s="118">
        <v>2019</v>
      </c>
      <c r="I6" s="118">
        <v>2020</v>
      </c>
      <c r="J6" s="118">
        <v>2021</v>
      </c>
      <c r="K6" s="118">
        <v>2022</v>
      </c>
      <c r="L6" s="118">
        <v>2023</v>
      </c>
      <c r="M6" s="118">
        <v>2024</v>
      </c>
      <c r="N6" s="118">
        <v>2025</v>
      </c>
      <c r="O6" s="118">
        <v>2026</v>
      </c>
      <c r="P6" s="118">
        <v>2027</v>
      </c>
      <c r="Q6" s="118">
        <v>2028</v>
      </c>
      <c r="R6" s="118">
        <v>2029</v>
      </c>
      <c r="S6" s="118">
        <v>2030</v>
      </c>
      <c r="T6" s="118">
        <v>2031</v>
      </c>
      <c r="U6" s="118">
        <v>2032</v>
      </c>
      <c r="V6" s="118">
        <v>2033</v>
      </c>
      <c r="W6" s="118">
        <v>2034</v>
      </c>
      <c r="X6" s="118">
        <v>2035</v>
      </c>
      <c r="Y6" s="118">
        <v>2036</v>
      </c>
      <c r="Z6" s="118">
        <v>2037</v>
      </c>
      <c r="AA6" s="118">
        <v>2038</v>
      </c>
      <c r="AB6" s="118">
        <v>2039</v>
      </c>
      <c r="AC6" s="118">
        <v>2040</v>
      </c>
      <c r="AD6" s="118">
        <v>2041</v>
      </c>
      <c r="AE6" s="118">
        <v>2042</v>
      </c>
      <c r="AF6" s="118">
        <v>2043</v>
      </c>
      <c r="AG6" s="118">
        <v>2044</v>
      </c>
      <c r="AH6" s="118">
        <v>2045</v>
      </c>
      <c r="AI6" s="118">
        <v>2046</v>
      </c>
      <c r="AJ6" s="118">
        <v>2047</v>
      </c>
      <c r="AK6" s="118">
        <v>2048</v>
      </c>
      <c r="AL6" s="118">
        <v>2049</v>
      </c>
      <c r="AM6" s="118">
        <v>2050</v>
      </c>
    </row>
    <row r="7" spans="3:39">
      <c r="C7" s="185" t="s">
        <v>5654</v>
      </c>
      <c r="D7" s="111">
        <f>'DataCenter Forecast (Base Case)'!E42</f>
        <v>355.95039816544113</v>
      </c>
      <c r="E7" s="111">
        <f>'DataCenter Forecast (Base Case)'!F42</f>
        <v>389.78483989389468</v>
      </c>
      <c r="F7" s="111">
        <f>'DataCenter Forecast (Base Case)'!G42</f>
        <v>414.43841079436146</v>
      </c>
      <c r="G7" s="111">
        <f>'DataCenter Forecast (Base Case)'!H42</f>
        <v>432.35064337946108</v>
      </c>
      <c r="H7" s="111">
        <f>'DataCenter Forecast (Base Case)'!I42</f>
        <v>431.73754684858869</v>
      </c>
      <c r="I7" s="111">
        <f>'DataCenter Forecast (Base Case)'!J42</f>
        <v>437.42078939985305</v>
      </c>
      <c r="J7" s="111">
        <f>'DataCenter Forecast (Base Case)'!K42</f>
        <v>448.65230512616915</v>
      </c>
      <c r="K7" s="111">
        <f>'DataCenter Forecast (Base Case)'!L42</f>
        <v>464.61691796674529</v>
      </c>
      <c r="L7" s="111">
        <f>'DataCenter Forecast (Base Case)'!M42</f>
        <v>471.28676764176674</v>
      </c>
      <c r="M7" s="111">
        <f>'DataCenter Forecast (Base Case)'!N42</f>
        <v>480.91027578877521</v>
      </c>
      <c r="N7" s="111">
        <f>'DataCenter Forecast (Base Case)'!O42</f>
        <v>493.31276974396718</v>
      </c>
      <c r="O7" s="111">
        <f>'DataCenter Forecast (Base Case)'!P42</f>
        <v>508.31605196879531</v>
      </c>
      <c r="P7" s="111">
        <f>'DataCenter Forecast (Base Case)'!Q42</f>
        <v>518.87253623696665</v>
      </c>
      <c r="Q7" s="111">
        <f>'DataCenter Forecast (Base Case)'!R42</f>
        <v>532.0617245753707</v>
      </c>
      <c r="R7" s="111">
        <f>'DataCenter Forecast (Base Case)'!S42</f>
        <v>547.65474384504785</v>
      </c>
      <c r="S7" s="111">
        <f>'DataCenter Forecast (Base Case)'!T42</f>
        <v>565.47641689399927</v>
      </c>
      <c r="T7" s="111">
        <f>'DataCenter Forecast (Base Case)'!U42</f>
        <v>582.06848652544966</v>
      </c>
      <c r="U7" s="111">
        <f>'DataCenter Forecast (Base Case)'!V42</f>
        <v>601.10525199033577</v>
      </c>
      <c r="V7" s="111">
        <f>'DataCenter Forecast (Base Case)'!W42</f>
        <v>622.67370647642565</v>
      </c>
      <c r="W7" s="111">
        <f>'DataCenter Forecast (Base Case)'!X42</f>
        <v>646.14778304600873</v>
      </c>
      <c r="X7" s="362">
        <f>'DataCenter Forecast (Base Case)'!Y42</f>
        <v>670.24589994117639</v>
      </c>
      <c r="Y7" s="362">
        <f>'DataCenter Forecast (Base Case)'!Z42</f>
        <v>662.44549328360483</v>
      </c>
      <c r="Z7" s="362">
        <f>'DataCenter Forecast (Base Case)'!AA42</f>
        <v>676.95434819598745</v>
      </c>
      <c r="AA7" s="362">
        <f>'DataCenter Forecast (Base Case)'!AB42</f>
        <v>691.46320310837393</v>
      </c>
      <c r="AB7" s="362">
        <f>'DataCenter Forecast (Base Case)'!AC42</f>
        <v>705.9720580207603</v>
      </c>
      <c r="AC7" s="362">
        <f>'DataCenter Forecast (Base Case)'!AD42</f>
        <v>720.48091293314292</v>
      </c>
      <c r="AD7" s="362">
        <f>'DataCenter Forecast (Base Case)'!AE42</f>
        <v>734.9897678455294</v>
      </c>
      <c r="AE7" s="362">
        <f>'DataCenter Forecast (Base Case)'!AF42</f>
        <v>749.49862275791202</v>
      </c>
      <c r="AF7" s="362">
        <f>'DataCenter Forecast (Base Case)'!AG42</f>
        <v>764.0074776702985</v>
      </c>
      <c r="AG7" s="362">
        <f>'DataCenter Forecast (Base Case)'!AH42</f>
        <v>778.51633258268498</v>
      </c>
      <c r="AH7" s="362">
        <f>'DataCenter Forecast (Base Case)'!AI42</f>
        <v>793.0251874950676</v>
      </c>
      <c r="AI7" s="362">
        <f>'DataCenter Forecast (Base Case)'!AJ42</f>
        <v>807.53404240745408</v>
      </c>
      <c r="AJ7" s="362">
        <f>'DataCenter Forecast (Base Case)'!AK42</f>
        <v>822.0428973198367</v>
      </c>
      <c r="AK7" s="362">
        <f>'DataCenter Forecast (Base Case)'!AL42</f>
        <v>836.55175223222318</v>
      </c>
      <c r="AL7" s="362">
        <f>'DataCenter Forecast (Base Case)'!AM42</f>
        <v>851.06060714460955</v>
      </c>
      <c r="AM7" s="362">
        <f>'DataCenter Forecast (Base Case)'!AN42</f>
        <v>865.56946205699217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C5:AM6"/>
  <sheetViews>
    <sheetView topLeftCell="S1" workbookViewId="0">
      <selection activeCell="U20" sqref="U20"/>
    </sheetView>
  </sheetViews>
  <sheetFormatPr defaultRowHeight="12.75"/>
  <cols>
    <col min="3" max="3" width="24.28515625" customWidth="1"/>
  </cols>
  <sheetData>
    <row r="5" spans="3:39">
      <c r="C5" s="293" t="s">
        <v>5475</v>
      </c>
      <c r="D5" s="118">
        <v>2015</v>
      </c>
      <c r="E5" s="118">
        <v>2016</v>
      </c>
      <c r="F5" s="118">
        <v>2017</v>
      </c>
      <c r="G5" s="118">
        <v>2018</v>
      </c>
      <c r="H5" s="118">
        <v>2019</v>
      </c>
      <c r="I5" s="118">
        <v>2020</v>
      </c>
      <c r="J5" s="118">
        <v>2021</v>
      </c>
      <c r="K5" s="118">
        <v>2022</v>
      </c>
      <c r="L5" s="118">
        <v>2023</v>
      </c>
      <c r="M5" s="118">
        <v>2024</v>
      </c>
      <c r="N5" s="118">
        <v>2025</v>
      </c>
      <c r="O5" s="118">
        <v>2026</v>
      </c>
      <c r="P5" s="118">
        <v>2027</v>
      </c>
      <c r="Q5" s="118">
        <v>2028</v>
      </c>
      <c r="R5" s="118">
        <v>2029</v>
      </c>
      <c r="S5" s="118">
        <v>2030</v>
      </c>
      <c r="T5" s="118">
        <v>2031</v>
      </c>
      <c r="U5" s="118">
        <v>2032</v>
      </c>
      <c r="V5" s="118">
        <v>2033</v>
      </c>
      <c r="W5" s="118">
        <v>2034</v>
      </c>
      <c r="X5" s="118">
        <v>2035</v>
      </c>
      <c r="Y5" s="118">
        <v>2036</v>
      </c>
      <c r="Z5" s="118">
        <v>2037</v>
      </c>
      <c r="AA5" s="118">
        <v>2038</v>
      </c>
      <c r="AB5" s="118">
        <v>2039</v>
      </c>
      <c r="AC5" s="118">
        <v>2040</v>
      </c>
      <c r="AD5" s="118">
        <v>2041</v>
      </c>
      <c r="AE5" s="118">
        <v>2042</v>
      </c>
      <c r="AF5" s="118">
        <v>2043</v>
      </c>
      <c r="AG5" s="118">
        <v>2044</v>
      </c>
      <c r="AH5" s="118">
        <v>2045</v>
      </c>
      <c r="AI5" s="118">
        <v>2046</v>
      </c>
      <c r="AJ5" s="118">
        <v>2047</v>
      </c>
      <c r="AK5" s="118">
        <v>2048</v>
      </c>
      <c r="AL5" s="118">
        <v>2049</v>
      </c>
      <c r="AM5" s="118">
        <v>2050</v>
      </c>
    </row>
    <row r="6" spans="3:39">
      <c r="C6" s="185" t="s">
        <v>5654</v>
      </c>
      <c r="D6" s="111">
        <f>'DataCenter Forecast (Base Case)'!E41</f>
        <v>344.68819561901478</v>
      </c>
      <c r="E6" s="111">
        <f>'DataCenter Forecast (Base Case)'!F41</f>
        <v>373.93737271054533</v>
      </c>
      <c r="F6" s="111">
        <f>'DataCenter Forecast (Base Case)'!G41</f>
        <v>396.07493380929003</v>
      </c>
      <c r="G6" s="111">
        <f>'DataCenter Forecast (Base Case)'!H41</f>
        <v>411.8095104147497</v>
      </c>
      <c r="H6" s="111">
        <f>'DataCenter Forecast (Base Case)'!I41</f>
        <v>409.70906431660239</v>
      </c>
      <c r="I6" s="111">
        <f>'DataCenter Forecast (Base Case)'!J41</f>
        <v>413.54768630780012</v>
      </c>
      <c r="J6" s="111">
        <f>'DataCenter Forecast (Base Case)'!K41</f>
        <v>421.97058685758753</v>
      </c>
      <c r="K6" s="111">
        <f>'DataCenter Forecast (Base Case)'!L41</f>
        <v>434.53755104058291</v>
      </c>
      <c r="L6" s="111">
        <f>'DataCenter Forecast (Base Case)'!M41</f>
        <v>438.91294493488505</v>
      </c>
      <c r="M6" s="111">
        <f>'DataCenter Forecast (Base Case)'!N41</f>
        <v>446.77914576793955</v>
      </c>
      <c r="N6" s="111">
        <f>'DataCenter Forecast (Base Case)'!O41</f>
        <v>457.25223150725049</v>
      </c>
      <c r="O6" s="111">
        <f>'DataCenter Forecast (Base Case)'!P41</f>
        <v>470.22713086291884</v>
      </c>
      <c r="P6" s="111">
        <f>'DataCenter Forecast (Base Case)'!Q41</f>
        <v>478.95014500103133</v>
      </c>
      <c r="Q6" s="111">
        <f>'DataCenter Forecast (Base Case)'!R41</f>
        <v>488.86795430420506</v>
      </c>
      <c r="R6" s="111">
        <f>'DataCenter Forecast (Base Case)'!S41</f>
        <v>501.05698757123366</v>
      </c>
      <c r="S6" s="111">
        <f>'DataCenter Forecast (Base Case)'!T41</f>
        <v>514.95060627852547</v>
      </c>
      <c r="T6" s="111">
        <f>'DataCenter Forecast (Base Case)'!U41</f>
        <v>527.40250183006378</v>
      </c>
      <c r="U6" s="111">
        <f>'DataCenter Forecast (Base Case)'!V41</f>
        <v>543.56793463514487</v>
      </c>
      <c r="V6" s="111">
        <f>'DataCenter Forecast (Base Case)'!W41</f>
        <v>561.90812951664577</v>
      </c>
      <c r="W6" s="111">
        <f>'DataCenter Forecast (Base Case)'!X41</f>
        <v>581.98717751137031</v>
      </c>
      <c r="X6" s="111">
        <f>'DataCenter Forecast (Base Case)'!Y41</f>
        <v>602.73490256078435</v>
      </c>
      <c r="Y6" s="362">
        <f>'DataCenter Forecast (Base Case)'!Z41</f>
        <v>595.72019743972578</v>
      </c>
      <c r="Z6" s="362">
        <f>'DataCenter Forecast (Base Case)'!AA41</f>
        <v>608.76763756976015</v>
      </c>
      <c r="AA6" s="362">
        <f>'DataCenter Forecast (Base Case)'!AB41</f>
        <v>621.81507769979794</v>
      </c>
      <c r="AB6" s="362">
        <f>'DataCenter Forecast (Base Case)'!AC41</f>
        <v>634.86251782983572</v>
      </c>
      <c r="AC6" s="362">
        <f>'DataCenter Forecast (Base Case)'!AD41</f>
        <v>647.9099579598701</v>
      </c>
      <c r="AD6" s="362">
        <f>'DataCenter Forecast (Base Case)'!AE41</f>
        <v>660.95739808990788</v>
      </c>
      <c r="AE6" s="362">
        <f>'DataCenter Forecast (Base Case)'!AF41</f>
        <v>674.00483821994226</v>
      </c>
      <c r="AF6" s="362">
        <f>'DataCenter Forecast (Base Case)'!AG41</f>
        <v>687.05227834998016</v>
      </c>
      <c r="AG6" s="362">
        <f>'DataCenter Forecast (Base Case)'!AH41</f>
        <v>700.09971848001794</v>
      </c>
      <c r="AH6" s="362">
        <f>'DataCenter Forecast (Base Case)'!AI41</f>
        <v>713.14715861005232</v>
      </c>
      <c r="AI6" s="362">
        <f>'DataCenter Forecast (Base Case)'!AJ41</f>
        <v>726.1945987400901</v>
      </c>
      <c r="AJ6" s="362">
        <f>'DataCenter Forecast (Base Case)'!AK41</f>
        <v>739.24203887012447</v>
      </c>
      <c r="AK6" s="362">
        <f>'DataCenter Forecast (Base Case)'!AL41</f>
        <v>752.28947900016226</v>
      </c>
      <c r="AL6" s="362">
        <f>'DataCenter Forecast (Base Case)'!AM41</f>
        <v>765.33691913020004</v>
      </c>
      <c r="AM6" s="362">
        <f>'DataCenter Forecast (Base Case)'!AN41</f>
        <v>778.38435926023442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ACDCC-B7D3-4214-8C36-79E419E76E41}">
  <sheetPr codeName="Sheet32"/>
  <dimension ref="A1:AL26"/>
  <sheetViews>
    <sheetView topLeftCell="D1" workbookViewId="0">
      <selection activeCell="J16" sqref="J16:AC16"/>
    </sheetView>
  </sheetViews>
  <sheetFormatPr defaultRowHeight="12.75"/>
  <cols>
    <col min="5" max="5" width="10.7109375" customWidth="1"/>
    <col min="6" max="6" width="23.85546875" customWidth="1"/>
    <col min="7" max="7" width="21.28515625" bestFit="1" customWidth="1"/>
    <col min="8" max="8" width="12.5703125" bestFit="1" customWidth="1"/>
    <col min="9" max="38" width="9.42578125" bestFit="1" customWidth="1"/>
  </cols>
  <sheetData>
    <row r="1" spans="1:38">
      <c r="B1" t="s">
        <v>5715</v>
      </c>
    </row>
    <row r="2" spans="1:38">
      <c r="B2" t="s">
        <v>5716</v>
      </c>
    </row>
    <row r="3" spans="1:38">
      <c r="B3" t="s">
        <v>5717</v>
      </c>
      <c r="C3" t="s">
        <v>5718</v>
      </c>
    </row>
    <row r="4" spans="1:38">
      <c r="B4" t="s">
        <v>5719</v>
      </c>
    </row>
    <row r="7" spans="1:38">
      <c r="F7" s="183" t="s">
        <v>5720</v>
      </c>
    </row>
    <row r="8" spans="1:38">
      <c r="A8" s="411" t="s">
        <v>5721</v>
      </c>
      <c r="B8" s="411" t="s">
        <v>5722</v>
      </c>
      <c r="C8" s="411" t="s">
        <v>5723</v>
      </c>
      <c r="D8" s="411" t="s">
        <v>5724</v>
      </c>
      <c r="E8" s="411" t="s">
        <v>5725</v>
      </c>
      <c r="F8" s="411" t="s">
        <v>5726</v>
      </c>
      <c r="G8" s="411" t="s">
        <v>5727</v>
      </c>
      <c r="H8" s="411" t="s">
        <v>5483</v>
      </c>
      <c r="I8" s="411">
        <v>2021</v>
      </c>
      <c r="J8" s="411">
        <v>2022</v>
      </c>
      <c r="K8" s="411">
        <v>2023</v>
      </c>
      <c r="L8" s="411">
        <v>2024</v>
      </c>
      <c r="M8" s="411">
        <v>2025</v>
      </c>
      <c r="N8" s="411">
        <v>2026</v>
      </c>
      <c r="O8" s="411">
        <v>2027</v>
      </c>
      <c r="P8" s="411">
        <v>2028</v>
      </c>
      <c r="Q8" s="411">
        <v>2029</v>
      </c>
      <c r="R8" s="411">
        <v>2030</v>
      </c>
      <c r="S8" s="411">
        <v>2031</v>
      </c>
      <c r="T8" s="411">
        <v>2032</v>
      </c>
      <c r="U8" s="411">
        <v>2033</v>
      </c>
      <c r="V8" s="411">
        <v>2034</v>
      </c>
      <c r="W8" s="411">
        <v>2035</v>
      </c>
      <c r="X8" s="411">
        <v>2036</v>
      </c>
      <c r="Y8" s="411">
        <v>2037</v>
      </c>
      <c r="Z8" s="411">
        <v>2038</v>
      </c>
      <c r="AA8" s="411">
        <v>2039</v>
      </c>
      <c r="AB8" s="411">
        <v>2040</v>
      </c>
      <c r="AC8" s="411">
        <v>2041</v>
      </c>
      <c r="AD8" s="411">
        <v>2042</v>
      </c>
      <c r="AE8" s="411">
        <v>2043</v>
      </c>
      <c r="AF8" s="411">
        <v>2044</v>
      </c>
      <c r="AG8" s="411">
        <v>2045</v>
      </c>
      <c r="AH8" s="411">
        <v>2046</v>
      </c>
      <c r="AI8" s="411">
        <v>2047</v>
      </c>
      <c r="AJ8" s="411">
        <v>2048</v>
      </c>
      <c r="AK8" s="411">
        <v>2049</v>
      </c>
      <c r="AL8" s="411">
        <v>2050</v>
      </c>
    </row>
    <row r="9" spans="1:38">
      <c r="A9" t="s">
        <v>2683</v>
      </c>
      <c r="B9" t="s">
        <v>5728</v>
      </c>
      <c r="C9" t="s">
        <v>5729</v>
      </c>
      <c r="D9" t="s">
        <v>5730</v>
      </c>
      <c r="E9" t="s">
        <v>5731</v>
      </c>
      <c r="F9" t="s">
        <v>5732</v>
      </c>
      <c r="G9" t="s">
        <v>5733</v>
      </c>
      <c r="H9" t="s">
        <v>5734</v>
      </c>
      <c r="I9" s="51">
        <v>7998.9260000000004</v>
      </c>
      <c r="J9" s="51">
        <v>8428.2090000000007</v>
      </c>
      <c r="K9" s="51">
        <v>8347.6049999999996</v>
      </c>
      <c r="L9" s="51">
        <v>8404.8189999999995</v>
      </c>
      <c r="M9" s="51">
        <v>8514.6280000000006</v>
      </c>
      <c r="N9" s="51">
        <v>8281.2919999999995</v>
      </c>
      <c r="O9" s="51">
        <v>8715.9920000000002</v>
      </c>
      <c r="P9" s="51">
        <v>8719.7690000000002</v>
      </c>
      <c r="Q9" s="51">
        <v>8464.2829999999994</v>
      </c>
      <c r="R9" s="51">
        <v>8302.7810000000009</v>
      </c>
      <c r="S9" s="51">
        <v>8537.6970000000001</v>
      </c>
      <c r="T9" s="51">
        <v>8889.5120000000006</v>
      </c>
      <c r="U9" s="51">
        <v>8558.9320000000007</v>
      </c>
      <c r="V9" s="51">
        <v>8885.69</v>
      </c>
      <c r="W9" s="51">
        <v>9159.5059999999994</v>
      </c>
      <c r="X9" s="51">
        <v>9015.0120000000006</v>
      </c>
      <c r="Y9" s="51">
        <v>8699.1119999999992</v>
      </c>
      <c r="Z9" s="51">
        <v>8939.0409999999993</v>
      </c>
      <c r="AA9" s="51">
        <v>8716.348</v>
      </c>
      <c r="AB9" s="51">
        <v>9011.7870000000003</v>
      </c>
      <c r="AC9" s="51">
        <v>9029.7000000000007</v>
      </c>
      <c r="AD9" s="51">
        <v>8760.3250000000007</v>
      </c>
      <c r="AE9" s="51">
        <v>9347.4349999999995</v>
      </c>
      <c r="AF9" s="51">
        <v>9013.3700000000008</v>
      </c>
      <c r="AG9" s="51">
        <v>9144.1759999999995</v>
      </c>
      <c r="AH9" s="51">
        <v>9224.76</v>
      </c>
      <c r="AI9" s="51">
        <v>9120.0810000000001</v>
      </c>
      <c r="AJ9" s="51">
        <v>9238.8009999999995</v>
      </c>
      <c r="AK9" s="51">
        <v>9222.5</v>
      </c>
      <c r="AL9" s="51">
        <v>9508.5709999999999</v>
      </c>
    </row>
    <row r="10" spans="1:38">
      <c r="A10" t="s">
        <v>2683</v>
      </c>
      <c r="B10" t="s">
        <v>5728</v>
      </c>
      <c r="C10" t="s">
        <v>5729</v>
      </c>
      <c r="D10" t="s">
        <v>5730</v>
      </c>
      <c r="E10" t="s">
        <v>5731</v>
      </c>
      <c r="F10" t="s">
        <v>5732</v>
      </c>
      <c r="G10" t="s">
        <v>5733</v>
      </c>
      <c r="H10" t="s">
        <v>5735</v>
      </c>
      <c r="I10" s="51">
        <v>5981.5429999999997</v>
      </c>
      <c r="J10" s="51">
        <v>5991.8069999999998</v>
      </c>
      <c r="K10" s="51">
        <v>5924.4920000000002</v>
      </c>
      <c r="L10" s="51">
        <v>5876.7920000000004</v>
      </c>
      <c r="M10" s="51">
        <v>5856.3109999999997</v>
      </c>
      <c r="N10" s="51">
        <v>5837.0479999999998</v>
      </c>
      <c r="O10" s="51">
        <v>5874.518</v>
      </c>
      <c r="P10" s="51">
        <v>5779.9989999999998</v>
      </c>
      <c r="Q10" s="51">
        <v>5774.5339999999997</v>
      </c>
      <c r="R10" s="51">
        <v>5818.7060000000001</v>
      </c>
      <c r="S10" s="51">
        <v>5858.2150000000001</v>
      </c>
      <c r="T10" s="51">
        <v>5902.4549999999999</v>
      </c>
      <c r="U10" s="51">
        <v>5874.8519999999999</v>
      </c>
      <c r="V10" s="51">
        <v>5967.3509999999997</v>
      </c>
      <c r="W10" s="51">
        <v>5986.085</v>
      </c>
      <c r="X10" s="51">
        <v>6049.8509999999997</v>
      </c>
      <c r="Y10" s="51">
        <v>6019.9470000000001</v>
      </c>
      <c r="Z10" s="51">
        <v>6072.05</v>
      </c>
      <c r="AA10" s="51">
        <v>6122.7380000000003</v>
      </c>
      <c r="AB10" s="51">
        <v>6187.308</v>
      </c>
      <c r="AC10" s="51">
        <v>6282.7610000000004</v>
      </c>
      <c r="AD10" s="51">
        <v>6278.2910000000002</v>
      </c>
      <c r="AE10" s="51">
        <v>6425.4979999999996</v>
      </c>
      <c r="AF10" s="51">
        <v>6459.6040000000003</v>
      </c>
      <c r="AG10" s="51">
        <v>6458.0460000000003</v>
      </c>
      <c r="AH10" s="51">
        <v>6594.4769999999999</v>
      </c>
      <c r="AI10" s="51">
        <v>6661.4560000000001</v>
      </c>
      <c r="AJ10" s="51">
        <v>6721.8140000000003</v>
      </c>
      <c r="AK10" s="51">
        <v>6806.3410000000003</v>
      </c>
      <c r="AL10" s="51">
        <v>6883.085</v>
      </c>
    </row>
    <row r="11" spans="1:38">
      <c r="A11" t="s">
        <v>2683</v>
      </c>
      <c r="B11" t="s">
        <v>5728</v>
      </c>
      <c r="C11" t="s">
        <v>5729</v>
      </c>
      <c r="D11" t="s">
        <v>5730</v>
      </c>
      <c r="E11" t="s">
        <v>5731</v>
      </c>
      <c r="F11" t="s">
        <v>5732</v>
      </c>
      <c r="G11" t="s">
        <v>5733</v>
      </c>
      <c r="H11" t="s">
        <v>5736</v>
      </c>
      <c r="I11" s="51">
        <v>6189.777</v>
      </c>
      <c r="J11" s="51">
        <v>6242.7849999999999</v>
      </c>
      <c r="K11" s="51">
        <v>6232.2309999999998</v>
      </c>
      <c r="L11" s="51">
        <v>6229.9390000000003</v>
      </c>
      <c r="M11" s="51">
        <v>6231.1229999999996</v>
      </c>
      <c r="N11" s="51">
        <v>6218.3490000000002</v>
      </c>
      <c r="O11" s="51">
        <v>6196.1139999999996</v>
      </c>
      <c r="P11" s="51">
        <v>6175.1319999999996</v>
      </c>
      <c r="Q11" s="51">
        <v>6156.8639999999996</v>
      </c>
      <c r="R11" s="51">
        <v>6139.2039999999997</v>
      </c>
      <c r="S11" s="51">
        <v>6123.7129999999997</v>
      </c>
      <c r="T11" s="51">
        <v>6114.1409999999996</v>
      </c>
      <c r="U11" s="51">
        <v>6102.0780000000004</v>
      </c>
      <c r="V11" s="51">
        <v>6085.8389999999999</v>
      </c>
      <c r="W11" s="51">
        <v>6070.9390000000003</v>
      </c>
      <c r="X11" s="51">
        <v>6054.7979999999998</v>
      </c>
      <c r="Y11" s="51">
        <v>6048.1779999999999</v>
      </c>
      <c r="Z11" s="51">
        <v>6032.5590000000002</v>
      </c>
      <c r="AA11" s="51">
        <v>6017.473</v>
      </c>
      <c r="AB11" s="51">
        <v>6011.6940000000004</v>
      </c>
      <c r="AC11" s="51">
        <v>6003.46</v>
      </c>
      <c r="AD11" s="51">
        <v>5999.8109999999997</v>
      </c>
      <c r="AE11" s="51">
        <v>5993.71</v>
      </c>
      <c r="AF11" s="51">
        <v>5991.1350000000002</v>
      </c>
      <c r="AG11" s="51">
        <v>5989.0140000000001</v>
      </c>
      <c r="AH11" s="51">
        <v>5999.616</v>
      </c>
      <c r="AI11" s="51">
        <v>6015.1890000000003</v>
      </c>
      <c r="AJ11" s="51">
        <v>6030.183</v>
      </c>
      <c r="AK11" s="51">
        <v>6046.308</v>
      </c>
      <c r="AL11" s="51">
        <v>6070.7169999999996</v>
      </c>
    </row>
    <row r="12" spans="1:38">
      <c r="A12" t="s">
        <v>2683</v>
      </c>
      <c r="B12" t="s">
        <v>5728</v>
      </c>
      <c r="C12" t="s">
        <v>5729</v>
      </c>
      <c r="D12" t="s">
        <v>5730</v>
      </c>
      <c r="E12" t="s">
        <v>5731</v>
      </c>
      <c r="F12" t="s">
        <v>5732</v>
      </c>
      <c r="G12" t="s">
        <v>5733</v>
      </c>
      <c r="H12" t="s">
        <v>5682</v>
      </c>
      <c r="I12" s="51">
        <v>67.718400000000003</v>
      </c>
      <c r="J12" s="51">
        <v>79.978899999999996</v>
      </c>
      <c r="K12" s="51">
        <v>94.968400000000003</v>
      </c>
      <c r="L12" s="51">
        <v>113.92100000000001</v>
      </c>
      <c r="M12" s="51">
        <v>134.44499999999999</v>
      </c>
      <c r="N12" s="51">
        <v>156.71019999999999</v>
      </c>
      <c r="O12" s="51">
        <v>180.9462</v>
      </c>
      <c r="P12" s="51">
        <v>207.07210000000001</v>
      </c>
      <c r="Q12" s="51">
        <v>235.4401</v>
      </c>
      <c r="R12" s="51">
        <v>266.29360000000003</v>
      </c>
      <c r="S12" s="51">
        <v>299.68</v>
      </c>
      <c r="T12" s="51">
        <v>335.7276</v>
      </c>
      <c r="U12" s="51">
        <v>376.4812</v>
      </c>
      <c r="V12" s="51">
        <v>418.65820000000002</v>
      </c>
      <c r="W12" s="51">
        <v>464.0421</v>
      </c>
      <c r="X12" s="51">
        <v>513.05259999999998</v>
      </c>
      <c r="Y12" s="51">
        <v>565.34580000000005</v>
      </c>
      <c r="Z12" s="51">
        <v>621.2296</v>
      </c>
      <c r="AA12" s="51">
        <v>680.81259999999997</v>
      </c>
      <c r="AB12" s="51">
        <v>744.45569999999998</v>
      </c>
      <c r="AC12" s="51">
        <v>811.76440000000002</v>
      </c>
      <c r="AD12" s="51">
        <v>883.2944</v>
      </c>
      <c r="AE12" s="51">
        <v>958.33889999999997</v>
      </c>
      <c r="AF12" s="51">
        <v>1037.0530000000001</v>
      </c>
      <c r="AG12" s="51">
        <v>1119.0519999999999</v>
      </c>
      <c r="AH12" s="51">
        <v>1204.472</v>
      </c>
      <c r="AI12" s="51">
        <v>1292.748</v>
      </c>
      <c r="AJ12" s="51">
        <v>1384.146</v>
      </c>
      <c r="AK12" s="51">
        <v>1472.9179999999999</v>
      </c>
      <c r="AL12" s="51">
        <v>1582.2650000000001</v>
      </c>
    </row>
    <row r="13" spans="1:38">
      <c r="A13" t="s">
        <v>2683</v>
      </c>
      <c r="B13" t="s">
        <v>5728</v>
      </c>
      <c r="C13" t="s">
        <v>5729</v>
      </c>
      <c r="D13" t="s">
        <v>5730</v>
      </c>
      <c r="E13" t="s">
        <v>5731</v>
      </c>
      <c r="F13" t="s">
        <v>5732</v>
      </c>
      <c r="G13" t="s">
        <v>5733</v>
      </c>
      <c r="H13" t="s">
        <v>5737</v>
      </c>
      <c r="I13" s="51">
        <v>998.39790000000005</v>
      </c>
      <c r="J13" s="51">
        <v>1006.919</v>
      </c>
      <c r="K13" s="51">
        <v>1012.967</v>
      </c>
      <c r="L13" s="51">
        <v>1016.899</v>
      </c>
      <c r="M13" s="51">
        <v>1023.601</v>
      </c>
      <c r="N13" s="51">
        <v>1021.976</v>
      </c>
      <c r="O13" s="51">
        <v>1019.298</v>
      </c>
      <c r="P13" s="51">
        <v>1020.827</v>
      </c>
      <c r="Q13" s="51">
        <v>1020.664</v>
      </c>
      <c r="R13" s="51">
        <v>1027.5519999999999</v>
      </c>
      <c r="S13" s="51">
        <v>1029.7380000000001</v>
      </c>
      <c r="T13" s="51">
        <v>1030.307</v>
      </c>
      <c r="U13" s="51">
        <v>1033.202</v>
      </c>
      <c r="V13" s="51">
        <v>1036.874</v>
      </c>
      <c r="W13" s="51">
        <v>1046.704</v>
      </c>
      <c r="X13" s="51">
        <v>1052.624</v>
      </c>
      <c r="Y13" s="51">
        <v>1058.2919999999999</v>
      </c>
      <c r="Z13" s="51">
        <v>1064.2149999999999</v>
      </c>
      <c r="AA13" s="51">
        <v>1070.5609999999999</v>
      </c>
      <c r="AB13" s="51">
        <v>1079.4490000000001</v>
      </c>
      <c r="AC13" s="51">
        <v>1087.4169999999999</v>
      </c>
      <c r="AD13" s="51">
        <v>1095.0709999999999</v>
      </c>
      <c r="AE13" s="51">
        <v>1101.741</v>
      </c>
      <c r="AF13" s="51">
        <v>1109.076</v>
      </c>
      <c r="AG13" s="51">
        <v>1116.319</v>
      </c>
      <c r="AH13" s="51">
        <v>1125.7059999999999</v>
      </c>
      <c r="AI13" s="51">
        <v>1135.252</v>
      </c>
      <c r="AJ13" s="51">
        <v>1145.048</v>
      </c>
      <c r="AK13" s="51">
        <v>1154.979</v>
      </c>
      <c r="AL13" s="51">
        <v>1168.7460000000001</v>
      </c>
    </row>
    <row r="14" spans="1:38">
      <c r="A14" t="s">
        <v>2683</v>
      </c>
      <c r="B14" t="s">
        <v>5728</v>
      </c>
      <c r="C14" t="s">
        <v>5729</v>
      </c>
      <c r="D14" t="s">
        <v>5730</v>
      </c>
      <c r="E14" t="s">
        <v>5731</v>
      </c>
      <c r="F14" t="s">
        <v>5732</v>
      </c>
      <c r="G14" t="s">
        <v>5733</v>
      </c>
      <c r="H14" t="s">
        <v>5738</v>
      </c>
      <c r="I14" s="51">
        <v>308.20330000000001</v>
      </c>
      <c r="J14" s="51">
        <v>308.95400000000001</v>
      </c>
      <c r="K14" s="51">
        <v>308.84280000000001</v>
      </c>
      <c r="L14" s="51">
        <v>308.68380000000002</v>
      </c>
      <c r="M14" s="51">
        <v>309.22160000000002</v>
      </c>
      <c r="N14" s="51">
        <v>308.9855</v>
      </c>
      <c r="O14" s="51">
        <v>309.09300000000002</v>
      </c>
      <c r="P14" s="51">
        <v>309.16219999999998</v>
      </c>
      <c r="Q14" s="51">
        <v>308.46390000000002</v>
      </c>
      <c r="R14" s="51">
        <v>308.09339999999997</v>
      </c>
      <c r="S14" s="51">
        <v>307.33839999999998</v>
      </c>
      <c r="T14" s="51">
        <v>308.03530000000001</v>
      </c>
      <c r="U14" s="51">
        <v>307.22680000000003</v>
      </c>
      <c r="V14" s="51">
        <v>306.77409999999998</v>
      </c>
      <c r="W14" s="51">
        <v>305.95</v>
      </c>
      <c r="X14" s="51">
        <v>305.47710000000001</v>
      </c>
      <c r="Y14" s="51">
        <v>304.98689999999999</v>
      </c>
      <c r="Z14" s="51">
        <v>304.12610000000001</v>
      </c>
      <c r="AA14" s="51">
        <v>303.64960000000002</v>
      </c>
      <c r="AB14" s="51">
        <v>303.09300000000002</v>
      </c>
      <c r="AC14" s="51">
        <v>302.524</v>
      </c>
      <c r="AD14" s="51">
        <v>301.95600000000002</v>
      </c>
      <c r="AE14" s="51">
        <v>301.38869999999997</v>
      </c>
      <c r="AF14" s="51">
        <v>300.82240000000002</v>
      </c>
      <c r="AG14" s="51">
        <v>300.2568</v>
      </c>
      <c r="AH14" s="51">
        <v>299.69200000000001</v>
      </c>
      <c r="AI14" s="51">
        <v>299.12810000000002</v>
      </c>
      <c r="AJ14" s="51">
        <v>298.56509999999997</v>
      </c>
      <c r="AK14" s="51">
        <v>298.00279999999998</v>
      </c>
      <c r="AL14" s="51">
        <v>297.44130000000001</v>
      </c>
    </row>
    <row r="15" spans="1:38"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</row>
    <row r="16" spans="1:38">
      <c r="H16" t="s">
        <v>5439</v>
      </c>
      <c r="I16" s="51">
        <f>SUM(I9:I14)</f>
        <v>21544.565600000002</v>
      </c>
      <c r="J16" s="51">
        <f t="shared" ref="J16:AL16" si="0">SUM(J9:J14)</f>
        <v>22058.652900000001</v>
      </c>
      <c r="K16" s="51">
        <f t="shared" si="0"/>
        <v>21921.106200000002</v>
      </c>
      <c r="L16" s="51">
        <f t="shared" si="0"/>
        <v>21951.053800000002</v>
      </c>
      <c r="M16" s="51">
        <f t="shared" si="0"/>
        <v>22069.329599999997</v>
      </c>
      <c r="N16" s="51">
        <f t="shared" si="0"/>
        <v>21824.360699999997</v>
      </c>
      <c r="O16" s="51">
        <f t="shared" si="0"/>
        <v>22295.961199999998</v>
      </c>
      <c r="P16" s="51">
        <f t="shared" si="0"/>
        <v>22211.961300000003</v>
      </c>
      <c r="Q16" s="51">
        <f t="shared" si="0"/>
        <v>21960.248999999996</v>
      </c>
      <c r="R16" s="51">
        <f t="shared" si="0"/>
        <v>21862.63</v>
      </c>
      <c r="S16" s="51">
        <f t="shared" si="0"/>
        <v>22156.381400000002</v>
      </c>
      <c r="T16" s="51">
        <f t="shared" si="0"/>
        <v>22580.177899999999</v>
      </c>
      <c r="U16" s="51">
        <f t="shared" si="0"/>
        <v>22252.772000000001</v>
      </c>
      <c r="V16" s="51">
        <f t="shared" si="0"/>
        <v>22701.186300000001</v>
      </c>
      <c r="W16" s="51">
        <f t="shared" si="0"/>
        <v>23033.2261</v>
      </c>
      <c r="X16" s="51">
        <f t="shared" si="0"/>
        <v>22990.814699999999</v>
      </c>
      <c r="Y16" s="51">
        <f t="shared" si="0"/>
        <v>22695.861700000001</v>
      </c>
      <c r="Z16" s="51">
        <f t="shared" si="0"/>
        <v>23033.220700000002</v>
      </c>
      <c r="AA16" s="51">
        <f t="shared" si="0"/>
        <v>22911.582200000004</v>
      </c>
      <c r="AB16" s="51">
        <f t="shared" si="0"/>
        <v>23337.786700000001</v>
      </c>
      <c r="AC16" s="51">
        <f t="shared" si="0"/>
        <v>23517.626400000005</v>
      </c>
      <c r="AD16" s="51">
        <f t="shared" si="0"/>
        <v>23318.7484</v>
      </c>
      <c r="AE16" s="51">
        <f t="shared" si="0"/>
        <v>24128.1116</v>
      </c>
      <c r="AF16" s="51">
        <f t="shared" si="0"/>
        <v>23911.060400000006</v>
      </c>
      <c r="AG16" s="51">
        <f t="shared" si="0"/>
        <v>24126.863799999999</v>
      </c>
      <c r="AH16" s="51">
        <f t="shared" si="0"/>
        <v>24448.723000000002</v>
      </c>
      <c r="AI16" s="51">
        <f t="shared" si="0"/>
        <v>24523.854100000004</v>
      </c>
      <c r="AJ16" s="51">
        <f t="shared" si="0"/>
        <v>24818.557099999998</v>
      </c>
      <c r="AK16" s="51">
        <f t="shared" si="0"/>
        <v>25001.0488</v>
      </c>
      <c r="AL16" s="51">
        <f t="shared" si="0"/>
        <v>25510.825299999997</v>
      </c>
    </row>
    <row r="17" spans="1:38"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</row>
    <row r="18" spans="1:38"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</row>
    <row r="19" spans="1:38"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</row>
    <row r="21" spans="1:38" ht="18">
      <c r="F21" s="412" t="s">
        <v>5739</v>
      </c>
      <c r="I21">
        <v>2021</v>
      </c>
      <c r="J21">
        <v>2022</v>
      </c>
      <c r="K21">
        <v>2023</v>
      </c>
      <c r="L21">
        <v>2024</v>
      </c>
      <c r="M21">
        <v>2025</v>
      </c>
      <c r="N21">
        <v>2026</v>
      </c>
      <c r="O21">
        <v>2027</v>
      </c>
      <c r="P21">
        <v>2028</v>
      </c>
      <c r="Q21">
        <v>2029</v>
      </c>
      <c r="R21">
        <v>2030</v>
      </c>
      <c r="S21">
        <v>2031</v>
      </c>
      <c r="T21">
        <v>2032</v>
      </c>
      <c r="U21">
        <v>2033</v>
      </c>
      <c r="V21">
        <v>2034</v>
      </c>
      <c r="W21">
        <v>2035</v>
      </c>
      <c r="X21">
        <v>2036</v>
      </c>
      <c r="Y21">
        <v>2037</v>
      </c>
      <c r="Z21">
        <v>2038</v>
      </c>
      <c r="AA21">
        <v>2039</v>
      </c>
      <c r="AB21">
        <v>2040</v>
      </c>
      <c r="AC21">
        <v>2041</v>
      </c>
      <c r="AD21">
        <v>2042</v>
      </c>
      <c r="AE21">
        <v>2043</v>
      </c>
      <c r="AF21">
        <v>2044</v>
      </c>
      <c r="AG21">
        <v>2045</v>
      </c>
      <c r="AH21">
        <v>2046</v>
      </c>
      <c r="AI21">
        <v>2047</v>
      </c>
      <c r="AJ21">
        <v>2048</v>
      </c>
      <c r="AK21">
        <v>2049</v>
      </c>
      <c r="AL21">
        <v>2050</v>
      </c>
    </row>
    <row r="22" spans="1:38">
      <c r="B22" t="s">
        <v>2683</v>
      </c>
      <c r="C22" t="s">
        <v>5735</v>
      </c>
      <c r="D22" t="s">
        <v>5728</v>
      </c>
      <c r="E22" t="s">
        <v>5729</v>
      </c>
      <c r="F22" t="s">
        <v>5733</v>
      </c>
      <c r="G22" t="s">
        <v>5741</v>
      </c>
      <c r="H22" t="s">
        <v>5740</v>
      </c>
      <c r="I22" s="51">
        <v>1260.5740000000001</v>
      </c>
      <c r="J22" s="51">
        <v>1216.961</v>
      </c>
      <c r="K22" s="51">
        <v>1179.096</v>
      </c>
      <c r="L22" s="51">
        <v>1144.8499999999999</v>
      </c>
      <c r="M22" s="51">
        <v>1114.597</v>
      </c>
      <c r="N22" s="51">
        <v>1087.8789999999999</v>
      </c>
      <c r="O22" s="51">
        <v>1065.489</v>
      </c>
      <c r="P22" s="51">
        <v>1045.4090000000001</v>
      </c>
      <c r="Q22" s="51">
        <v>1026.46</v>
      </c>
      <c r="R22" s="51">
        <v>1011.562</v>
      </c>
      <c r="S22" s="51">
        <v>997.94550000000004</v>
      </c>
      <c r="T22" s="51">
        <v>986.03</v>
      </c>
      <c r="U22" s="51">
        <v>974.70899999999995</v>
      </c>
      <c r="V22" s="51">
        <v>964.51930000000004</v>
      </c>
      <c r="W22" s="51">
        <v>955.29849999999999</v>
      </c>
      <c r="X22" s="51">
        <v>947.17060000000004</v>
      </c>
      <c r="Y22" s="51">
        <v>940.20960000000002</v>
      </c>
      <c r="Z22" s="51">
        <v>934.08640000000003</v>
      </c>
      <c r="AA22" s="51">
        <v>928.51969999999994</v>
      </c>
      <c r="AB22" s="51">
        <v>922.98850000000004</v>
      </c>
      <c r="AC22" s="51">
        <v>919.15120000000002</v>
      </c>
      <c r="AD22" s="51">
        <v>917.34469999999999</v>
      </c>
      <c r="AE22" s="51">
        <v>916.72360000000003</v>
      </c>
      <c r="AF22" s="51">
        <v>917.40940000000001</v>
      </c>
      <c r="AG22" s="51">
        <v>919.26670000000001</v>
      </c>
      <c r="AH22" s="51">
        <v>922.18589999999995</v>
      </c>
      <c r="AI22" s="51">
        <v>926.09159999999997</v>
      </c>
      <c r="AJ22" s="51">
        <v>930.90419999999995</v>
      </c>
      <c r="AK22" s="51">
        <v>936.5376</v>
      </c>
      <c r="AL22" s="51">
        <v>940.86210000000005</v>
      </c>
    </row>
    <row r="25" spans="1:38">
      <c r="I25">
        <v>2021</v>
      </c>
      <c r="J25">
        <v>2022</v>
      </c>
      <c r="K25">
        <v>2023</v>
      </c>
      <c r="L25">
        <v>2024</v>
      </c>
      <c r="M25">
        <v>2025</v>
      </c>
      <c r="N25">
        <v>2026</v>
      </c>
      <c r="O25">
        <v>2027</v>
      </c>
      <c r="P25">
        <v>2028</v>
      </c>
      <c r="Q25">
        <v>2029</v>
      </c>
      <c r="R25">
        <v>2030</v>
      </c>
      <c r="S25">
        <v>2031</v>
      </c>
      <c r="T25">
        <v>2032</v>
      </c>
      <c r="U25">
        <v>2033</v>
      </c>
      <c r="V25">
        <v>2034</v>
      </c>
      <c r="W25">
        <v>2035</v>
      </c>
      <c r="X25">
        <v>2036</v>
      </c>
      <c r="Y25">
        <v>2037</v>
      </c>
      <c r="Z25">
        <v>2038</v>
      </c>
      <c r="AA25">
        <v>2039</v>
      </c>
      <c r="AB25">
        <v>2040</v>
      </c>
      <c r="AC25">
        <v>2041</v>
      </c>
      <c r="AD25">
        <v>2042</v>
      </c>
      <c r="AE25">
        <v>2043</v>
      </c>
      <c r="AF25">
        <v>2044</v>
      </c>
      <c r="AG25">
        <v>2045</v>
      </c>
      <c r="AH25">
        <v>2046</v>
      </c>
      <c r="AI25">
        <v>2047</v>
      </c>
      <c r="AJ25">
        <v>2048</v>
      </c>
      <c r="AK25">
        <v>2049</v>
      </c>
      <c r="AL25">
        <v>2050</v>
      </c>
    </row>
    <row r="26" spans="1:38">
      <c r="A26" t="s">
        <v>2683</v>
      </c>
      <c r="B26" t="s">
        <v>5735</v>
      </c>
      <c r="C26" t="s">
        <v>5742</v>
      </c>
      <c r="D26" t="s">
        <v>5740</v>
      </c>
      <c r="E26" t="s">
        <v>5729</v>
      </c>
      <c r="F26" t="s">
        <v>5728</v>
      </c>
      <c r="G26" t="s">
        <v>5743</v>
      </c>
      <c r="H26" t="s">
        <v>5740</v>
      </c>
      <c r="I26" s="51">
        <v>1226.9394977168949</v>
      </c>
      <c r="J26" s="51">
        <v>1180.9075342465753</v>
      </c>
      <c r="K26" s="51">
        <v>1141.2894977168951</v>
      </c>
      <c r="L26" s="51">
        <v>1105.5652968036532</v>
      </c>
      <c r="M26" s="51">
        <v>1073.9090182648401</v>
      </c>
      <c r="N26" s="51">
        <v>1046.4623287671234</v>
      </c>
      <c r="O26" s="51">
        <v>1024.2868721461189</v>
      </c>
      <c r="P26" s="51">
        <v>1005.4513698630138</v>
      </c>
      <c r="Q26" s="51">
        <v>987.38995433789955</v>
      </c>
      <c r="R26" s="51">
        <v>972.9891552511416</v>
      </c>
      <c r="S26" s="51">
        <v>959.36050228310501</v>
      </c>
      <c r="T26" s="51">
        <v>948.20136986301384</v>
      </c>
      <c r="U26" s="51">
        <v>937.79257990867586</v>
      </c>
      <c r="V26" s="51">
        <v>927.39383561643842</v>
      </c>
      <c r="W26" s="51">
        <v>917.51073059360738</v>
      </c>
      <c r="X26" s="51">
        <v>908.69794520547953</v>
      </c>
      <c r="Y26" s="51">
        <v>901.35559360730599</v>
      </c>
      <c r="Z26" s="51">
        <v>895.61689497716895</v>
      </c>
      <c r="AA26" s="51">
        <v>890.84611872146115</v>
      </c>
      <c r="AB26" s="51">
        <v>886.34920091324204</v>
      </c>
      <c r="AC26" s="51">
        <v>883.19783105022839</v>
      </c>
      <c r="AD26" s="51">
        <v>881.94143835616433</v>
      </c>
      <c r="AE26" s="51">
        <v>881.41986301369866</v>
      </c>
      <c r="AF26" s="51">
        <v>881.23789954337906</v>
      </c>
      <c r="AG26" s="51">
        <v>882.41609589041104</v>
      </c>
      <c r="AH26" s="51">
        <v>883.90833333333342</v>
      </c>
      <c r="AI26" s="51">
        <v>886.21107305936073</v>
      </c>
      <c r="AJ26" s="51">
        <v>889.57317351598181</v>
      </c>
      <c r="AK26" s="51">
        <v>893.62191780821911</v>
      </c>
      <c r="AL26" s="51">
        <v>896.42134703196348</v>
      </c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C541A-00FF-4EC0-8EE3-08267C28207C}">
  <sheetPr codeName="Sheet33"/>
  <dimension ref="A1:AL22"/>
  <sheetViews>
    <sheetView workbookViewId="0">
      <selection activeCell="J16" sqref="J16:AC16"/>
    </sheetView>
  </sheetViews>
  <sheetFormatPr defaultRowHeight="12.75"/>
  <cols>
    <col min="9" max="9" width="14.28515625" customWidth="1"/>
    <col min="10" max="25" width="9.5703125" bestFit="1" customWidth="1"/>
    <col min="26" max="35" width="9.42578125" bestFit="1" customWidth="1"/>
    <col min="36" max="39" width="9.5703125" bestFit="1" customWidth="1"/>
  </cols>
  <sheetData>
    <row r="1" spans="1:38">
      <c r="A1" t="s">
        <v>5744</v>
      </c>
    </row>
    <row r="2" spans="1:38">
      <c r="A2" t="s">
        <v>5717</v>
      </c>
      <c r="B2" t="s">
        <v>5718</v>
      </c>
    </row>
    <row r="3" spans="1:38">
      <c r="A3" t="s">
        <v>5719</v>
      </c>
    </row>
    <row r="8" spans="1:38">
      <c r="A8" s="411" t="s">
        <v>5721</v>
      </c>
      <c r="B8" s="411" t="s">
        <v>5722</v>
      </c>
      <c r="C8" s="411" t="s">
        <v>5723</v>
      </c>
      <c r="D8" s="411" t="s">
        <v>5724</v>
      </c>
      <c r="E8" s="411" t="s">
        <v>5725</v>
      </c>
      <c r="F8" s="411" t="s">
        <v>5726</v>
      </c>
      <c r="G8" s="411" t="s">
        <v>5727</v>
      </c>
      <c r="H8" s="411" t="s">
        <v>5483</v>
      </c>
      <c r="I8" s="411">
        <v>2021</v>
      </c>
      <c r="J8" s="411">
        <v>2022</v>
      </c>
      <c r="K8" s="411">
        <v>2023</v>
      </c>
      <c r="L8" s="411">
        <v>2024</v>
      </c>
      <c r="M8" s="411">
        <v>2025</v>
      </c>
      <c r="N8" s="411">
        <v>2026</v>
      </c>
      <c r="O8" s="411">
        <v>2027</v>
      </c>
      <c r="P8" s="411">
        <v>2028</v>
      </c>
      <c r="Q8" s="411">
        <v>2029</v>
      </c>
      <c r="R8" s="411">
        <v>2030</v>
      </c>
      <c r="S8" s="411">
        <v>2031</v>
      </c>
      <c r="T8" s="411">
        <v>2032</v>
      </c>
      <c r="U8" s="411">
        <v>2033</v>
      </c>
      <c r="V8" s="411">
        <v>2034</v>
      </c>
      <c r="W8" s="411">
        <v>2035</v>
      </c>
      <c r="X8" s="411">
        <v>2036</v>
      </c>
      <c r="Y8" s="411">
        <v>2037</v>
      </c>
      <c r="Z8" s="411">
        <v>2038</v>
      </c>
      <c r="AA8" s="411">
        <v>2039</v>
      </c>
      <c r="AB8" s="411">
        <v>2040</v>
      </c>
      <c r="AC8" s="411">
        <v>2041</v>
      </c>
      <c r="AD8" s="411">
        <v>2042</v>
      </c>
      <c r="AE8" s="411">
        <v>2043</v>
      </c>
      <c r="AF8" s="411">
        <v>2044</v>
      </c>
      <c r="AG8" s="411">
        <v>2045</v>
      </c>
      <c r="AH8" s="411">
        <v>2046</v>
      </c>
      <c r="AI8" s="411">
        <v>2047</v>
      </c>
      <c r="AJ8" s="411">
        <v>2048</v>
      </c>
      <c r="AK8" s="411">
        <v>2049</v>
      </c>
      <c r="AL8" s="411">
        <v>2050</v>
      </c>
    </row>
    <row r="9" spans="1:38">
      <c r="A9" t="s">
        <v>2683</v>
      </c>
      <c r="B9" t="s">
        <v>5728</v>
      </c>
      <c r="C9" t="s">
        <v>5729</v>
      </c>
      <c r="D9" t="s">
        <v>5730</v>
      </c>
      <c r="E9" t="s">
        <v>5731</v>
      </c>
      <c r="F9" t="s">
        <v>5732</v>
      </c>
      <c r="G9" t="s">
        <v>5733</v>
      </c>
      <c r="H9" t="s">
        <v>5734</v>
      </c>
      <c r="I9" s="51">
        <v>8015.8649999999998</v>
      </c>
      <c r="J9" s="51">
        <v>8454.7790000000005</v>
      </c>
      <c r="K9" s="51">
        <v>8382.0110000000004</v>
      </c>
      <c r="L9" s="51">
        <v>8447.4840000000004</v>
      </c>
      <c r="M9" s="51">
        <v>8565.9490000000005</v>
      </c>
      <c r="N9" s="51">
        <v>8338.8420000000006</v>
      </c>
      <c r="O9" s="51">
        <v>8784.509</v>
      </c>
      <c r="P9" s="51">
        <v>8796.4760000000006</v>
      </c>
      <c r="Q9" s="51">
        <v>8545.85</v>
      </c>
      <c r="R9" s="51">
        <v>8389.2330000000002</v>
      </c>
      <c r="S9" s="51">
        <v>8633.8250000000007</v>
      </c>
      <c r="T9" s="51">
        <v>8997.0210000000006</v>
      </c>
      <c r="U9" s="51">
        <v>8669.5840000000007</v>
      </c>
      <c r="V9" s="51">
        <v>9007.4220000000005</v>
      </c>
      <c r="W9" s="51">
        <v>9292.3119999999999</v>
      </c>
      <c r="X9" s="51">
        <v>9152.5159999999996</v>
      </c>
      <c r="Y9" s="51">
        <v>8838.3940000000002</v>
      </c>
      <c r="Z9" s="51">
        <v>9089.4699999999993</v>
      </c>
      <c r="AA9" s="51">
        <v>8869.2819999999992</v>
      </c>
      <c r="AB9" s="51">
        <v>9177.0910000000003</v>
      </c>
      <c r="AC9" s="51">
        <v>9201.4349999999995</v>
      </c>
      <c r="AD9" s="51">
        <v>8933.0939999999991</v>
      </c>
      <c r="AE9" s="51">
        <v>9537.7909999999993</v>
      </c>
      <c r="AF9" s="51">
        <v>9203.4230000000007</v>
      </c>
      <c r="AG9" s="51">
        <v>9344.1540000000005</v>
      </c>
      <c r="AH9" s="51">
        <v>9431.2099999999991</v>
      </c>
      <c r="AI9" s="51">
        <v>9330.8349999999991</v>
      </c>
      <c r="AJ9" s="51">
        <v>9457.9699999999993</v>
      </c>
      <c r="AK9" s="51">
        <v>9447.1059999999998</v>
      </c>
      <c r="AL9" s="51">
        <v>9746.0589999999993</v>
      </c>
    </row>
    <row r="10" spans="1:38">
      <c r="A10" t="s">
        <v>2683</v>
      </c>
      <c r="B10" t="s">
        <v>5728</v>
      </c>
      <c r="C10" t="s">
        <v>5729</v>
      </c>
      <c r="D10" t="s">
        <v>5730</v>
      </c>
      <c r="E10" t="s">
        <v>5731</v>
      </c>
      <c r="F10" t="s">
        <v>5732</v>
      </c>
      <c r="G10" t="s">
        <v>5733</v>
      </c>
      <c r="H10" t="s">
        <v>5735</v>
      </c>
      <c r="I10" s="51">
        <v>6124.6450000000004</v>
      </c>
      <c r="J10" s="51">
        <v>6165.0050000000001</v>
      </c>
      <c r="K10" s="51">
        <v>6116.36</v>
      </c>
      <c r="L10" s="51">
        <v>6081.6549999999997</v>
      </c>
      <c r="M10" s="51">
        <v>6074.0749999999998</v>
      </c>
      <c r="N10" s="51">
        <v>6078.2280000000001</v>
      </c>
      <c r="O10" s="51">
        <v>6145.0780000000004</v>
      </c>
      <c r="P10" s="51">
        <v>6056.8540000000003</v>
      </c>
      <c r="Q10" s="51">
        <v>6058.5159999999996</v>
      </c>
      <c r="R10" s="51">
        <v>6113.4279999999999</v>
      </c>
      <c r="S10" s="51">
        <v>6159.5619999999999</v>
      </c>
      <c r="T10" s="51">
        <v>6212.9210000000003</v>
      </c>
      <c r="U10" s="51">
        <v>6190.7089999999998</v>
      </c>
      <c r="V10" s="51">
        <v>6299.8959999999997</v>
      </c>
      <c r="W10" s="51">
        <v>6337.52</v>
      </c>
      <c r="X10" s="51">
        <v>6419.1490000000003</v>
      </c>
      <c r="Y10" s="51">
        <v>6402.491</v>
      </c>
      <c r="Z10" s="51">
        <v>6472.8230000000003</v>
      </c>
      <c r="AA10" s="51">
        <v>6542.4930000000004</v>
      </c>
      <c r="AB10" s="51">
        <v>6631.0249999999996</v>
      </c>
      <c r="AC10" s="51">
        <v>6747.3130000000001</v>
      </c>
      <c r="AD10" s="51">
        <v>6755.6570000000002</v>
      </c>
      <c r="AE10" s="51">
        <v>6926.4629999999997</v>
      </c>
      <c r="AF10" s="51">
        <v>6973.4470000000001</v>
      </c>
      <c r="AG10" s="51">
        <v>6985.174</v>
      </c>
      <c r="AH10" s="51">
        <v>7141.7629999999999</v>
      </c>
      <c r="AI10" s="51">
        <v>7222.5420000000004</v>
      </c>
      <c r="AJ10" s="51">
        <v>7297.61</v>
      </c>
      <c r="AK10" s="51">
        <v>7398.7380000000003</v>
      </c>
      <c r="AL10" s="51">
        <v>7491.598</v>
      </c>
    </row>
    <row r="11" spans="1:38">
      <c r="A11" t="s">
        <v>2683</v>
      </c>
      <c r="B11" t="s">
        <v>5728</v>
      </c>
      <c r="C11" t="s">
        <v>5729</v>
      </c>
      <c r="D11" t="s">
        <v>5730</v>
      </c>
      <c r="E11" t="s">
        <v>5731</v>
      </c>
      <c r="F11" t="s">
        <v>5732</v>
      </c>
      <c r="G11" t="s">
        <v>5733</v>
      </c>
      <c r="H11" t="s">
        <v>5736</v>
      </c>
      <c r="I11" s="51">
        <v>6499.3310000000001</v>
      </c>
      <c r="J11" s="51">
        <v>6636.4740000000002</v>
      </c>
      <c r="K11" s="51">
        <v>6710.1660000000002</v>
      </c>
      <c r="L11" s="51">
        <v>6802.058</v>
      </c>
      <c r="M11" s="51">
        <v>6899.857</v>
      </c>
      <c r="N11" s="51">
        <v>6970.13</v>
      </c>
      <c r="O11" s="51">
        <v>7015.99</v>
      </c>
      <c r="P11" s="51">
        <v>7050.7420000000002</v>
      </c>
      <c r="Q11" s="51">
        <v>7082.4539999999997</v>
      </c>
      <c r="R11" s="51">
        <v>7121.2510000000002</v>
      </c>
      <c r="S11" s="51">
        <v>7173.11</v>
      </c>
      <c r="T11" s="51">
        <v>7214.7309999999998</v>
      </c>
      <c r="U11" s="51">
        <v>7241.8919999999998</v>
      </c>
      <c r="V11" s="51">
        <v>7264.9809999999998</v>
      </c>
      <c r="W11" s="51">
        <v>7298.1149999999998</v>
      </c>
      <c r="X11" s="51">
        <v>7343.1869999999999</v>
      </c>
      <c r="Y11" s="51">
        <v>7401.1220000000003</v>
      </c>
      <c r="Z11" s="51">
        <v>7449.8630000000003</v>
      </c>
      <c r="AA11" s="51">
        <v>7485.8180000000002</v>
      </c>
      <c r="AB11" s="51">
        <v>7526.3270000000002</v>
      </c>
      <c r="AC11" s="51">
        <v>7564.3519999999999</v>
      </c>
      <c r="AD11" s="51">
        <v>7609.808</v>
      </c>
      <c r="AE11" s="51">
        <v>7654.3950000000004</v>
      </c>
      <c r="AF11" s="51">
        <v>7685.2839999999997</v>
      </c>
      <c r="AG11" s="51">
        <v>7718.21</v>
      </c>
      <c r="AH11" s="51">
        <v>7769.5569999999998</v>
      </c>
      <c r="AI11" s="51">
        <v>7830.18</v>
      </c>
      <c r="AJ11" s="51">
        <v>7892.17</v>
      </c>
      <c r="AK11" s="51">
        <v>7955.3469999999998</v>
      </c>
      <c r="AL11" s="51">
        <v>8026.83</v>
      </c>
    </row>
    <row r="12" spans="1:38">
      <c r="A12" t="s">
        <v>2683</v>
      </c>
      <c r="B12" t="s">
        <v>5728</v>
      </c>
      <c r="C12" t="s">
        <v>5729</v>
      </c>
      <c r="D12" t="s">
        <v>5730</v>
      </c>
      <c r="E12" t="s">
        <v>5731</v>
      </c>
      <c r="F12" t="s">
        <v>5732</v>
      </c>
      <c r="G12" t="s">
        <v>5733</v>
      </c>
      <c r="H12" t="s">
        <v>5682</v>
      </c>
      <c r="I12" s="51">
        <v>69.728099999999998</v>
      </c>
      <c r="J12" s="51">
        <v>82.890500000000003</v>
      </c>
      <c r="K12" s="51">
        <v>99.1267</v>
      </c>
      <c r="L12" s="51">
        <v>119.53570000000001</v>
      </c>
      <c r="M12" s="51">
        <v>141.5172</v>
      </c>
      <c r="N12" s="51">
        <v>165.31</v>
      </c>
      <c r="O12" s="51">
        <v>191.28700000000001</v>
      </c>
      <c r="P12" s="51">
        <v>219.59110000000001</v>
      </c>
      <c r="Q12" s="51">
        <v>250.40700000000001</v>
      </c>
      <c r="R12" s="51">
        <v>283.91469999999998</v>
      </c>
      <c r="S12" s="51">
        <v>320.05849999999998</v>
      </c>
      <c r="T12" s="51">
        <v>359.31270000000001</v>
      </c>
      <c r="U12" s="51">
        <v>404.3689</v>
      </c>
      <c r="V12" s="51">
        <v>451.1284</v>
      </c>
      <c r="W12" s="51">
        <v>501.601</v>
      </c>
      <c r="X12" s="51">
        <v>556.65930000000003</v>
      </c>
      <c r="Y12" s="51">
        <v>615.45209999999997</v>
      </c>
      <c r="Z12" s="51">
        <v>679.51099999999997</v>
      </c>
      <c r="AA12" s="51">
        <v>748.40049999999997</v>
      </c>
      <c r="AB12" s="51">
        <v>821.88649999999996</v>
      </c>
      <c r="AC12" s="51">
        <v>899.56269999999995</v>
      </c>
      <c r="AD12" s="51">
        <v>982.37519999999995</v>
      </c>
      <c r="AE12" s="51">
        <v>1070.518</v>
      </c>
      <c r="AF12" s="51">
        <v>1163.0609999999999</v>
      </c>
      <c r="AG12" s="51">
        <v>1259.2950000000001</v>
      </c>
      <c r="AH12" s="51">
        <v>1360.268</v>
      </c>
      <c r="AI12" s="51">
        <v>1466.461</v>
      </c>
      <c r="AJ12" s="51">
        <v>1577.5119999999999</v>
      </c>
      <c r="AK12" s="51">
        <v>1685.2819999999999</v>
      </c>
      <c r="AL12" s="51">
        <v>1817.172</v>
      </c>
    </row>
    <row r="13" spans="1:38">
      <c r="A13" t="s">
        <v>2683</v>
      </c>
      <c r="B13" t="s">
        <v>5728</v>
      </c>
      <c r="C13" t="s">
        <v>5729</v>
      </c>
      <c r="D13" t="s">
        <v>5730</v>
      </c>
      <c r="E13" t="s">
        <v>5731</v>
      </c>
      <c r="F13" t="s">
        <v>5732</v>
      </c>
      <c r="G13" t="s">
        <v>5733</v>
      </c>
      <c r="H13" t="s">
        <v>5737</v>
      </c>
      <c r="I13" s="51">
        <v>1045.732</v>
      </c>
      <c r="J13" s="51">
        <v>1061.5029999999999</v>
      </c>
      <c r="K13" s="51">
        <v>1073.962</v>
      </c>
      <c r="L13" s="51">
        <v>1123.568</v>
      </c>
      <c r="M13" s="51">
        <v>1145.7560000000001</v>
      </c>
      <c r="N13" s="51">
        <v>1158.5239999999999</v>
      </c>
      <c r="O13" s="51">
        <v>1169.796</v>
      </c>
      <c r="P13" s="51">
        <v>1185.7950000000001</v>
      </c>
      <c r="Q13" s="51">
        <v>1199.472</v>
      </c>
      <c r="R13" s="51">
        <v>1220.797</v>
      </c>
      <c r="S13" s="51">
        <v>1237.559</v>
      </c>
      <c r="T13" s="51">
        <v>1252.556</v>
      </c>
      <c r="U13" s="51">
        <v>1270.3789999999999</v>
      </c>
      <c r="V13" s="51">
        <v>1289.1890000000001</v>
      </c>
      <c r="W13" s="51">
        <v>1315.654</v>
      </c>
      <c r="X13" s="51">
        <v>1337.95</v>
      </c>
      <c r="Y13" s="51">
        <v>1359.652</v>
      </c>
      <c r="Z13" s="51">
        <v>1383.277</v>
      </c>
      <c r="AA13" s="51">
        <v>1407.8109999999999</v>
      </c>
      <c r="AB13" s="51">
        <v>1436.1020000000001</v>
      </c>
      <c r="AC13" s="51">
        <v>1464.7940000000001</v>
      </c>
      <c r="AD13" s="51">
        <v>1493.8689999999999</v>
      </c>
      <c r="AE13" s="51">
        <v>1521.481</v>
      </c>
      <c r="AF13" s="51">
        <v>1549.5930000000001</v>
      </c>
      <c r="AG13" s="51">
        <v>1577.04</v>
      </c>
      <c r="AH13" s="51">
        <v>1605.5450000000001</v>
      </c>
      <c r="AI13" s="51">
        <v>1634.94</v>
      </c>
      <c r="AJ13" s="51">
        <v>1665.8050000000001</v>
      </c>
      <c r="AK13" s="51">
        <v>1696.502</v>
      </c>
      <c r="AL13" s="51">
        <v>1733.905</v>
      </c>
    </row>
    <row r="14" spans="1:38">
      <c r="A14" t="s">
        <v>2683</v>
      </c>
      <c r="B14" t="s">
        <v>5728</v>
      </c>
      <c r="C14" t="s">
        <v>5729</v>
      </c>
      <c r="D14" t="s">
        <v>5730</v>
      </c>
      <c r="E14" t="s">
        <v>5731</v>
      </c>
      <c r="F14" t="s">
        <v>5732</v>
      </c>
      <c r="G14" t="s">
        <v>5733</v>
      </c>
      <c r="H14" t="s">
        <v>5738</v>
      </c>
      <c r="I14" s="51">
        <v>259.96179999999998</v>
      </c>
      <c r="J14" s="51">
        <v>262.88069999999999</v>
      </c>
      <c r="K14" s="51">
        <v>264.63170000000002</v>
      </c>
      <c r="L14" s="51">
        <v>265.95420000000001</v>
      </c>
      <c r="M14" s="51">
        <v>267.74639999999999</v>
      </c>
      <c r="N14" s="51">
        <v>268.97059999999999</v>
      </c>
      <c r="O14" s="51">
        <v>270.18220000000002</v>
      </c>
      <c r="P14" s="51">
        <v>271.15010000000001</v>
      </c>
      <c r="Q14" s="51">
        <v>272.46179999999998</v>
      </c>
      <c r="R14" s="51">
        <v>273.6275</v>
      </c>
      <c r="S14" s="51">
        <v>274.26119999999997</v>
      </c>
      <c r="T14" s="51">
        <v>275.3252</v>
      </c>
      <c r="U14" s="51">
        <v>276.2527</v>
      </c>
      <c r="V14" s="51">
        <v>277.10550000000001</v>
      </c>
      <c r="W14" s="51">
        <v>278.34789999999998</v>
      </c>
      <c r="X14" s="51">
        <v>279.2688</v>
      </c>
      <c r="Y14" s="51">
        <v>280.11900000000003</v>
      </c>
      <c r="Z14" s="51">
        <v>281.62439999999998</v>
      </c>
      <c r="AA14" s="51">
        <v>282.79489999999998</v>
      </c>
      <c r="AB14" s="51">
        <v>283.8184</v>
      </c>
      <c r="AC14" s="51">
        <v>284.9674</v>
      </c>
      <c r="AD14" s="51">
        <v>286.13920000000002</v>
      </c>
      <c r="AE14" s="51">
        <v>287.33339999999998</v>
      </c>
      <c r="AF14" s="51">
        <v>288.53550000000001</v>
      </c>
      <c r="AG14" s="51">
        <v>289.74900000000002</v>
      </c>
      <c r="AH14" s="51">
        <v>290.99200000000002</v>
      </c>
      <c r="AI14" s="51">
        <v>292.25380000000001</v>
      </c>
      <c r="AJ14" s="51">
        <v>293.53429999999997</v>
      </c>
      <c r="AK14" s="51">
        <v>294.8365</v>
      </c>
      <c r="AL14" s="51">
        <v>296.15359999999998</v>
      </c>
    </row>
    <row r="15" spans="1:38"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</row>
    <row r="16" spans="1:38">
      <c r="H16" t="s">
        <v>5439</v>
      </c>
      <c r="I16" s="51">
        <f>SUM(I9:I14)</f>
        <v>22015.262900000002</v>
      </c>
      <c r="J16" s="51">
        <f t="shared" ref="J16:AL16" si="0">SUM(J9:J14)</f>
        <v>22663.532200000005</v>
      </c>
      <c r="K16" s="51">
        <f t="shared" si="0"/>
        <v>22646.257400000002</v>
      </c>
      <c r="L16" s="51">
        <f t="shared" si="0"/>
        <v>22840.2549</v>
      </c>
      <c r="M16" s="51">
        <f t="shared" si="0"/>
        <v>23094.900600000001</v>
      </c>
      <c r="N16" s="51">
        <f t="shared" si="0"/>
        <v>22980.004600000004</v>
      </c>
      <c r="O16" s="51">
        <f t="shared" si="0"/>
        <v>23576.842199999996</v>
      </c>
      <c r="P16" s="51">
        <f t="shared" si="0"/>
        <v>23580.608200000002</v>
      </c>
      <c r="Q16" s="51">
        <f t="shared" si="0"/>
        <v>23409.160800000001</v>
      </c>
      <c r="R16" s="51">
        <f t="shared" si="0"/>
        <v>23402.251199999999</v>
      </c>
      <c r="S16" s="51">
        <f t="shared" si="0"/>
        <v>23798.375700000001</v>
      </c>
      <c r="T16" s="51">
        <f t="shared" si="0"/>
        <v>24311.866900000001</v>
      </c>
      <c r="U16" s="51">
        <f t="shared" si="0"/>
        <v>24053.185600000004</v>
      </c>
      <c r="V16" s="51">
        <f t="shared" si="0"/>
        <v>24589.7219</v>
      </c>
      <c r="W16" s="51">
        <f t="shared" si="0"/>
        <v>25023.549899999998</v>
      </c>
      <c r="X16" s="51">
        <f t="shared" si="0"/>
        <v>25088.730100000001</v>
      </c>
      <c r="Y16" s="51">
        <f t="shared" si="0"/>
        <v>24897.230100000001</v>
      </c>
      <c r="Z16" s="51">
        <f t="shared" si="0"/>
        <v>25356.568399999996</v>
      </c>
      <c r="AA16" s="51">
        <f t="shared" si="0"/>
        <v>25336.599400000003</v>
      </c>
      <c r="AB16" s="51">
        <f t="shared" si="0"/>
        <v>25876.249899999999</v>
      </c>
      <c r="AC16" s="51">
        <f t="shared" si="0"/>
        <v>26162.4241</v>
      </c>
      <c r="AD16" s="51">
        <f t="shared" si="0"/>
        <v>26060.9424</v>
      </c>
      <c r="AE16" s="51">
        <f t="shared" si="0"/>
        <v>26997.981400000001</v>
      </c>
      <c r="AF16" s="51">
        <f t="shared" si="0"/>
        <v>26863.343500000006</v>
      </c>
      <c r="AG16" s="51">
        <f t="shared" si="0"/>
        <v>27173.621999999999</v>
      </c>
      <c r="AH16" s="51">
        <f t="shared" si="0"/>
        <v>27599.334999999999</v>
      </c>
      <c r="AI16" s="51">
        <f t="shared" si="0"/>
        <v>27777.211799999997</v>
      </c>
      <c r="AJ16" s="51">
        <f t="shared" si="0"/>
        <v>28184.601299999998</v>
      </c>
      <c r="AK16" s="51">
        <f t="shared" si="0"/>
        <v>28477.8115</v>
      </c>
      <c r="AL16" s="51">
        <f t="shared" si="0"/>
        <v>29111.7176</v>
      </c>
    </row>
    <row r="17" spans="1:38"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</row>
    <row r="18" spans="1:38"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</row>
    <row r="19" spans="1:38"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</row>
    <row r="21" spans="1:38">
      <c r="I21">
        <v>2021</v>
      </c>
      <c r="J21">
        <v>2022</v>
      </c>
      <c r="K21">
        <v>2023</v>
      </c>
      <c r="L21">
        <v>2024</v>
      </c>
      <c r="M21">
        <v>2025</v>
      </c>
      <c r="N21">
        <v>2026</v>
      </c>
      <c r="O21">
        <v>2027</v>
      </c>
      <c r="P21">
        <v>2028</v>
      </c>
      <c r="Q21">
        <v>2029</v>
      </c>
      <c r="R21">
        <v>2030</v>
      </c>
      <c r="S21">
        <v>2031</v>
      </c>
      <c r="T21">
        <v>2032</v>
      </c>
      <c r="U21">
        <v>2033</v>
      </c>
      <c r="V21">
        <v>2034</v>
      </c>
      <c r="W21">
        <v>2035</v>
      </c>
      <c r="X21">
        <v>2036</v>
      </c>
      <c r="Y21">
        <v>2037</v>
      </c>
      <c r="Z21">
        <v>2038</v>
      </c>
      <c r="AA21">
        <v>2039</v>
      </c>
      <c r="AB21">
        <v>2040</v>
      </c>
      <c r="AC21">
        <v>2041</v>
      </c>
      <c r="AD21">
        <v>2042</v>
      </c>
      <c r="AE21">
        <v>2043</v>
      </c>
      <c r="AF21">
        <v>2044</v>
      </c>
      <c r="AG21">
        <v>2045</v>
      </c>
      <c r="AH21">
        <v>2046</v>
      </c>
      <c r="AI21">
        <v>2047</v>
      </c>
      <c r="AJ21">
        <v>2048</v>
      </c>
      <c r="AK21">
        <v>2049</v>
      </c>
      <c r="AL21">
        <v>2050</v>
      </c>
    </row>
    <row r="22" spans="1:38">
      <c r="A22" t="s">
        <v>2683</v>
      </c>
      <c r="B22" t="s">
        <v>5742</v>
      </c>
      <c r="C22" t="s">
        <v>5740</v>
      </c>
      <c r="D22" t="s">
        <v>5729</v>
      </c>
      <c r="E22" t="s">
        <v>5728</v>
      </c>
      <c r="F22" t="s">
        <v>5745</v>
      </c>
      <c r="G22" t="s">
        <v>5733</v>
      </c>
      <c r="H22" t="s">
        <v>5735</v>
      </c>
      <c r="I22" s="51">
        <v>1283.3755707762559</v>
      </c>
      <c r="J22" s="51">
        <v>1244.1940639269405</v>
      </c>
      <c r="K22" s="51">
        <v>1209.4680365296804</v>
      </c>
      <c r="L22" s="51">
        <v>1177.3116438356165</v>
      </c>
      <c r="M22" s="51">
        <v>1148.9680365296804</v>
      </c>
      <c r="N22" s="51">
        <v>1125.7462328767124</v>
      </c>
      <c r="O22" s="51">
        <v>1107.3986301369864</v>
      </c>
      <c r="P22" s="51">
        <v>1088.7973744292237</v>
      </c>
      <c r="Q22" s="51">
        <v>1070.8312785388127</v>
      </c>
      <c r="R22" s="51">
        <v>1057.1864155251142</v>
      </c>
      <c r="S22" s="51">
        <v>1044.1902968036529</v>
      </c>
      <c r="T22" s="51">
        <v>1033.1908675799089</v>
      </c>
      <c r="U22" s="51">
        <v>1022.7378995433789</v>
      </c>
      <c r="V22" s="51">
        <v>1014.096803652968</v>
      </c>
      <c r="W22" s="51">
        <v>1007.2328767123289</v>
      </c>
      <c r="X22" s="51">
        <v>1000.985502283105</v>
      </c>
      <c r="Y22" s="51">
        <v>996.04018264840181</v>
      </c>
      <c r="Z22" s="51">
        <v>991.90810502283102</v>
      </c>
      <c r="AA22" s="51">
        <v>988.42831050228313</v>
      </c>
      <c r="AB22" s="51">
        <v>985.43242009132427</v>
      </c>
      <c r="AC22" s="51">
        <v>983.54200913242005</v>
      </c>
      <c r="AD22" s="51">
        <v>983.70878995433804</v>
      </c>
      <c r="AE22" s="51">
        <v>985.057191780822</v>
      </c>
      <c r="AF22" s="51">
        <v>987.53116438356153</v>
      </c>
      <c r="AG22" s="51">
        <v>991.65102739726024</v>
      </c>
      <c r="AH22" s="51">
        <v>996.46221461187213</v>
      </c>
      <c r="AI22" s="51">
        <v>1002.2659817351599</v>
      </c>
      <c r="AJ22" s="51">
        <v>1009.2428082191782</v>
      </c>
      <c r="AK22" s="51">
        <v>1017.0380136986303</v>
      </c>
      <c r="AL22" s="51">
        <v>1023.4174657534247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2BB9-AE15-429D-A918-A868BC2C986D}">
  <sheetPr codeName="Sheet34"/>
  <dimension ref="A1:AL25"/>
  <sheetViews>
    <sheetView workbookViewId="0">
      <selection activeCell="J16" sqref="J16:AC16"/>
    </sheetView>
  </sheetViews>
  <sheetFormatPr defaultRowHeight="12.75"/>
  <cols>
    <col min="10" max="39" width="9.42578125" bestFit="1" customWidth="1"/>
  </cols>
  <sheetData>
    <row r="1" spans="1:38">
      <c r="A1" t="s">
        <v>5746</v>
      </c>
    </row>
    <row r="2" spans="1:38">
      <c r="A2" t="s">
        <v>5717</v>
      </c>
      <c r="B2" t="s">
        <v>5718</v>
      </c>
    </row>
    <row r="3" spans="1:38">
      <c r="A3" t="s">
        <v>5747</v>
      </c>
    </row>
    <row r="8" spans="1:38">
      <c r="A8" s="411" t="s">
        <v>5721</v>
      </c>
      <c r="B8" s="411" t="s">
        <v>5722</v>
      </c>
      <c r="C8" s="411" t="s">
        <v>5723</v>
      </c>
      <c r="D8" s="411" t="s">
        <v>5724</v>
      </c>
      <c r="E8" s="411" t="s">
        <v>5725</v>
      </c>
      <c r="F8" s="411" t="s">
        <v>5726</v>
      </c>
      <c r="G8" s="411" t="s">
        <v>5727</v>
      </c>
      <c r="H8" s="411" t="s">
        <v>5483</v>
      </c>
      <c r="I8" s="411">
        <v>2021</v>
      </c>
      <c r="J8" s="411">
        <v>2022</v>
      </c>
      <c r="K8" s="411">
        <v>2023</v>
      </c>
      <c r="L8" s="411">
        <v>2024</v>
      </c>
      <c r="M8" s="411">
        <v>2025</v>
      </c>
      <c r="N8" s="411">
        <v>2026</v>
      </c>
      <c r="O8" s="411">
        <v>2027</v>
      </c>
      <c r="P8" s="411">
        <v>2028</v>
      </c>
      <c r="Q8" s="411">
        <v>2029</v>
      </c>
      <c r="R8" s="411">
        <v>2030</v>
      </c>
      <c r="S8" s="411">
        <v>2031</v>
      </c>
      <c r="T8" s="411">
        <v>2032</v>
      </c>
      <c r="U8" s="411">
        <v>2033</v>
      </c>
      <c r="V8" s="411">
        <v>2034</v>
      </c>
      <c r="W8" s="411">
        <v>2035</v>
      </c>
      <c r="X8" s="411">
        <v>2036</v>
      </c>
      <c r="Y8" s="411">
        <v>2037</v>
      </c>
      <c r="Z8" s="411">
        <v>2038</v>
      </c>
      <c r="AA8" s="411">
        <v>2039</v>
      </c>
      <c r="AB8" s="411">
        <v>2040</v>
      </c>
      <c r="AC8" s="411">
        <v>2041</v>
      </c>
      <c r="AD8" s="411">
        <v>2042</v>
      </c>
      <c r="AE8" s="411">
        <v>2043</v>
      </c>
      <c r="AF8" s="411">
        <v>2044</v>
      </c>
      <c r="AG8" s="411">
        <v>2045</v>
      </c>
      <c r="AH8" s="411">
        <v>2046</v>
      </c>
      <c r="AI8" s="411">
        <v>2047</v>
      </c>
      <c r="AJ8" s="411">
        <v>2048</v>
      </c>
      <c r="AK8" s="411">
        <v>2049</v>
      </c>
      <c r="AL8" s="411">
        <v>2050</v>
      </c>
    </row>
    <row r="9" spans="1:38">
      <c r="A9" t="s">
        <v>2683</v>
      </c>
      <c r="B9" t="s">
        <v>5728</v>
      </c>
      <c r="C9" t="s">
        <v>5729</v>
      </c>
      <c r="D9" t="s">
        <v>5730</v>
      </c>
      <c r="E9" t="s">
        <v>5731</v>
      </c>
      <c r="F9" t="s">
        <v>5732</v>
      </c>
      <c r="G9" t="s">
        <v>5748</v>
      </c>
      <c r="H9" t="s">
        <v>5734</v>
      </c>
      <c r="I9" s="51">
        <v>7992.1019999999999</v>
      </c>
      <c r="J9" s="51">
        <v>8417.527</v>
      </c>
      <c r="K9" s="51">
        <v>8333.5229999999992</v>
      </c>
      <c r="L9" s="51">
        <v>8387.0879999999997</v>
      </c>
      <c r="M9" s="51">
        <v>8493.0419999999995</v>
      </c>
      <c r="N9" s="51">
        <v>8256.7639999999992</v>
      </c>
      <c r="O9" s="51">
        <v>8686.5550000000003</v>
      </c>
      <c r="P9" s="51">
        <v>8686.4689999999991</v>
      </c>
      <c r="Q9" s="51">
        <v>8428.2540000000008</v>
      </c>
      <c r="R9" s="51">
        <v>8263.6790000000001</v>
      </c>
      <c r="S9" s="51">
        <v>8493.7919999999995</v>
      </c>
      <c r="T9" s="51">
        <v>8839.8880000000008</v>
      </c>
      <c r="U9" s="51">
        <v>8507.2690000000002</v>
      </c>
      <c r="V9" s="51">
        <v>8828.0210000000006</v>
      </c>
      <c r="W9" s="51">
        <v>9095.8320000000003</v>
      </c>
      <c r="X9" s="51">
        <v>8948.1740000000009</v>
      </c>
      <c r="Y9" s="51">
        <v>8630.357</v>
      </c>
      <c r="Z9" s="51">
        <v>8864.3819999999996</v>
      </c>
      <c r="AA9" s="51">
        <v>8639.5040000000008</v>
      </c>
      <c r="AB9" s="51">
        <v>8928.2379999999994</v>
      </c>
      <c r="AC9" s="51">
        <v>8941.8760000000002</v>
      </c>
      <c r="AD9" s="51">
        <v>8670.8379999999997</v>
      </c>
      <c r="AE9" s="51">
        <v>9247.7060000000001</v>
      </c>
      <c r="AF9" s="51">
        <v>8912.8310000000001</v>
      </c>
      <c r="AG9" s="51">
        <v>9038.0959999999995</v>
      </c>
      <c r="AH9" s="51">
        <v>9112.98</v>
      </c>
      <c r="AI9" s="51">
        <v>9005.5130000000008</v>
      </c>
      <c r="AJ9" s="51">
        <v>9118.0750000000007</v>
      </c>
      <c r="AK9" s="51">
        <v>9097.52</v>
      </c>
      <c r="AL9" s="51">
        <v>9375.3729999999996</v>
      </c>
    </row>
    <row r="10" spans="1:38">
      <c r="A10" t="s">
        <v>2683</v>
      </c>
      <c r="B10" t="s">
        <v>5728</v>
      </c>
      <c r="C10" t="s">
        <v>5729</v>
      </c>
      <c r="D10" t="s">
        <v>5730</v>
      </c>
      <c r="E10" t="s">
        <v>5731</v>
      </c>
      <c r="F10" t="s">
        <v>5732</v>
      </c>
      <c r="G10" t="s">
        <v>5748</v>
      </c>
      <c r="H10" t="s">
        <v>5735</v>
      </c>
      <c r="I10" s="51">
        <v>5774.6959999999999</v>
      </c>
      <c r="J10" s="51">
        <v>5766.66</v>
      </c>
      <c r="K10" s="51">
        <v>5690.2629999999999</v>
      </c>
      <c r="L10" s="51">
        <v>5634.2209999999995</v>
      </c>
      <c r="M10" s="51">
        <v>5604.5919999999996</v>
      </c>
      <c r="N10" s="51">
        <v>5580.2969999999996</v>
      </c>
      <c r="O10" s="51">
        <v>5616.2070000000003</v>
      </c>
      <c r="P10" s="51">
        <v>5532.1909999999998</v>
      </c>
      <c r="Q10" s="51">
        <v>5530.7290000000003</v>
      </c>
      <c r="R10" s="51">
        <v>5574.9210000000003</v>
      </c>
      <c r="S10" s="51">
        <v>5610.92</v>
      </c>
      <c r="T10" s="51">
        <v>5656.875</v>
      </c>
      <c r="U10" s="51">
        <v>5635.27</v>
      </c>
      <c r="V10" s="51">
        <v>5721.1530000000002</v>
      </c>
      <c r="W10" s="51">
        <v>5732.9709999999995</v>
      </c>
      <c r="X10" s="51">
        <v>5788.009</v>
      </c>
      <c r="Y10" s="51">
        <v>5755.6009999999997</v>
      </c>
      <c r="Z10" s="51">
        <v>5807.2709999999997</v>
      </c>
      <c r="AA10" s="51">
        <v>5860.8270000000002</v>
      </c>
      <c r="AB10" s="51">
        <v>5929.402</v>
      </c>
      <c r="AC10" s="51">
        <v>6025.5839999999998</v>
      </c>
      <c r="AD10" s="51">
        <v>6025.3620000000001</v>
      </c>
      <c r="AE10" s="51">
        <v>6167.2650000000003</v>
      </c>
      <c r="AF10" s="51">
        <v>6193.8029999999999</v>
      </c>
      <c r="AG10" s="51">
        <v>6189.0439999999999</v>
      </c>
      <c r="AH10" s="51">
        <v>6310.96</v>
      </c>
      <c r="AI10" s="51">
        <v>6365.0349999999999</v>
      </c>
      <c r="AJ10" s="51">
        <v>6413.3829999999998</v>
      </c>
      <c r="AK10" s="51">
        <v>6484.4549999999999</v>
      </c>
      <c r="AL10" s="51">
        <v>6548.12</v>
      </c>
    </row>
    <row r="11" spans="1:38">
      <c r="A11" t="s">
        <v>2683</v>
      </c>
      <c r="B11" t="s">
        <v>5728</v>
      </c>
      <c r="C11" t="s">
        <v>5729</v>
      </c>
      <c r="D11" t="s">
        <v>5730</v>
      </c>
      <c r="E11" t="s">
        <v>5731</v>
      </c>
      <c r="F11" t="s">
        <v>5732</v>
      </c>
      <c r="G11" t="s">
        <v>5748</v>
      </c>
      <c r="H11" t="s">
        <v>5736</v>
      </c>
      <c r="I11" s="51">
        <v>5868.4690000000001</v>
      </c>
      <c r="J11" s="51">
        <v>5822.2969999999996</v>
      </c>
      <c r="K11" s="51">
        <v>5723.6239999999998</v>
      </c>
      <c r="L11" s="51">
        <v>5625.8530000000001</v>
      </c>
      <c r="M11" s="51">
        <v>5527.8819999999996</v>
      </c>
      <c r="N11" s="51">
        <v>5415.1880000000001</v>
      </c>
      <c r="O11" s="51">
        <v>5298.7089999999998</v>
      </c>
      <c r="P11" s="51">
        <v>5183.4719999999998</v>
      </c>
      <c r="Q11" s="51">
        <v>5072.2830000000004</v>
      </c>
      <c r="R11" s="51">
        <v>4977.63</v>
      </c>
      <c r="S11" s="51">
        <v>4888.7340000000004</v>
      </c>
      <c r="T11" s="51">
        <v>4805.6580000000004</v>
      </c>
      <c r="U11" s="51">
        <v>4723.6869999999999</v>
      </c>
      <c r="V11" s="51">
        <v>4641.6559999999999</v>
      </c>
      <c r="W11" s="51">
        <v>4559.9970000000003</v>
      </c>
      <c r="X11" s="51">
        <v>4480.1440000000002</v>
      </c>
      <c r="Y11" s="51">
        <v>4408.7370000000001</v>
      </c>
      <c r="Z11" s="51">
        <v>4334.7809999999999</v>
      </c>
      <c r="AA11" s="51">
        <v>4267.7359999999999</v>
      </c>
      <c r="AB11" s="51">
        <v>4213.0349999999999</v>
      </c>
      <c r="AC11" s="51">
        <v>4156.8599999999997</v>
      </c>
      <c r="AD11" s="51">
        <v>4107.473</v>
      </c>
      <c r="AE11" s="51">
        <v>4053.5390000000002</v>
      </c>
      <c r="AF11" s="51">
        <v>3999.2840000000001</v>
      </c>
      <c r="AG11" s="51">
        <v>3949.502</v>
      </c>
      <c r="AH11" s="51">
        <v>3909.9479999999999</v>
      </c>
      <c r="AI11" s="51">
        <v>3875.5810000000001</v>
      </c>
      <c r="AJ11" s="51">
        <v>3843.3649999999998</v>
      </c>
      <c r="AK11" s="51">
        <v>3811.5369999999998</v>
      </c>
      <c r="AL11" s="51">
        <v>3784.0369999999998</v>
      </c>
    </row>
    <row r="12" spans="1:38">
      <c r="A12" t="s">
        <v>2683</v>
      </c>
      <c r="B12" t="s">
        <v>5728</v>
      </c>
      <c r="C12" t="s">
        <v>5729</v>
      </c>
      <c r="D12" t="s">
        <v>5730</v>
      </c>
      <c r="E12" t="s">
        <v>5731</v>
      </c>
      <c r="F12" t="s">
        <v>5732</v>
      </c>
      <c r="G12" t="s">
        <v>5748</v>
      </c>
      <c r="H12" t="s">
        <v>5682</v>
      </c>
      <c r="I12" s="51">
        <v>65.2423</v>
      </c>
      <c r="J12" s="51">
        <v>76.328000000000003</v>
      </c>
      <c r="K12" s="51">
        <v>90.092299999999994</v>
      </c>
      <c r="L12" s="51">
        <v>107.74469999999999</v>
      </c>
      <c r="M12" s="51">
        <v>126.7453</v>
      </c>
      <c r="N12" s="51">
        <v>147.3852</v>
      </c>
      <c r="O12" s="51">
        <v>170.2621</v>
      </c>
      <c r="P12" s="51">
        <v>194.90969999999999</v>
      </c>
      <c r="Q12" s="51">
        <v>221.22499999999999</v>
      </c>
      <c r="R12" s="51">
        <v>251.684</v>
      </c>
      <c r="S12" s="51">
        <v>283.59089999999998</v>
      </c>
      <c r="T12" s="51">
        <v>318.67020000000002</v>
      </c>
      <c r="U12" s="51">
        <v>358.4237</v>
      </c>
      <c r="V12" s="51">
        <v>398.6927</v>
      </c>
      <c r="W12" s="51">
        <v>441.69069999999999</v>
      </c>
      <c r="X12" s="51">
        <v>472.97649999999999</v>
      </c>
      <c r="Y12" s="51">
        <v>517.81420000000003</v>
      </c>
      <c r="Z12" s="51">
        <v>566.10609999999997</v>
      </c>
      <c r="AA12" s="51">
        <v>618.19230000000005</v>
      </c>
      <c r="AB12" s="51">
        <v>675.20529999999997</v>
      </c>
      <c r="AC12" s="51">
        <v>735.19050000000004</v>
      </c>
      <c r="AD12" s="51">
        <v>798.79769999999996</v>
      </c>
      <c r="AE12" s="51">
        <v>864.56089999999995</v>
      </c>
      <c r="AF12" s="51">
        <v>932.18290000000002</v>
      </c>
      <c r="AG12" s="51">
        <v>1001.64</v>
      </c>
      <c r="AH12" s="51">
        <v>1073.837</v>
      </c>
      <c r="AI12" s="51">
        <v>1149.0530000000001</v>
      </c>
      <c r="AJ12" s="51">
        <v>1227.374</v>
      </c>
      <c r="AK12" s="51">
        <v>1302.2650000000001</v>
      </c>
      <c r="AL12" s="51">
        <v>1395.0930000000001</v>
      </c>
    </row>
    <row r="13" spans="1:38">
      <c r="A13" t="s">
        <v>2683</v>
      </c>
      <c r="B13" t="s">
        <v>5728</v>
      </c>
      <c r="C13" t="s">
        <v>5729</v>
      </c>
      <c r="D13" t="s">
        <v>5730</v>
      </c>
      <c r="E13" t="s">
        <v>5731</v>
      </c>
      <c r="F13" t="s">
        <v>5732</v>
      </c>
      <c r="G13" t="s">
        <v>5748</v>
      </c>
      <c r="H13" t="s">
        <v>5737</v>
      </c>
      <c r="I13" s="51">
        <v>1004.228</v>
      </c>
      <c r="J13" s="51">
        <v>999.92079999999999</v>
      </c>
      <c r="K13" s="51">
        <v>994.3424</v>
      </c>
      <c r="L13" s="51">
        <v>987.80409999999995</v>
      </c>
      <c r="M13" s="51">
        <v>985.78269999999998</v>
      </c>
      <c r="N13" s="51">
        <v>979.50429999999994</v>
      </c>
      <c r="O13" s="51">
        <v>973.4203</v>
      </c>
      <c r="P13" s="51">
        <v>967.63170000000002</v>
      </c>
      <c r="Q13" s="51">
        <v>962.149</v>
      </c>
      <c r="R13" s="51">
        <v>961.48839999999996</v>
      </c>
      <c r="S13" s="51">
        <v>957.5856</v>
      </c>
      <c r="T13" s="51">
        <v>954.48429999999996</v>
      </c>
      <c r="U13" s="51">
        <v>951.6046</v>
      </c>
      <c r="V13" s="51">
        <v>948.57910000000004</v>
      </c>
      <c r="W13" s="51">
        <v>950.41600000000005</v>
      </c>
      <c r="X13" s="51">
        <v>948.57140000000004</v>
      </c>
      <c r="Y13" s="51">
        <v>946.67280000000005</v>
      </c>
      <c r="Z13" s="51">
        <v>944.81020000000001</v>
      </c>
      <c r="AA13" s="51">
        <v>943.14769999999999</v>
      </c>
      <c r="AB13" s="51">
        <v>941.81709999999998</v>
      </c>
      <c r="AC13" s="51">
        <v>940.60050000000001</v>
      </c>
      <c r="AD13" s="51">
        <v>939.50789999999995</v>
      </c>
      <c r="AE13" s="51">
        <v>938.54020000000003</v>
      </c>
      <c r="AF13" s="51">
        <v>937.68880000000001</v>
      </c>
      <c r="AG13" s="51">
        <v>936.89919999999995</v>
      </c>
      <c r="AH13" s="51">
        <v>936.17679999999996</v>
      </c>
      <c r="AI13" s="51">
        <v>935.47379999999998</v>
      </c>
      <c r="AJ13" s="51">
        <v>934.85249999999996</v>
      </c>
      <c r="AK13" s="51">
        <v>934.32399999999996</v>
      </c>
      <c r="AL13" s="51">
        <v>936.53579999999999</v>
      </c>
    </row>
    <row r="14" spans="1:38">
      <c r="A14" t="s">
        <v>2683</v>
      </c>
      <c r="B14" t="s">
        <v>5728</v>
      </c>
      <c r="C14" t="s">
        <v>5729</v>
      </c>
      <c r="D14" t="s">
        <v>5730</v>
      </c>
      <c r="E14" t="s">
        <v>5731</v>
      </c>
      <c r="F14" t="s">
        <v>5732</v>
      </c>
      <c r="G14" t="s">
        <v>5748</v>
      </c>
      <c r="H14" t="s">
        <v>5738</v>
      </c>
      <c r="I14" s="51">
        <v>245.9271</v>
      </c>
      <c r="J14" s="51">
        <v>246.1489</v>
      </c>
      <c r="K14" s="51">
        <v>245.59690000000001</v>
      </c>
      <c r="L14" s="51">
        <v>245.2508</v>
      </c>
      <c r="M14" s="51">
        <v>245.55170000000001</v>
      </c>
      <c r="N14" s="51">
        <v>245.53380000000001</v>
      </c>
      <c r="O14" s="51">
        <v>245.9829</v>
      </c>
      <c r="P14" s="51">
        <v>246.0307</v>
      </c>
      <c r="Q14" s="51">
        <v>246.07689999999999</v>
      </c>
      <c r="R14" s="51">
        <v>247.39699999999999</v>
      </c>
      <c r="S14" s="51">
        <v>247.60640000000001</v>
      </c>
      <c r="T14" s="51">
        <v>248.48169999999999</v>
      </c>
      <c r="U14" s="51">
        <v>248.99719999999999</v>
      </c>
      <c r="V14" s="51">
        <v>249.02930000000001</v>
      </c>
      <c r="W14" s="51">
        <v>249.28450000000001</v>
      </c>
      <c r="X14" s="51">
        <v>249.667</v>
      </c>
      <c r="Y14" s="51">
        <v>250.04859999999999</v>
      </c>
      <c r="Z14" s="51">
        <v>250.4401</v>
      </c>
      <c r="AA14" s="51">
        <v>250.816</v>
      </c>
      <c r="AB14" s="51">
        <v>251.20910000000001</v>
      </c>
      <c r="AC14" s="51">
        <v>251.5975</v>
      </c>
      <c r="AD14" s="51">
        <v>251.9778</v>
      </c>
      <c r="AE14" s="51">
        <v>252.3751</v>
      </c>
      <c r="AF14" s="51">
        <v>252.77119999999999</v>
      </c>
      <c r="AG14" s="51">
        <v>253.16650000000001</v>
      </c>
      <c r="AH14" s="51">
        <v>253.56790000000001</v>
      </c>
      <c r="AI14" s="51">
        <v>253.9538</v>
      </c>
      <c r="AJ14" s="51">
        <v>254.35669999999999</v>
      </c>
      <c r="AK14" s="51">
        <v>254.76230000000001</v>
      </c>
      <c r="AL14" s="51">
        <v>255.1559</v>
      </c>
    </row>
    <row r="15" spans="1:38"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</row>
    <row r="16" spans="1:38">
      <c r="H16" t="s">
        <v>5439</v>
      </c>
      <c r="I16" s="51">
        <f>SUM(I9:I14)</f>
        <v>20950.664400000001</v>
      </c>
      <c r="J16" s="51">
        <f>SUM(J9:J14)</f>
        <v>21328.881700000002</v>
      </c>
      <c r="K16" s="51">
        <f t="shared" ref="K16:AL16" si="0">SUM(K9:K14)</f>
        <v>21077.441600000002</v>
      </c>
      <c r="L16" s="51">
        <f t="shared" si="0"/>
        <v>20987.961600000002</v>
      </c>
      <c r="M16" s="51">
        <f t="shared" si="0"/>
        <v>20983.595699999994</v>
      </c>
      <c r="N16" s="51">
        <f t="shared" si="0"/>
        <v>20624.672299999998</v>
      </c>
      <c r="O16" s="51">
        <f t="shared" si="0"/>
        <v>20991.136300000002</v>
      </c>
      <c r="P16" s="51">
        <f t="shared" si="0"/>
        <v>20810.704099999999</v>
      </c>
      <c r="Q16" s="51">
        <f t="shared" si="0"/>
        <v>20460.716899999999</v>
      </c>
      <c r="R16" s="51">
        <f t="shared" si="0"/>
        <v>20276.7994</v>
      </c>
      <c r="S16" s="51">
        <f t="shared" si="0"/>
        <v>20482.228899999998</v>
      </c>
      <c r="T16" s="51">
        <f t="shared" si="0"/>
        <v>20824.057200000003</v>
      </c>
      <c r="U16" s="51">
        <f t="shared" si="0"/>
        <v>20425.251500000002</v>
      </c>
      <c r="V16" s="51">
        <f t="shared" si="0"/>
        <v>20787.131099999999</v>
      </c>
      <c r="W16" s="51">
        <f t="shared" si="0"/>
        <v>21030.191200000001</v>
      </c>
      <c r="X16" s="51">
        <f t="shared" si="0"/>
        <v>20887.541900000004</v>
      </c>
      <c r="Y16" s="51">
        <f t="shared" si="0"/>
        <v>20509.230599999999</v>
      </c>
      <c r="Z16" s="51">
        <f t="shared" si="0"/>
        <v>20767.790399999998</v>
      </c>
      <c r="AA16" s="51">
        <f t="shared" si="0"/>
        <v>20580.223000000002</v>
      </c>
      <c r="AB16" s="51">
        <f t="shared" si="0"/>
        <v>20938.906500000001</v>
      </c>
      <c r="AC16" s="51">
        <f t="shared" si="0"/>
        <v>21051.708500000001</v>
      </c>
      <c r="AD16" s="51">
        <f t="shared" si="0"/>
        <v>20793.956400000003</v>
      </c>
      <c r="AE16" s="51">
        <f t="shared" si="0"/>
        <v>21523.986200000003</v>
      </c>
      <c r="AF16" s="51">
        <f t="shared" si="0"/>
        <v>21228.5609</v>
      </c>
      <c r="AG16" s="51">
        <f t="shared" si="0"/>
        <v>21368.347699999998</v>
      </c>
      <c r="AH16" s="51">
        <f t="shared" si="0"/>
        <v>21597.469700000001</v>
      </c>
      <c r="AI16" s="51">
        <f t="shared" si="0"/>
        <v>21584.6096</v>
      </c>
      <c r="AJ16" s="51">
        <f t="shared" si="0"/>
        <v>21791.406200000001</v>
      </c>
      <c r="AK16" s="51">
        <f t="shared" si="0"/>
        <v>21884.863299999997</v>
      </c>
      <c r="AL16" s="51">
        <f t="shared" si="0"/>
        <v>22294.314700000003</v>
      </c>
    </row>
    <row r="17" spans="1:38"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</row>
    <row r="18" spans="1:38"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</row>
    <row r="19" spans="1:38"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</row>
    <row r="24" spans="1:38">
      <c r="I24">
        <v>2021</v>
      </c>
      <c r="J24">
        <v>2022</v>
      </c>
      <c r="K24">
        <v>2023</v>
      </c>
      <c r="L24">
        <v>2024</v>
      </c>
      <c r="M24">
        <v>2025</v>
      </c>
      <c r="N24">
        <v>2026</v>
      </c>
      <c r="O24">
        <v>2027</v>
      </c>
      <c r="P24">
        <v>2028</v>
      </c>
      <c r="Q24">
        <v>2029</v>
      </c>
      <c r="R24">
        <v>2030</v>
      </c>
      <c r="S24">
        <v>2031</v>
      </c>
      <c r="T24">
        <v>2032</v>
      </c>
      <c r="U24">
        <v>2033</v>
      </c>
      <c r="V24">
        <v>2034</v>
      </c>
      <c r="W24">
        <v>2035</v>
      </c>
      <c r="X24">
        <v>2036</v>
      </c>
      <c r="Y24">
        <v>2037</v>
      </c>
      <c r="Z24">
        <v>2038</v>
      </c>
      <c r="AA24">
        <v>2039</v>
      </c>
      <c r="AB24">
        <v>2040</v>
      </c>
      <c r="AC24">
        <v>2041</v>
      </c>
      <c r="AD24">
        <v>2042</v>
      </c>
      <c r="AE24">
        <v>2043</v>
      </c>
      <c r="AF24">
        <v>2044</v>
      </c>
      <c r="AG24">
        <v>2045</v>
      </c>
      <c r="AH24">
        <v>2046</v>
      </c>
      <c r="AI24">
        <v>2047</v>
      </c>
      <c r="AJ24">
        <v>2048</v>
      </c>
      <c r="AK24">
        <v>2049</v>
      </c>
      <c r="AL24">
        <v>2050</v>
      </c>
    </row>
    <row r="25" spans="1:38">
      <c r="A25" t="s">
        <v>2683</v>
      </c>
      <c r="B25" t="s">
        <v>5742</v>
      </c>
      <c r="C25" t="s">
        <v>5740</v>
      </c>
      <c r="D25" t="s">
        <v>5729</v>
      </c>
      <c r="E25" t="s">
        <v>5733</v>
      </c>
      <c r="F25" t="s">
        <v>5743</v>
      </c>
      <c r="G25" t="s">
        <v>5740</v>
      </c>
      <c r="H25" t="s">
        <v>5735</v>
      </c>
      <c r="I25" s="51">
        <v>1226.9394977168949</v>
      </c>
      <c r="J25" s="51">
        <v>1180.9075342465753</v>
      </c>
      <c r="K25" s="51">
        <v>1141.2894977168951</v>
      </c>
      <c r="L25" s="51">
        <v>1105.5652968036532</v>
      </c>
      <c r="M25" s="51">
        <v>1073.9090182648401</v>
      </c>
      <c r="N25" s="51">
        <v>1046.4623287671234</v>
      </c>
      <c r="O25" s="51">
        <v>1024.2868721461189</v>
      </c>
      <c r="P25" s="51">
        <v>1005.4513698630138</v>
      </c>
      <c r="Q25" s="51">
        <v>987.38995433789955</v>
      </c>
      <c r="R25" s="51">
        <v>972.9891552511416</v>
      </c>
      <c r="S25" s="51">
        <v>959.36050228310501</v>
      </c>
      <c r="T25" s="51">
        <v>948.20136986301384</v>
      </c>
      <c r="U25" s="51">
        <v>937.79257990867586</v>
      </c>
      <c r="V25" s="51">
        <v>927.39383561643842</v>
      </c>
      <c r="W25" s="51">
        <v>917.51073059360738</v>
      </c>
      <c r="X25" s="51">
        <v>908.69794520547953</v>
      </c>
      <c r="Y25" s="51">
        <v>901.35559360730599</v>
      </c>
      <c r="Z25" s="51">
        <v>895.61689497716895</v>
      </c>
      <c r="AA25" s="51">
        <v>890.84611872146115</v>
      </c>
      <c r="AB25" s="51">
        <v>886.34920091324204</v>
      </c>
      <c r="AC25" s="51">
        <v>883.19783105022839</v>
      </c>
      <c r="AD25" s="51">
        <v>881.94143835616433</v>
      </c>
      <c r="AE25" s="51">
        <v>881.41986301369866</v>
      </c>
      <c r="AF25" s="51">
        <v>881.23789954337906</v>
      </c>
      <c r="AG25" s="51">
        <v>882.41609589041104</v>
      </c>
      <c r="AH25" s="51">
        <v>883.90833333333342</v>
      </c>
      <c r="AI25" s="51">
        <v>886.21107305936073</v>
      </c>
      <c r="AJ25" s="51">
        <v>889.57317351598181</v>
      </c>
      <c r="AK25" s="51">
        <v>893.62191780821911</v>
      </c>
      <c r="AL25" s="51">
        <v>896.42134703196348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4" tint="0.79998168889431442"/>
  </sheetPr>
  <dimension ref="A1:BD143"/>
  <sheetViews>
    <sheetView topLeftCell="A43" workbookViewId="0">
      <selection activeCell="B14" sqref="B14"/>
    </sheetView>
  </sheetViews>
  <sheetFormatPr defaultColWidth="9.140625" defaultRowHeight="12.75"/>
  <cols>
    <col min="1" max="2" width="23.140625" style="1" customWidth="1"/>
    <col min="3" max="3" width="35" style="1" customWidth="1"/>
    <col min="4" max="4" width="32.28515625" style="1" bestFit="1" customWidth="1"/>
    <col min="5" max="5" width="11.140625" style="1" customWidth="1"/>
    <col min="6" max="6" width="11" style="1" customWidth="1"/>
    <col min="7" max="7" width="20.140625" style="1" bestFit="1" customWidth="1"/>
    <col min="8" max="8" width="10.42578125" style="1" bestFit="1" customWidth="1"/>
    <col min="9" max="9" width="8" style="1" customWidth="1"/>
    <col min="10" max="10" width="10.28515625" style="1" customWidth="1"/>
    <col min="11" max="16" width="9.28515625" style="1" customWidth="1"/>
    <col min="17" max="17" width="10.28515625" style="1" customWidth="1"/>
    <col min="18" max="32" width="9.28515625" style="1" customWidth="1"/>
    <col min="33" max="33" width="9.28515625" style="3" customWidth="1"/>
    <col min="34" max="35" width="9.28515625" style="1" customWidth="1"/>
    <col min="36" max="36" width="13" style="1" bestFit="1" customWidth="1"/>
    <col min="37" max="56" width="12.85546875" style="1" bestFit="1" customWidth="1"/>
    <col min="57" max="16384" width="9.140625" style="1"/>
  </cols>
  <sheetData>
    <row r="1" spans="1:56" ht="25.5">
      <c r="G1" s="2"/>
      <c r="AK1" s="1" t="s">
        <v>5385</v>
      </c>
      <c r="AM1" s="1" t="s">
        <v>5386</v>
      </c>
    </row>
    <row r="2" spans="1:56">
      <c r="A2" s="1" t="s">
        <v>5387</v>
      </c>
      <c r="C2" s="1" t="s">
        <v>5388</v>
      </c>
      <c r="D2" s="1" t="s">
        <v>0</v>
      </c>
      <c r="G2" s="1" t="s">
        <v>5387</v>
      </c>
      <c r="I2" s="1" t="s">
        <v>5389</v>
      </c>
      <c r="K2" s="1" t="s">
        <v>5390</v>
      </c>
      <c r="AJ2" s="1" t="s">
        <v>5391</v>
      </c>
      <c r="AK2" s="1">
        <v>-2.2707813017997908E-3</v>
      </c>
      <c r="AM2" s="1" t="s">
        <v>5392</v>
      </c>
    </row>
    <row r="3" spans="1:56">
      <c r="A3" s="1" t="s">
        <v>5389</v>
      </c>
      <c r="C3" s="1" t="s">
        <v>5393</v>
      </c>
      <c r="G3" s="1" t="s">
        <v>5388</v>
      </c>
      <c r="I3" s="1" t="s">
        <v>5393</v>
      </c>
      <c r="K3" s="1" t="s">
        <v>5394</v>
      </c>
      <c r="AJ3" s="1" t="s">
        <v>5395</v>
      </c>
      <c r="AK3" s="1">
        <v>-2.2708178107920937E-3</v>
      </c>
      <c r="AM3" s="1" t="s">
        <v>5396</v>
      </c>
    </row>
    <row r="4" spans="1:56">
      <c r="A4" s="1" t="s">
        <v>5390</v>
      </c>
      <c r="C4" s="1" t="s">
        <v>5394</v>
      </c>
      <c r="D4" s="1" t="s">
        <v>1</v>
      </c>
      <c r="E4" s="1" t="s">
        <v>2</v>
      </c>
      <c r="I4" s="1" t="s">
        <v>5397</v>
      </c>
      <c r="AJ4" s="1" t="s">
        <v>5398</v>
      </c>
      <c r="AK4" s="1">
        <v>-1.0686986477418991E-2</v>
      </c>
    </row>
    <row r="5" spans="1:56">
      <c r="D5" s="1" t="s">
        <v>3</v>
      </c>
      <c r="E5" s="1" t="s">
        <v>4</v>
      </c>
    </row>
    <row r="8" spans="1:56">
      <c r="D8" s="1" t="s">
        <v>5</v>
      </c>
      <c r="E8" s="1" t="s">
        <v>6</v>
      </c>
      <c r="F8" s="1" t="s">
        <v>5661</v>
      </c>
    </row>
    <row r="9" spans="1:56">
      <c r="D9" s="1" t="s">
        <v>7</v>
      </c>
      <c r="E9" s="1" t="s">
        <v>8</v>
      </c>
      <c r="F9" s="338" t="s">
        <v>9</v>
      </c>
    </row>
    <row r="10" spans="1:56">
      <c r="D10" s="1" t="s">
        <v>10</v>
      </c>
      <c r="F10" s="1">
        <v>11</v>
      </c>
      <c r="G10" s="1">
        <v>12</v>
      </c>
      <c r="H10" s="1">
        <v>13</v>
      </c>
      <c r="I10" s="1">
        <v>14</v>
      </c>
      <c r="J10" s="1">
        <v>15</v>
      </c>
      <c r="K10" s="1">
        <v>16</v>
      </c>
      <c r="L10" s="1">
        <v>17</v>
      </c>
      <c r="M10" s="1">
        <v>18</v>
      </c>
      <c r="N10" s="1">
        <v>19</v>
      </c>
      <c r="O10" s="1">
        <v>20</v>
      </c>
      <c r="P10" s="1">
        <v>21</v>
      </c>
      <c r="Q10" s="1">
        <v>22</v>
      </c>
      <c r="R10" s="1">
        <v>23</v>
      </c>
      <c r="S10" s="1">
        <v>24</v>
      </c>
      <c r="T10" s="1">
        <v>25</v>
      </c>
      <c r="U10" s="1">
        <v>26</v>
      </c>
      <c r="V10" s="1">
        <v>27</v>
      </c>
      <c r="W10" s="1">
        <v>28</v>
      </c>
      <c r="X10" s="1">
        <v>29</v>
      </c>
      <c r="Y10" s="1">
        <v>30</v>
      </c>
      <c r="Z10" s="1">
        <v>31</v>
      </c>
      <c r="AA10" s="1">
        <v>32</v>
      </c>
      <c r="AB10" s="1">
        <v>33</v>
      </c>
      <c r="AC10" s="1">
        <v>34</v>
      </c>
      <c r="AD10" s="1">
        <v>35</v>
      </c>
      <c r="AE10" s="1">
        <v>36</v>
      </c>
      <c r="AF10" s="1">
        <v>37</v>
      </c>
      <c r="AG10" s="3">
        <v>38</v>
      </c>
      <c r="AH10" s="1">
        <v>39</v>
      </c>
      <c r="AI10" s="1">
        <v>40</v>
      </c>
    </row>
    <row r="12" spans="1:56">
      <c r="B12" s="122" t="s">
        <v>5475</v>
      </c>
      <c r="D12" s="4" t="s">
        <v>11</v>
      </c>
      <c r="E12" s="4" t="s">
        <v>12</v>
      </c>
      <c r="F12" s="4">
        <v>2021</v>
      </c>
      <c r="G12" s="4">
        <v>2022</v>
      </c>
      <c r="H12" s="4">
        <v>2023</v>
      </c>
      <c r="I12" s="4">
        <v>2024</v>
      </c>
      <c r="J12" s="4">
        <v>2025</v>
      </c>
      <c r="K12" s="4">
        <v>2026</v>
      </c>
      <c r="L12" s="4">
        <v>2027</v>
      </c>
      <c r="M12" s="4">
        <v>2028</v>
      </c>
      <c r="N12" s="4">
        <v>2029</v>
      </c>
      <c r="O12" s="4">
        <v>2030</v>
      </c>
      <c r="P12" s="4">
        <v>2031</v>
      </c>
      <c r="Q12" s="4">
        <v>2032</v>
      </c>
      <c r="R12" s="4">
        <v>2033</v>
      </c>
      <c r="S12" s="4">
        <v>2034</v>
      </c>
      <c r="T12" s="4">
        <v>2035</v>
      </c>
      <c r="U12" s="4">
        <v>2036</v>
      </c>
      <c r="V12" s="4">
        <v>2037</v>
      </c>
      <c r="W12" s="4">
        <v>2038</v>
      </c>
      <c r="X12" s="4">
        <v>2039</v>
      </c>
      <c r="Y12" s="4">
        <v>2040</v>
      </c>
      <c r="Z12" s="4">
        <v>2041</v>
      </c>
      <c r="AA12" s="4">
        <v>2042</v>
      </c>
      <c r="AB12" s="4">
        <v>2043</v>
      </c>
      <c r="AC12" s="4">
        <v>2044</v>
      </c>
      <c r="AD12" s="4">
        <v>2045</v>
      </c>
      <c r="AE12" s="4">
        <v>2046</v>
      </c>
      <c r="AF12" s="4">
        <v>2047</v>
      </c>
      <c r="AG12" s="10">
        <v>2048</v>
      </c>
      <c r="AH12" s="4">
        <v>2049</v>
      </c>
      <c r="AI12" s="4">
        <v>2050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pans="1:56">
      <c r="C13" s="1" t="s">
        <v>13</v>
      </c>
      <c r="D13" s="4" t="s">
        <v>14</v>
      </c>
      <c r="E13" s="4"/>
      <c r="F13" s="4"/>
      <c r="G13" s="4"/>
    </row>
    <row r="14" spans="1:56" ht="15.75">
      <c r="B14" s="1" t="str">
        <f>CONCATENATE("OR",D14,E14)</f>
        <v>ORSingle FamilyNew</v>
      </c>
      <c r="C14" s="5" t="s">
        <v>15</v>
      </c>
      <c r="D14" s="1" t="s">
        <v>16</v>
      </c>
      <c r="E14" s="1" t="s">
        <v>8</v>
      </c>
      <c r="F14" s="6">
        <f>'[6]Res unit Forecast (low)'!E14</f>
        <v>12303.717723583866</v>
      </c>
      <c r="G14" s="6">
        <f>'[6]Res unit Forecast (low)'!F14</f>
        <v>12425.694067188015</v>
      </c>
      <c r="H14" s="6">
        <f>'[6]Res unit Forecast (low)'!G14</f>
        <v>12334.530756027707</v>
      </c>
      <c r="I14" s="6">
        <f>'[6]Res unit Forecast (low)'!H14</f>
        <v>11972.185263440431</v>
      </c>
      <c r="J14" s="6">
        <f>'[6]Res unit Forecast (low)'!I14</f>
        <v>11725.529887011007</v>
      </c>
      <c r="K14" s="6">
        <f>'[6]Res unit Forecast (low)'!J14</f>
        <v>11502.55085680567</v>
      </c>
      <c r="L14" s="6">
        <f>'[6]Res unit Forecast (low)'!K14</f>
        <v>11323.656899317531</v>
      </c>
      <c r="M14" s="6">
        <f>'[6]Res unit Forecast (low)'!L14</f>
        <v>11280.899320225899</v>
      </c>
      <c r="N14" s="6">
        <f>'[6]Res unit Forecast (low)'!M14</f>
        <v>10990.446088310813</v>
      </c>
      <c r="O14" s="6">
        <f>'[6]Res unit Forecast (low)'!N14</f>
        <v>11049.708314838914</v>
      </c>
      <c r="P14" s="6">
        <f>'[6]Res unit Forecast (low)'!O14</f>
        <v>11017.808454900216</v>
      </c>
      <c r="Q14" s="6">
        <f>'[6]Res unit Forecast (low)'!P14</f>
        <v>10917.793161177666</v>
      </c>
      <c r="R14" s="6">
        <f>'[6]Res unit Forecast (low)'!Q14</f>
        <v>10828.378388720605</v>
      </c>
      <c r="S14" s="6">
        <f>'[6]Res unit Forecast (low)'!R14</f>
        <v>10548.621656898627</v>
      </c>
      <c r="T14" s="6">
        <f>'[6]Res unit Forecast (low)'!S14</f>
        <v>10437.083384335296</v>
      </c>
      <c r="U14" s="6">
        <f>'[6]Res unit Forecast (low)'!T14</f>
        <v>10170.559873888424</v>
      </c>
      <c r="V14" s="6">
        <f>'[6]Res unit Forecast (low)'!U14</f>
        <v>9913.3716128389224</v>
      </c>
      <c r="W14" s="6">
        <f>'[6]Res unit Forecast (low)'!V14</f>
        <v>9772.6462631566283</v>
      </c>
      <c r="X14" s="6">
        <f>'[6]Res unit Forecast (low)'!W14</f>
        <v>9444.6463610822229</v>
      </c>
      <c r="Y14" s="6">
        <f>'[6]Res unit Forecast (low)'!X14</f>
        <v>9229.1914609624018</v>
      </c>
      <c r="Z14" s="6">
        <f>'[6]Res unit Forecast (low)'!Y14</f>
        <v>9087.0894563375314</v>
      </c>
      <c r="AA14" s="6">
        <f>'[6]Res unit Forecast (low)'!Z14</f>
        <v>8861.8641491290709</v>
      </c>
      <c r="AB14" s="6">
        <f>'[6]Res unit Forecast (low)'!AA14</f>
        <v>8782.0714854881116</v>
      </c>
      <c r="AC14" s="6">
        <f>'[6]Res unit Forecast (low)'!AB14</f>
        <v>8567.7774229237766</v>
      </c>
      <c r="AD14" s="6">
        <f>'[6]Res unit Forecast (low)'!AC14</f>
        <v>8418.3301465423938</v>
      </c>
      <c r="AE14" s="6">
        <f>'[6]Res unit Forecast (low)'!AD14</f>
        <v>8345.7486293553447</v>
      </c>
      <c r="AF14" s="6">
        <f>'[6]Res unit Forecast (low)'!AE14</f>
        <v>8264.0990541340961</v>
      </c>
      <c r="AG14" s="6">
        <f>'[6]Res unit Forecast (low)'!AF14</f>
        <v>8162.906602431226</v>
      </c>
      <c r="AH14" s="6">
        <f>'[6]Res unit Forecast (low)'!AG14</f>
        <v>8056.3264018256577</v>
      </c>
      <c r="AI14" s="6">
        <f>'[6]Res unit Forecast (low)'!AH14</f>
        <v>8094.1224331415015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52"/>
    </row>
    <row r="15" spans="1:56" ht="15.75">
      <c r="B15" s="1" t="str">
        <f t="shared" ref="B15:B21" si="0">CONCATENATE("OR",D15,E15)</f>
        <v>ORMultifamily - Low RiseNew</v>
      </c>
      <c r="C15" s="5" t="s">
        <v>17</v>
      </c>
      <c r="D15" s="1" t="s">
        <v>18</v>
      </c>
      <c r="E15" s="1" t="s">
        <v>8</v>
      </c>
      <c r="F15" s="6">
        <f>'[6]Res unit Forecast (low)'!E15</f>
        <v>4947.4221548877395</v>
      </c>
      <c r="G15" s="6">
        <f>'[6]Res unit Forecast (low)'!F15</f>
        <v>5082.9146015968008</v>
      </c>
      <c r="H15" s="6">
        <f>'[6]Res unit Forecast (low)'!G15</f>
        <v>5094.993245732574</v>
      </c>
      <c r="I15" s="6">
        <f>'[6]Res unit Forecast (low)'!H15</f>
        <v>5041.2494369919132</v>
      </c>
      <c r="J15" s="6">
        <f>'[6]Res unit Forecast (low)'!I15</f>
        <v>4989.9433583468663</v>
      </c>
      <c r="K15" s="6">
        <f>'[6]Res unit Forecast (low)'!J15</f>
        <v>4812.1617566518498</v>
      </c>
      <c r="L15" s="6">
        <f>'[6]Res unit Forecast (low)'!K15</f>
        <v>4644.2829627232322</v>
      </c>
      <c r="M15" s="6">
        <f>'[6]Res unit Forecast (low)'!L15</f>
        <v>4484.101626490411</v>
      </c>
      <c r="N15" s="6">
        <f>'[6]Res unit Forecast (low)'!M15</f>
        <v>4197.410027929508</v>
      </c>
      <c r="O15" s="6">
        <f>'[6]Res unit Forecast (low)'!N15</f>
        <v>4022.2900640385756</v>
      </c>
      <c r="P15" s="6">
        <f>'[6]Res unit Forecast (low)'!O15</f>
        <v>3916.4914813583646</v>
      </c>
      <c r="Q15" s="6">
        <f>'[6]Res unit Forecast (low)'!P15</f>
        <v>3812.8793884975771</v>
      </c>
      <c r="R15" s="6">
        <f>'[6]Res unit Forecast (low)'!Q15</f>
        <v>3751.3623248442304</v>
      </c>
      <c r="S15" s="6">
        <f>'[6]Res unit Forecast (low)'!R15</f>
        <v>3545.5550919901011</v>
      </c>
      <c r="T15" s="6">
        <f>'[6]Res unit Forecast (low)'!S15</f>
        <v>3471.982693843006</v>
      </c>
      <c r="U15" s="6">
        <f>'[6]Res unit Forecast (low)'!T15</f>
        <v>3312.0739904486732</v>
      </c>
      <c r="V15" s="6">
        <f>'[6]Res unit Forecast (low)'!U15</f>
        <v>3265.2037109571393</v>
      </c>
      <c r="W15" s="6">
        <f>'[6]Res unit Forecast (low)'!V15</f>
        <v>3055.1497868789302</v>
      </c>
      <c r="X15" s="6">
        <f>'[6]Res unit Forecast (low)'!W15</f>
        <v>2967.2950444113035</v>
      </c>
      <c r="Y15" s="6">
        <f>'[6]Res unit Forecast (low)'!X15</f>
        <v>2895.0191860128475</v>
      </c>
      <c r="Z15" s="6">
        <f>'[6]Res unit Forecast (low)'!Y15</f>
        <v>2780.5616183871912</v>
      </c>
      <c r="AA15" s="6">
        <f>'[6]Res unit Forecast (low)'!Z15</f>
        <v>2564.1199703708216</v>
      </c>
      <c r="AB15" s="6">
        <f>'[6]Res unit Forecast (low)'!AA15</f>
        <v>2598.4834034136707</v>
      </c>
      <c r="AC15" s="6">
        <f>'[6]Res unit Forecast (low)'!AB15</f>
        <v>2554.4644516219882</v>
      </c>
      <c r="AD15" s="6">
        <f>'[6]Res unit Forecast (low)'!AC15</f>
        <v>2580.1656847082522</v>
      </c>
      <c r="AE15" s="6">
        <f>'[6]Res unit Forecast (low)'!AD15</f>
        <v>2603.425399181614</v>
      </c>
      <c r="AF15" s="6">
        <f>'[6]Res unit Forecast (low)'!AE15</f>
        <v>2638.2015889616928</v>
      </c>
      <c r="AG15" s="6">
        <f>'[6]Res unit Forecast (low)'!AF15</f>
        <v>2619.0849979898926</v>
      </c>
      <c r="AH15" s="6">
        <f>'[6]Res unit Forecast (low)'!AG15</f>
        <v>2597.0961862789177</v>
      </c>
      <c r="AI15" s="6">
        <f>'[6]Res unit Forecast (low)'!AH15</f>
        <v>2575.2601331686415</v>
      </c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52"/>
    </row>
    <row r="16" spans="1:56">
      <c r="B16" s="1" t="str">
        <f t="shared" si="0"/>
        <v>ORMultifamily - High RiseNew</v>
      </c>
      <c r="C16" s="1" t="s">
        <v>19</v>
      </c>
      <c r="D16" s="1" t="s">
        <v>5423</v>
      </c>
      <c r="E16" s="1" t="s">
        <v>8</v>
      </c>
      <c r="F16" s="6">
        <f>'[6]Res unit Forecast (low)'!E16</f>
        <v>1738.2834598254221</v>
      </c>
      <c r="G16" s="6">
        <f>'[6]Res unit Forecast (low)'!F16</f>
        <v>1785.8889140745516</v>
      </c>
      <c r="H16" s="6">
        <f>'[6]Res unit Forecast (low)'!G16</f>
        <v>1790.1327620141476</v>
      </c>
      <c r="I16" s="6">
        <f>'[6]Res unit Forecast (low)'!H16</f>
        <v>1771.249802186348</v>
      </c>
      <c r="J16" s="6">
        <f>'[6]Res unit Forecast (low)'!I16</f>
        <v>1753.2233421218721</v>
      </c>
      <c r="K16" s="6">
        <f>'[6]Res unit Forecast (low)'!J16</f>
        <v>1690.7595361209205</v>
      </c>
      <c r="L16" s="6">
        <f>'[6]Res unit Forecast (low)'!K16</f>
        <v>1631.775095010865</v>
      </c>
      <c r="M16" s="6">
        <f>'[6]Res unit Forecast (low)'!L16</f>
        <v>1575.4951660641984</v>
      </c>
      <c r="N16" s="6">
        <f>'[6]Res unit Forecast (low)'!M16</f>
        <v>1474.7656854887462</v>
      </c>
      <c r="O16" s="6">
        <f>'[6]Res unit Forecast (low)'!N16</f>
        <v>1413.2370495270673</v>
      </c>
      <c r="P16" s="6">
        <f>'[6]Res unit Forecast (low)'!O16</f>
        <v>1376.0645745313175</v>
      </c>
      <c r="Q16" s="6">
        <f>'[6]Res unit Forecast (low)'!P16</f>
        <v>1339.6603256883382</v>
      </c>
      <c r="R16" s="6">
        <f>'[6]Res unit Forecast (low)'!Q16</f>
        <v>1318.0462222425674</v>
      </c>
      <c r="S16" s="6">
        <f>'[6]Res unit Forecast (low)'!R16</f>
        <v>1245.7355728613868</v>
      </c>
      <c r="T16" s="6">
        <f>'[6]Res unit Forecast (low)'!S16</f>
        <v>1219.8858113502454</v>
      </c>
      <c r="U16" s="6">
        <f>'[6]Res unit Forecast (low)'!T16</f>
        <v>1163.7016723198042</v>
      </c>
      <c r="V16" s="6">
        <f>'[6]Res unit Forecast (low)'!U16</f>
        <v>1147.2337362822382</v>
      </c>
      <c r="W16" s="6">
        <f>'[6]Res unit Forecast (low)'!V16</f>
        <v>1073.4310062007053</v>
      </c>
      <c r="X16" s="6">
        <f>'[6]Res unit Forecast (low)'!W16</f>
        <v>1042.5631237120797</v>
      </c>
      <c r="Y16" s="6">
        <f>'[6]Res unit Forecast (low)'!X16</f>
        <v>1017.1689031937033</v>
      </c>
      <c r="Z16" s="6">
        <f>'[6]Res unit Forecast (low)'!Y16</f>
        <v>976.95408213604026</v>
      </c>
      <c r="AA16" s="6">
        <f>'[6]Res unit Forecast (low)'!Z16</f>
        <v>900.90701661677519</v>
      </c>
      <c r="AB16" s="6">
        <f>'[6]Res unit Forecast (low)'!AA16</f>
        <v>912.98065525345191</v>
      </c>
      <c r="AC16" s="6">
        <f>'[6]Res unit Forecast (low)'!AB16</f>
        <v>897.51453705637425</v>
      </c>
      <c r="AD16" s="6">
        <f>'[6]Res unit Forecast (low)'!AC16</f>
        <v>906.54470003262941</v>
      </c>
      <c r="AE16" s="6">
        <f>'[6]Res unit Forecast (low)'!AD16</f>
        <v>914.7170321448915</v>
      </c>
      <c r="AF16" s="6">
        <f>'[6]Res unit Forecast (low)'!AE16</f>
        <v>926.93569341897319</v>
      </c>
      <c r="AG16" s="6">
        <f>'[6]Res unit Forecast (low)'!AF16</f>
        <v>920.21905334780013</v>
      </c>
      <c r="AH16" s="6">
        <f>'[6]Res unit Forecast (low)'!AG16</f>
        <v>912.4932546385387</v>
      </c>
      <c r="AI16" s="6">
        <f>'[6]Res unit Forecast (low)'!AH16</f>
        <v>904.82112787006326</v>
      </c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52"/>
    </row>
    <row r="17" spans="1:56" ht="15.75">
      <c r="A17" s="1" t="s">
        <v>5400</v>
      </c>
      <c r="B17" s="1" t="str">
        <f t="shared" si="0"/>
        <v>ORManufacturedNew</v>
      </c>
      <c r="C17" s="5" t="s">
        <v>20</v>
      </c>
      <c r="D17" s="1" t="s">
        <v>21</v>
      </c>
      <c r="E17" s="1" t="s">
        <v>8</v>
      </c>
      <c r="F17" s="6">
        <f>'[6]Res unit Forecast (low)'!E17</f>
        <v>1751.9929558747617</v>
      </c>
      <c r="G17" s="6">
        <f>'[6]Res unit Forecast (low)'!F17</f>
        <v>1802.6649202948477</v>
      </c>
      <c r="H17" s="6">
        <f>'[6]Res unit Forecast (low)'!G17</f>
        <v>1844.9482472984664</v>
      </c>
      <c r="I17" s="6">
        <f>'[6]Res unit Forecast (low)'!H17</f>
        <v>1901.1664382440467</v>
      </c>
      <c r="J17" s="6">
        <f>'[6]Res unit Forecast (low)'!I17</f>
        <v>1991.7692980032166</v>
      </c>
      <c r="K17" s="6">
        <f>'[6]Res unit Forecast (low)'!J17</f>
        <v>2043.5561100215034</v>
      </c>
      <c r="L17" s="6">
        <f>'[6]Res unit Forecast (low)'!K17</f>
        <v>2037.1456636002447</v>
      </c>
      <c r="M17" s="6">
        <f>'[6]Res unit Forecast (low)'!L17</f>
        <v>2075.0713911296025</v>
      </c>
      <c r="N17" s="6">
        <f>'[6]Res unit Forecast (low)'!M17</f>
        <v>2127.5645958554264</v>
      </c>
      <c r="O17" s="6">
        <f>'[6]Res unit Forecast (low)'!N17</f>
        <v>2192.5486445574197</v>
      </c>
      <c r="P17" s="6">
        <f>'[6]Res unit Forecast (low)'!O17</f>
        <v>2266.3754599947943</v>
      </c>
      <c r="Q17" s="6">
        <f>'[6]Res unit Forecast (low)'!P17</f>
        <v>2279.5807246383483</v>
      </c>
      <c r="R17" s="6">
        <f>'[6]Res unit Forecast (low)'!Q17</f>
        <v>2339.0666589396305</v>
      </c>
      <c r="S17" s="6">
        <f>'[6]Res unit Forecast (low)'!R17</f>
        <v>2406.3954359584445</v>
      </c>
      <c r="T17" s="6">
        <f>'[6]Res unit Forecast (low)'!S17</f>
        <v>2470.321494143071</v>
      </c>
      <c r="U17" s="6">
        <f>'[6]Res unit Forecast (low)'!T17</f>
        <v>2475.2030979428105</v>
      </c>
      <c r="V17" s="6">
        <f>'[6]Res unit Forecast (low)'!U17</f>
        <v>2519.6849307225802</v>
      </c>
      <c r="W17" s="6">
        <f>'[6]Res unit Forecast (low)'!V17</f>
        <v>2550.9800770455377</v>
      </c>
      <c r="X17" s="6">
        <f>'[6]Res unit Forecast (low)'!W17</f>
        <v>2575.1520077234682</v>
      </c>
      <c r="Y17" s="6">
        <f>'[6]Res unit Forecast (low)'!X17</f>
        <v>2618.5555250005605</v>
      </c>
      <c r="Z17" s="6">
        <f>'[6]Res unit Forecast (low)'!Y17</f>
        <v>2650.4280081026072</v>
      </c>
      <c r="AA17" s="6">
        <f>'[6]Res unit Forecast (low)'!Z17</f>
        <v>2674.2159093402165</v>
      </c>
      <c r="AB17" s="6">
        <f>'[6]Res unit Forecast (low)'!AA17</f>
        <v>2743.7851955979299</v>
      </c>
      <c r="AC17" s="6">
        <f>'[6]Res unit Forecast (low)'!AB17</f>
        <v>2835.6327281787608</v>
      </c>
      <c r="AD17" s="6">
        <f>'[6]Res unit Forecast (low)'!AC17</f>
        <v>2929.0236716229856</v>
      </c>
      <c r="AE17" s="6">
        <f>'[6]Res unit Forecast (low)'!AD17</f>
        <v>3016.1725119391394</v>
      </c>
      <c r="AF17" s="6">
        <f>'[6]Res unit Forecast (low)'!AE17</f>
        <v>3092.9390487805026</v>
      </c>
      <c r="AG17" s="6">
        <f>'[6]Res unit Forecast (low)'!AF17</f>
        <v>3196.3637404955621</v>
      </c>
      <c r="AH17" s="6">
        <f>'[6]Res unit Forecast (low)'!AG17</f>
        <v>3281.4884013803958</v>
      </c>
      <c r="AI17" s="6">
        <f>'[6]Res unit Forecast (low)'!AH17</f>
        <v>3368.2653905578377</v>
      </c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52"/>
    </row>
    <row r="18" spans="1:56" ht="15.75">
      <c r="A18" s="1">
        <v>-2.2707813017997908E-3</v>
      </c>
      <c r="B18" s="1" t="str">
        <f t="shared" si="0"/>
        <v>ORSingle FamilyStock - 2021</v>
      </c>
      <c r="C18" s="5" t="s">
        <v>15</v>
      </c>
      <c r="D18" s="1" t="s">
        <v>16</v>
      </c>
      <c r="E18" s="1" t="s">
        <v>5659</v>
      </c>
      <c r="F18" s="6">
        <f>'[6]Res unit Forecast (low)'!E18</f>
        <v>1338302.3917697961</v>
      </c>
      <c r="G18" s="6">
        <f>'[6]Res unit Forecast (low)'!F18</f>
        <v>1335263.3997224113</v>
      </c>
      <c r="H18" s="6">
        <f>'[6]Res unit Forecast (low)'!G18</f>
        <v>1332231.3085613439</v>
      </c>
      <c r="I18" s="6">
        <f>'[6]Res unit Forecast (low)'!H18</f>
        <v>1329206.1026161904</v>
      </c>
      <c r="J18" s="6">
        <f>'[6]Res unit Forecast (low)'!I18</f>
        <v>1326187.7662521314</v>
      </c>
      <c r="K18" s="6">
        <f>'[6]Res unit Forecast (low)'!J18</f>
        <v>1323176.2838698504</v>
      </c>
      <c r="L18" s="6">
        <f>'[6]Res unit Forecast (low)'!K18</f>
        <v>1320171.6399054539</v>
      </c>
      <c r="M18" s="6">
        <f>'[6]Res unit Forecast (low)'!L18</f>
        <v>1317173.8188303902</v>
      </c>
      <c r="N18" s="6">
        <f>'[6]Res unit Forecast (low)'!M18</f>
        <v>1314182.8051513699</v>
      </c>
      <c r="O18" s="6">
        <f>'[6]Res unit Forecast (low)'!N18</f>
        <v>1311198.5834102854</v>
      </c>
      <c r="P18" s="6">
        <f>'[6]Res unit Forecast (low)'!O18</f>
        <v>1308221.1381841309</v>
      </c>
      <c r="Q18" s="6">
        <f>'[6]Res unit Forecast (low)'!P18</f>
        <v>1305250.454084923</v>
      </c>
      <c r="R18" s="6">
        <f>'[6]Res unit Forecast (low)'!Q18</f>
        <v>1302286.5157596213</v>
      </c>
      <c r="S18" s="6">
        <f>'[6]Res unit Forecast (low)'!R18</f>
        <v>1299329.3078900483</v>
      </c>
      <c r="T18" s="6">
        <f>'[6]Res unit Forecast (low)'!S18</f>
        <v>1296378.815192811</v>
      </c>
      <c r="U18" s="6">
        <f>'[6]Res unit Forecast (low)'!T18</f>
        <v>1293435.0224192217</v>
      </c>
      <c r="V18" s="6">
        <f>'[6]Res unit Forecast (low)'!U18</f>
        <v>1290497.9143552191</v>
      </c>
      <c r="W18" s="6">
        <f>'[6]Res unit Forecast (low)'!V18</f>
        <v>1287567.4758212897</v>
      </c>
      <c r="X18" s="6">
        <f>'[6]Res unit Forecast (low)'!W18</f>
        <v>1284643.6916723892</v>
      </c>
      <c r="Y18" s="6">
        <f>'[6]Res unit Forecast (low)'!X18</f>
        <v>1281726.5467978644</v>
      </c>
      <c r="Z18" s="6">
        <f>'[6]Res unit Forecast (low)'!Y18</f>
        <v>1278816.0261213754</v>
      </c>
      <c r="AA18" s="6">
        <f>'[6]Res unit Forecast (low)'!Z18</f>
        <v>1275912.114600817</v>
      </c>
      <c r="AB18" s="6">
        <f>'[6]Res unit Forecast (low)'!AA18</f>
        <v>1273014.7972282416</v>
      </c>
      <c r="AC18" s="6">
        <f>'[6]Res unit Forecast (low)'!AB18</f>
        <v>1270124.0590297813</v>
      </c>
      <c r="AD18" s="6">
        <f>'[6]Res unit Forecast (low)'!AC18</f>
        <v>1267239.8850655705</v>
      </c>
      <c r="AE18" s="6">
        <f>'[6]Res unit Forecast (low)'!AD18</f>
        <v>1264362.2604296687</v>
      </c>
      <c r="AF18" s="6">
        <f>'[6]Res unit Forecast (low)'!AE18</f>
        <v>1261491.1702499837</v>
      </c>
      <c r="AG18" s="6">
        <f>'[6]Res unit Forecast (low)'!AF18</f>
        <v>1258626.5996881945</v>
      </c>
      <c r="AH18" s="6">
        <f>'[6]Res unit Forecast (low)'!AG18</f>
        <v>1255768.5339396747</v>
      </c>
      <c r="AI18" s="6">
        <f>'[6]Res unit Forecast (low)'!AH18</f>
        <v>1252916.9582334158</v>
      </c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52"/>
    </row>
    <row r="19" spans="1:56" ht="15.75">
      <c r="A19" s="1">
        <v>-2.2708178107920937E-3</v>
      </c>
      <c r="B19" s="1" t="str">
        <f t="shared" si="0"/>
        <v>ORMultifamily - Low RiseStock - 2021</v>
      </c>
      <c r="C19" s="5" t="s">
        <v>17</v>
      </c>
      <c r="D19" s="1" t="s">
        <v>18</v>
      </c>
      <c r="E19" s="1" t="s">
        <v>5659</v>
      </c>
      <c r="F19" s="6">
        <f>'[6]Res unit Forecast (low)'!E19</f>
        <v>310775.8329294679</v>
      </c>
      <c r="G19" s="6">
        <f>'[6]Res unit Forecast (low)'!F19</f>
        <v>310070.11763288791</v>
      </c>
      <c r="H19" s="6">
        <f>'[6]Res unit Forecast (low)'!G19</f>
        <v>309366.00488717278</v>
      </c>
      <c r="I19" s="6">
        <f>'[6]Res unit Forecast (low)'!H19</f>
        <v>308663.4910532214</v>
      </c>
      <c r="J19" s="6">
        <f>'[6]Res unit Forecast (low)'!I19</f>
        <v>307962.57250019646</v>
      </c>
      <c r="K19" s="6">
        <f>'[6]Res unit Forecast (low)'!J19</f>
        <v>307263.24560550565</v>
      </c>
      <c r="L19" s="6">
        <f>'[6]Res unit Forecast (low)'!K19</f>
        <v>306565.50675478287</v>
      </c>
      <c r="M19" s="6">
        <f>'[6]Res unit Forecast (low)'!L19</f>
        <v>305869.35234186961</v>
      </c>
      <c r="N19" s="6">
        <f>'[6]Res unit Forecast (low)'!M19</f>
        <v>305174.77876879624</v>
      </c>
      <c r="O19" s="6">
        <f>'[6]Res unit Forecast (low)'!N19</f>
        <v>304481.78244576353</v>
      </c>
      <c r="P19" s="6">
        <f>'[6]Res unit Forecast (low)'!O19</f>
        <v>303790.35979112395</v>
      </c>
      <c r="Q19" s="6">
        <f>'[6]Res unit Forecast (low)'!P19</f>
        <v>303100.50723136333</v>
      </c>
      <c r="R19" s="6">
        <f>'[6]Res unit Forecast (low)'!Q19</f>
        <v>302412.22120108223</v>
      </c>
      <c r="S19" s="6">
        <f>'[6]Res unit Forecast (low)'!R19</f>
        <v>301725.49814297759</v>
      </c>
      <c r="T19" s="6">
        <f>'[6]Res unit Forecast (low)'!S19</f>
        <v>301040.33450782439</v>
      </c>
      <c r="U19" s="6">
        <f>'[6]Res unit Forecast (low)'!T19</f>
        <v>300356.72675445722</v>
      </c>
      <c r="V19" s="6">
        <f>'[6]Res unit Forecast (low)'!U19</f>
        <v>299674.671349752</v>
      </c>
      <c r="W19" s="6">
        <f>'[6]Res unit Forecast (low)'!V19</f>
        <v>298994.1647686077</v>
      </c>
      <c r="X19" s="6">
        <f>'[6]Res unit Forecast (low)'!W19</f>
        <v>298315.20349392825</v>
      </c>
      <c r="Y19" s="6">
        <f>'[6]Res unit Forecast (low)'!X19</f>
        <v>297637.78401660419</v>
      </c>
      <c r="Z19" s="6">
        <f>'[6]Res unit Forecast (low)'!Y19</f>
        <v>296961.90283549461</v>
      </c>
      <c r="AA19" s="6">
        <f>'[6]Res unit Forecast (low)'!Z19</f>
        <v>296287.55645740905</v>
      </c>
      <c r="AB19" s="6">
        <f>'[6]Res unit Forecast (low)'!AA19</f>
        <v>295614.7413970895</v>
      </c>
      <c r="AC19" s="6">
        <f>'[6]Res unit Forecast (low)'!AB19</f>
        <v>294943.4541771923</v>
      </c>
      <c r="AD19" s="6">
        <f>'[6]Res unit Forecast (low)'!AC19</f>
        <v>294273.69132827019</v>
      </c>
      <c r="AE19" s="6">
        <f>'[6]Res unit Forecast (low)'!AD19</f>
        <v>293605.44938875444</v>
      </c>
      <c r="AF19" s="6">
        <f>'[6]Res unit Forecast (low)'!AE19</f>
        <v>292938.72490493685</v>
      </c>
      <c r="AG19" s="6">
        <f>'[6]Res unit Forecast (low)'!AF19</f>
        <v>292273.51443095203</v>
      </c>
      <c r="AH19" s="6">
        <f>'[6]Res unit Forecast (low)'!AG19</f>
        <v>291609.81452875945</v>
      </c>
      <c r="AI19" s="6">
        <f>'[6]Res unit Forecast (low)'!AH19</f>
        <v>290947.6217681258</v>
      </c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52"/>
    </row>
    <row r="20" spans="1:56">
      <c r="A20" s="1">
        <v>-2.2708178107920937E-3</v>
      </c>
      <c r="B20" s="1" t="str">
        <f>CONCATENATE("OR",D20,E20)</f>
        <v>ORMultifamily - High RiseStock - 2021</v>
      </c>
      <c r="D20" s="1" t="s">
        <v>5423</v>
      </c>
      <c r="E20" s="1" t="s">
        <v>5659</v>
      </c>
      <c r="F20" s="6">
        <f>'[6]Res unit Forecast (low)'!E20</f>
        <v>72898.034884689987</v>
      </c>
      <c r="G20" s="6">
        <f>'[6]Res unit Forecast (low)'!F20</f>
        <v>72732.496728702085</v>
      </c>
      <c r="H20" s="6">
        <f>'[6]Res unit Forecast (low)'!G20</f>
        <v>72567.334479707177</v>
      </c>
      <c r="I20" s="6">
        <f>'[6]Res unit Forecast (low)'!H20</f>
        <v>72402.547284088956</v>
      </c>
      <c r="J20" s="6">
        <f>'[6]Res unit Forecast (low)'!I20</f>
        <v>72238.134290169532</v>
      </c>
      <c r="K20" s="6">
        <f>'[6]Res unit Forecast (low)'!J20</f>
        <v>72074.09464820502</v>
      </c>
      <c r="L20" s="6">
        <f>'[6]Res unit Forecast (low)'!K20</f>
        <v>71910.427510381167</v>
      </c>
      <c r="M20" s="6">
        <f>'[6]Res unit Forecast (low)'!L20</f>
        <v>71747.13203080892</v>
      </c>
      <c r="N20" s="6">
        <f>'[6]Res unit Forecast (low)'!M20</f>
        <v>71584.207365520109</v>
      </c>
      <c r="O20" s="6">
        <f>'[6]Res unit Forecast (low)'!N20</f>
        <v>71421.652672463053</v>
      </c>
      <c r="P20" s="6">
        <f>'[6]Res unit Forecast (low)'!O20</f>
        <v>71259.467111498219</v>
      </c>
      <c r="Q20" s="6">
        <f>'[6]Res unit Forecast (low)'!P20</f>
        <v>71097.649844393876</v>
      </c>
      <c r="R20" s="6">
        <f>'[6]Res unit Forecast (low)'!Q20</f>
        <v>70936.20003482177</v>
      </c>
      <c r="S20" s="6">
        <f>'[6]Res unit Forecast (low)'!R20</f>
        <v>70775.116848352787</v>
      </c>
      <c r="T20" s="6">
        <f>'[6]Res unit Forecast (low)'!S20</f>
        <v>70614.399452452664</v>
      </c>
      <c r="U20" s="6">
        <f>'[6]Res unit Forecast (low)'!T20</f>
        <v>70454.047016477649</v>
      </c>
      <c r="V20" s="6">
        <f>'[6]Res unit Forecast (low)'!U20</f>
        <v>70294.058711670252</v>
      </c>
      <c r="W20" s="6">
        <f>'[6]Res unit Forecast (low)'!V20</f>
        <v>70134.433711154925</v>
      </c>
      <c r="X20" s="6">
        <f>'[6]Res unit Forecast (low)'!W20</f>
        <v>69975.171189933812</v>
      </c>
      <c r="Y20" s="6">
        <f>'[6]Res unit Forecast (low)'!X20</f>
        <v>69816.270324882484</v>
      </c>
      <c r="Z20" s="6">
        <f>'[6]Res unit Forecast (low)'!Y20</f>
        <v>69657.730294745663</v>
      </c>
      <c r="AA20" s="6">
        <f>'[6]Res unit Forecast (low)'!Z20</f>
        <v>69499.550280133</v>
      </c>
      <c r="AB20" s="6">
        <f>'[6]Res unit Forecast (low)'!AA20</f>
        <v>69341.729463514828</v>
      </c>
      <c r="AC20" s="6">
        <f>'[6]Res unit Forecast (low)'!AB20</f>
        <v>69184.267029217954</v>
      </c>
      <c r="AD20" s="6">
        <f>'[6]Res unit Forecast (low)'!AC20</f>
        <v>69027.16216342141</v>
      </c>
      <c r="AE20" s="6">
        <f>'[6]Res unit Forecast (low)'!AD20</f>
        <v>68870.414054152279</v>
      </c>
      <c r="AF20" s="6">
        <f>'[6]Res unit Forecast (low)'!AE20</f>
        <v>68714.021891281489</v>
      </c>
      <c r="AG20" s="6">
        <f>'[6]Res unit Forecast (low)'!AF20</f>
        <v>68557.984866519604</v>
      </c>
      <c r="AH20" s="6">
        <f>'[6]Res unit Forecast (low)'!AG20</f>
        <v>68402.302173412696</v>
      </c>
      <c r="AI20" s="6">
        <f>'[6]Res unit Forecast (low)'!AH20</f>
        <v>68246.973007338122</v>
      </c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52"/>
    </row>
    <row r="21" spans="1:56" ht="15.75">
      <c r="A21" s="1">
        <v>-1.0686986477418991E-2</v>
      </c>
      <c r="B21" s="1" t="str">
        <f t="shared" si="0"/>
        <v>ORManufacturedStock - 2021</v>
      </c>
      <c r="C21" s="5" t="s">
        <v>20</v>
      </c>
      <c r="D21" s="1" t="s">
        <v>21</v>
      </c>
      <c r="E21" s="1" t="s">
        <v>5659</v>
      </c>
      <c r="F21" s="6">
        <f>'[6]Res unit Forecast (low)'!E21</f>
        <v>211669.79468426274</v>
      </c>
      <c r="G21" s="6">
        <f>'[6]Res unit Forecast (low)'!F21</f>
        <v>209407.68245079397</v>
      </c>
      <c r="H21" s="6">
        <f>'[6]Res unit Forecast (low)'!G21</f>
        <v>207169.74538017469</v>
      </c>
      <c r="I21" s="6">
        <f>'[6]Res unit Forecast (low)'!H21</f>
        <v>204955.72511276643</v>
      </c>
      <c r="J21" s="6">
        <f>'[6]Res unit Forecast (low)'!I21</f>
        <v>202765.36605001672</v>
      </c>
      <c r="K21" s="6">
        <f>'[6]Res unit Forecast (low)'!J21</f>
        <v>200598.41532495129</v>
      </c>
      <c r="L21" s="6">
        <f>'[6]Res unit Forecast (low)'!K21</f>
        <v>198454.62277298188</v>
      </c>
      <c r="M21" s="6">
        <f>'[6]Res unit Forecast (low)'!L21</f>
        <v>196333.74090302575</v>
      </c>
      <c r="N21" s="6">
        <f>'[6]Res unit Forecast (low)'!M21</f>
        <v>194235.52486893404</v>
      </c>
      <c r="O21" s="6">
        <f>'[6]Res unit Forecast (low)'!N21</f>
        <v>192159.73244122538</v>
      </c>
      <c r="P21" s="6">
        <f>'[6]Res unit Forecast (low)'!O21</f>
        <v>190106.12397912156</v>
      </c>
      <c r="Q21" s="6">
        <f>'[6]Res unit Forecast (low)'!P21</f>
        <v>188074.46240288217</v>
      </c>
      <c r="R21" s="6">
        <f>'[6]Res unit Forecast (low)'!Q21</f>
        <v>186064.51316643474</v>
      </c>
      <c r="S21" s="6">
        <f>'[6]Res unit Forecast (low)'!R21</f>
        <v>184076.04423029753</v>
      </c>
      <c r="T21" s="6">
        <f>'[6]Res unit Forecast (low)'!S21</f>
        <v>182108.82603479156</v>
      </c>
      <c r="U21" s="6">
        <f>'[6]Res unit Forecast (low)'!T21</f>
        <v>180162.63147353911</v>
      </c>
      <c r="V21" s="6">
        <f>'[6]Res unit Forecast (low)'!U21</f>
        <v>178237.23586724518</v>
      </c>
      <c r="W21" s="6">
        <f>'[6]Res unit Forecast (low)'!V21</f>
        <v>176332.41693775941</v>
      </c>
      <c r="X21" s="6">
        <f>'[6]Res unit Forecast (low)'!W21</f>
        <v>174447.95478241498</v>
      </c>
      <c r="Y21" s="6">
        <f>'[6]Res unit Forecast (low)'!X21</f>
        <v>172583.6318486419</v>
      </c>
      <c r="Z21" s="6">
        <f>'[6]Res unit Forecast (low)'!Y21</f>
        <v>170739.23290885161</v>
      </c>
      <c r="AA21" s="6">
        <f>'[6]Res unit Forecast (low)'!Z21</f>
        <v>168914.54503558984</v>
      </c>
      <c r="AB21" s="6">
        <f>'[6]Res unit Forecast (low)'!AA21</f>
        <v>167109.35757695511</v>
      </c>
      <c r="AC21" s="6">
        <f>'[6]Res unit Forecast (low)'!AB21</f>
        <v>165323.46213228002</v>
      </c>
      <c r="AD21" s="6">
        <f>'[6]Res unit Forecast (low)'!AC21</f>
        <v>163556.65252807227</v>
      </c>
      <c r="AE21" s="6">
        <f>'[6]Res unit Forecast (low)'!AD21</f>
        <v>161808.72479421285</v>
      </c>
      <c r="AF21" s="6">
        <f>'[6]Res unit Forecast (low)'!AE21</f>
        <v>160079.47714040868</v>
      </c>
      <c r="AG21" s="6">
        <f>'[6]Res unit Forecast (low)'!AF21</f>
        <v>158368.70993289683</v>
      </c>
      <c r="AH21" s="6">
        <f>'[6]Res unit Forecast (low)'!AG21</f>
        <v>156676.22567139767</v>
      </c>
      <c r="AI21" s="6">
        <f>'[6]Res unit Forecast (low)'!AH21</f>
        <v>155001.82896631441</v>
      </c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52"/>
    </row>
    <row r="22" spans="1:56">
      <c r="BD22" s="52"/>
    </row>
    <row r="23" spans="1:56">
      <c r="D23" s="4" t="s">
        <v>22</v>
      </c>
      <c r="E23" s="4"/>
      <c r="F23" s="4"/>
      <c r="G23" s="4"/>
      <c r="BD23" s="52"/>
    </row>
    <row r="24" spans="1:56" ht="15.75">
      <c r="B24" s="1" t="str">
        <f>CONCATENATE("WA",D24,E24)</f>
        <v>WASingle FamilyNew</v>
      </c>
      <c r="C24" s="5" t="s">
        <v>23</v>
      </c>
      <c r="D24" s="1" t="s">
        <v>16</v>
      </c>
      <c r="E24" s="1" t="s">
        <v>8</v>
      </c>
      <c r="F24" s="6">
        <f>'[6]Res unit Forecast (low)'!E24</f>
        <v>19586.713848277355</v>
      </c>
      <c r="G24" s="6">
        <f>'[6]Res unit Forecast (low)'!F24</f>
        <v>19134.14636286996</v>
      </c>
      <c r="H24" s="6">
        <f>'[6]Res unit Forecast (low)'!G24</f>
        <v>18808.305212222393</v>
      </c>
      <c r="I24" s="6">
        <f>'[6]Res unit Forecast (low)'!H24</f>
        <v>17809.630699980215</v>
      </c>
      <c r="J24" s="6">
        <f>'[6]Res unit Forecast (low)'!I24</f>
        <v>16795.798470626571</v>
      </c>
      <c r="K24" s="6">
        <f>'[6]Res unit Forecast (low)'!J24</f>
        <v>16319.026405544089</v>
      </c>
      <c r="L24" s="6">
        <f>'[6]Res unit Forecast (low)'!K24</f>
        <v>16080.041717503917</v>
      </c>
      <c r="M24" s="6">
        <f>'[6]Res unit Forecast (low)'!L24</f>
        <v>16337.956434339518</v>
      </c>
      <c r="N24" s="6">
        <f>'[6]Res unit Forecast (low)'!M24</f>
        <v>16087.089194463853</v>
      </c>
      <c r="O24" s="6">
        <f>'[6]Res unit Forecast (low)'!N24</f>
        <v>16118.828091043486</v>
      </c>
      <c r="P24" s="6">
        <f>'[6]Res unit Forecast (low)'!O24</f>
        <v>16092.258716396984</v>
      </c>
      <c r="Q24" s="6">
        <f>'[6]Res unit Forecast (low)'!P24</f>
        <v>16003.668694674332</v>
      </c>
      <c r="R24" s="6">
        <f>'[6]Res unit Forecast (low)'!Q24</f>
        <v>15923.467054138684</v>
      </c>
      <c r="S24" s="6">
        <f>'[6]Res unit Forecast (low)'!R24</f>
        <v>15480.288173574039</v>
      </c>
      <c r="T24" s="6">
        <f>'[6]Res unit Forecast (low)'!S24</f>
        <v>15252.58694217467</v>
      </c>
      <c r="U24" s="6">
        <f>'[6]Res unit Forecast (low)'!T24</f>
        <v>14813.162497942896</v>
      </c>
      <c r="V24" s="6">
        <f>'[6]Res unit Forecast (low)'!U24</f>
        <v>14581.529153385673</v>
      </c>
      <c r="W24" s="6">
        <f>'[6]Res unit Forecast (low)'!V24</f>
        <v>14536.763579799028</v>
      </c>
      <c r="X24" s="6">
        <f>'[6]Res unit Forecast (low)'!W24</f>
        <v>14177.02639918871</v>
      </c>
      <c r="Y24" s="6">
        <f>'[6]Res unit Forecast (low)'!X24</f>
        <v>13994.320255998788</v>
      </c>
      <c r="Z24" s="6">
        <f>'[6]Res unit Forecast (low)'!Y24</f>
        <v>13887.238206760338</v>
      </c>
      <c r="AA24" s="6">
        <f>'[6]Res unit Forecast (low)'!Z24</f>
        <v>13660.251173567056</v>
      </c>
      <c r="AB24" s="6">
        <f>'[6]Res unit Forecast (low)'!AA24</f>
        <v>13609.524240869272</v>
      </c>
      <c r="AC24" s="6">
        <f>'[6]Res unit Forecast (low)'!AB24</f>
        <v>13352.186250260784</v>
      </c>
      <c r="AD24" s="6">
        <f>'[6]Res unit Forecast (low)'!AC24</f>
        <v>13173.49343819933</v>
      </c>
      <c r="AE24" s="6">
        <f>'[6]Res unit Forecast (low)'!AD24</f>
        <v>13113.733431086008</v>
      </c>
      <c r="AF24" s="6">
        <f>'[6]Res unit Forecast (low)'!AE24</f>
        <v>13040.363830259033</v>
      </c>
      <c r="AG24" s="6">
        <f>'[6]Res unit Forecast (low)'!AF24</f>
        <v>12954.221350071333</v>
      </c>
      <c r="AH24" s="6">
        <f>'[6]Res unit Forecast (low)'!AG24</f>
        <v>12858.071344166065</v>
      </c>
      <c r="AI24" s="6">
        <f>'[6]Res unit Forecast (low)'!AH24</f>
        <v>12992.144398900997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52"/>
    </row>
    <row r="25" spans="1:56" ht="15.75">
      <c r="B25" s="1" t="str">
        <f t="shared" ref="B25:B31" si="1">CONCATENATE("WA",D25,E25)</f>
        <v>WAMultifamily - Low RiseNew</v>
      </c>
      <c r="C25" s="5" t="s">
        <v>24</v>
      </c>
      <c r="D25" s="1" t="s">
        <v>18</v>
      </c>
      <c r="E25" s="1" t="s">
        <v>8</v>
      </c>
      <c r="F25" s="6">
        <f>'[6]Res unit Forecast (low)'!E25</f>
        <v>8986.3846585057709</v>
      </c>
      <c r="G25" s="6">
        <f>'[6]Res unit Forecast (low)'!F25</f>
        <v>8950.6820651585385</v>
      </c>
      <c r="H25" s="6">
        <f>'[6]Res unit Forecast (low)'!G25</f>
        <v>8799.8310147863431</v>
      </c>
      <c r="I25" s="6">
        <f>'[6]Res unit Forecast (low)'!H25</f>
        <v>8877.1447033505065</v>
      </c>
      <c r="J25" s="6">
        <f>'[6]Res unit Forecast (low)'!I25</f>
        <v>9086.7646274169674</v>
      </c>
      <c r="K25" s="6">
        <f>'[6]Res unit Forecast (low)'!J25</f>
        <v>9222.3028615913463</v>
      </c>
      <c r="L25" s="6">
        <f>'[6]Res unit Forecast (low)'!K25</f>
        <v>9205.8316325999858</v>
      </c>
      <c r="M25" s="6">
        <f>'[6]Res unit Forecast (low)'!L25</f>
        <v>9414.6398392576011</v>
      </c>
      <c r="N25" s="6">
        <f>'[6]Res unit Forecast (low)'!M25</f>
        <v>9674.5878311998622</v>
      </c>
      <c r="O25" s="6">
        <f>'[6]Res unit Forecast (low)'!N25</f>
        <v>9964.7349827029011</v>
      </c>
      <c r="P25" s="6">
        <f>'[6]Res unit Forecast (low)'!O25</f>
        <v>10171.841222381423</v>
      </c>
      <c r="Q25" s="6">
        <f>'[6]Res unit Forecast (low)'!P25</f>
        <v>10136.583752603243</v>
      </c>
      <c r="R25" s="6">
        <f>'[6]Res unit Forecast (low)'!Q25</f>
        <v>10288.32469475668</v>
      </c>
      <c r="S25" s="6">
        <f>'[6]Res unit Forecast (low)'!R25</f>
        <v>10443.225084303938</v>
      </c>
      <c r="T25" s="6">
        <f>'[6]Res unit Forecast (low)'!S25</f>
        <v>10535.01707053258</v>
      </c>
      <c r="U25" s="6">
        <f>'[6]Res unit Forecast (low)'!T25</f>
        <v>10387.319548690984</v>
      </c>
      <c r="V25" s="6">
        <f>'[6]Res unit Forecast (low)'!U25</f>
        <v>10351.94361228609</v>
      </c>
      <c r="W25" s="6">
        <f>'[6]Res unit Forecast (low)'!V25</f>
        <v>10456.920290302345</v>
      </c>
      <c r="X25" s="6">
        <f>'[6]Res unit Forecast (low)'!W25</f>
        <v>10356.318148034727</v>
      </c>
      <c r="Y25" s="6">
        <f>'[6]Res unit Forecast (low)'!X25</f>
        <v>10346.225116530259</v>
      </c>
      <c r="Z25" s="6">
        <f>'[6]Res unit Forecast (low)'!Y25</f>
        <v>10282.652037596185</v>
      </c>
      <c r="AA25" s="6">
        <f>'[6]Res unit Forecast (low)'!Z25</f>
        <v>10258.465262799871</v>
      </c>
      <c r="AB25" s="6">
        <f>'[6]Res unit Forecast (low)'!AA25</f>
        <v>10272.509155551241</v>
      </c>
      <c r="AC25" s="6">
        <f>'[6]Res unit Forecast (low)'!AB25</f>
        <v>10352.685406451761</v>
      </c>
      <c r="AD25" s="6">
        <f>'[6]Res unit Forecast (low)'!AC25</f>
        <v>10476.170879731788</v>
      </c>
      <c r="AE25" s="6">
        <f>'[6]Res unit Forecast (low)'!AD25</f>
        <v>10581.873175307133</v>
      </c>
      <c r="AF25" s="6">
        <f>'[6]Res unit Forecast (low)'!AE25</f>
        <v>10746.678372405124</v>
      </c>
      <c r="AG25" s="6">
        <f>'[6]Res unit Forecast (low)'!AF25</f>
        <v>10870.14322368548</v>
      </c>
      <c r="AH25" s="6">
        <f>'[6]Res unit Forecast (low)'!AG25</f>
        <v>10982.295052615096</v>
      </c>
      <c r="AI25" s="6">
        <f>'[6]Res unit Forecast (low)'!AH25</f>
        <v>11095.466770154619</v>
      </c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52"/>
    </row>
    <row r="26" spans="1:56">
      <c r="B26" s="1" t="str">
        <f t="shared" si="1"/>
        <v>WAMultifamily - High RiseNew</v>
      </c>
      <c r="C26" s="1" t="s">
        <v>25</v>
      </c>
      <c r="D26" s="1" t="s">
        <v>5423</v>
      </c>
      <c r="E26" s="1" t="s">
        <v>8</v>
      </c>
      <c r="F26" s="6">
        <f>'[6]Res unit Forecast (low)'!E26</f>
        <v>3157.3783935290548</v>
      </c>
      <c r="G26" s="6">
        <f>'[6]Res unit Forecast (low)'!F26</f>
        <v>3144.8342391097572</v>
      </c>
      <c r="H26" s="6">
        <f>'[6]Res unit Forecast (low)'!G26</f>
        <v>3091.8325187087153</v>
      </c>
      <c r="I26" s="6">
        <f>'[6]Res unit Forecast (low)'!H26</f>
        <v>3118.9967876636915</v>
      </c>
      <c r="J26" s="6">
        <f>'[6]Res unit Forecast (low)'!I26</f>
        <v>3192.6470312546103</v>
      </c>
      <c r="K26" s="6">
        <f>'[6]Res unit Forecast (low)'!J26</f>
        <v>3240.2685729915538</v>
      </c>
      <c r="L26" s="6">
        <f>'[6]Res unit Forecast (low)'!K26</f>
        <v>3234.4813844270225</v>
      </c>
      <c r="M26" s="6">
        <f>'[6]Res unit Forecast (low)'!L26</f>
        <v>3307.8464300094279</v>
      </c>
      <c r="N26" s="6">
        <f>'[6]Res unit Forecast (low)'!M26</f>
        <v>3399.1795082594113</v>
      </c>
      <c r="O26" s="6">
        <f>'[6]Res unit Forecast (low)'!N26</f>
        <v>3501.1231020307496</v>
      </c>
      <c r="P26" s="6">
        <f>'[6]Res unit Forecast (low)'!O26</f>
        <v>3573.8901592150946</v>
      </c>
      <c r="Q26" s="6">
        <f>'[6]Res unit Forecast (low)'!P26</f>
        <v>3561.5023995633019</v>
      </c>
      <c r="R26" s="6">
        <f>'[6]Res unit Forecast (low)'!Q26</f>
        <v>3614.8167846442389</v>
      </c>
      <c r="S26" s="6">
        <f>'[6]Res unit Forecast (low)'!R26</f>
        <v>3669.2412458365184</v>
      </c>
      <c r="T26" s="6">
        <f>'[6]Res unit Forecast (low)'!S26</f>
        <v>3701.492484241177</v>
      </c>
      <c r="U26" s="6">
        <f>'[6]Res unit Forecast (low)'!T26</f>
        <v>3649.5987603508866</v>
      </c>
      <c r="V26" s="6">
        <f>'[6]Res unit Forecast (low)'!U26</f>
        <v>3637.169377289707</v>
      </c>
      <c r="W26" s="6">
        <f>'[6]Res unit Forecast (low)'!V26</f>
        <v>3674.0530749710947</v>
      </c>
      <c r="X26" s="6">
        <f>'[6]Res unit Forecast (low)'!W26</f>
        <v>3638.7063763365263</v>
      </c>
      <c r="Y26" s="6">
        <f>'[6]Res unit Forecast (low)'!X26</f>
        <v>3635.1601760781996</v>
      </c>
      <c r="Z26" s="6">
        <f>'[6]Res unit Forecast (low)'!Y26</f>
        <v>3612.8236888851457</v>
      </c>
      <c r="AA26" s="6">
        <f>'[6]Res unit Forecast (low)'!Z26</f>
        <v>3604.3256328756306</v>
      </c>
      <c r="AB26" s="6">
        <f>'[6]Res unit Forecast (low)'!AA26</f>
        <v>3609.2599735720578</v>
      </c>
      <c r="AC26" s="6">
        <f>'[6]Res unit Forecast (low)'!AB26</f>
        <v>3637.4300076722407</v>
      </c>
      <c r="AD26" s="6">
        <f>'[6]Res unit Forecast (low)'!AC26</f>
        <v>3680.8167955814392</v>
      </c>
      <c r="AE26" s="6">
        <f>'[6]Res unit Forecast (low)'!AD26</f>
        <v>3717.9554399727772</v>
      </c>
      <c r="AF26" s="6">
        <f>'[6]Res unit Forecast (low)'!AE26</f>
        <v>3775.8599686828816</v>
      </c>
      <c r="AG26" s="6">
        <f>'[6]Res unit Forecast (low)'!AF26</f>
        <v>3819.2395110246284</v>
      </c>
      <c r="AH26" s="6">
        <f>'[6]Res unit Forecast (low)'!AG26</f>
        <v>3858.6442076755748</v>
      </c>
      <c r="AI26" s="6">
        <f>'[6]Res unit Forecast (low)'!AH26</f>
        <v>3898.4072435678386</v>
      </c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52"/>
    </row>
    <row r="27" spans="1:56" ht="15.75">
      <c r="B27" s="1" t="str">
        <f t="shared" si="1"/>
        <v>WAManufacturedNew</v>
      </c>
      <c r="C27" s="5" t="s">
        <v>26</v>
      </c>
      <c r="D27" s="1" t="s">
        <v>21</v>
      </c>
      <c r="E27" s="1" t="s">
        <v>8</v>
      </c>
      <c r="F27" s="6">
        <f>'[6]Res unit Forecast (low)'!E27</f>
        <v>1672.5469745821117</v>
      </c>
      <c r="G27" s="6">
        <f>'[6]Res unit Forecast (low)'!F27</f>
        <v>1720.9211649592821</v>
      </c>
      <c r="H27" s="6">
        <f>'[6]Res unit Forecast (low)'!G27</f>
        <v>1761.2871095928078</v>
      </c>
      <c r="I27" s="6">
        <f>'[6]Res unit Forecast (low)'!H27</f>
        <v>1814.9560269632902</v>
      </c>
      <c r="J27" s="6">
        <f>'[6]Res unit Forecast (low)'!I27</f>
        <v>1901.450403821686</v>
      </c>
      <c r="K27" s="6">
        <f>'[6]Res unit Forecast (low)'!J27</f>
        <v>1950.88888784869</v>
      </c>
      <c r="L27" s="6">
        <f>'[6]Res unit Forecast (low)'!K27</f>
        <v>1944.7691299286341</v>
      </c>
      <c r="M27" s="6">
        <f>'[6]Res unit Forecast (low)'!L27</f>
        <v>1980.9750750640594</v>
      </c>
      <c r="N27" s="6">
        <f>'[6]Res unit Forecast (low)'!M27</f>
        <v>2031.0879196710514</v>
      </c>
      <c r="O27" s="6">
        <f>'[6]Res unit Forecast (low)'!N27</f>
        <v>2093.1251976681806</v>
      </c>
      <c r="P27" s="6">
        <f>'[6]Res unit Forecast (low)'!O27</f>
        <v>2163.6042577515932</v>
      </c>
      <c r="Q27" s="6">
        <f>'[6]Res unit Forecast (low)'!P27</f>
        <v>2176.2107156452007</v>
      </c>
      <c r="R27" s="6">
        <f>'[6]Res unit Forecast (low)'!Q27</f>
        <v>2232.9991970784054</v>
      </c>
      <c r="S27" s="6">
        <f>'[6]Res unit Forecast (low)'!R27</f>
        <v>2297.2748791966055</v>
      </c>
      <c r="T27" s="6">
        <f>'[6]Res unit Forecast (low)'!S27</f>
        <v>2358.3021423800196</v>
      </c>
      <c r="U27" s="6">
        <f>'[6]Res unit Forecast (low)'!T27</f>
        <v>2362.9623846709401</v>
      </c>
      <c r="V27" s="6">
        <f>'[6]Res unit Forecast (low)'!U27</f>
        <v>2405.4271415012695</v>
      </c>
      <c r="W27" s="6">
        <f>'[6]Res unit Forecast (low)'!V27</f>
        <v>2435.3031761771235</v>
      </c>
      <c r="X27" s="6">
        <f>'[6]Res unit Forecast (low)'!W27</f>
        <v>2458.3790049866043</v>
      </c>
      <c r="Y27" s="6">
        <f>'[6]Res unit Forecast (low)'!X27</f>
        <v>2499.8143436759528</v>
      </c>
      <c r="Z27" s="6">
        <f>'[6]Res unit Forecast (low)'!Y27</f>
        <v>2530.2415351814866</v>
      </c>
      <c r="AA27" s="6">
        <f>'[6]Res unit Forecast (low)'!Z27</f>
        <v>2552.9507487734759</v>
      </c>
      <c r="AB27" s="6">
        <f>'[6]Res unit Forecast (low)'!AA27</f>
        <v>2619.3653418595991</v>
      </c>
      <c r="AC27" s="6">
        <f>'[6]Res unit Forecast (low)'!AB27</f>
        <v>2707.0479505286503</v>
      </c>
      <c r="AD27" s="6">
        <f>'[6]Res unit Forecast (low)'!AC27</f>
        <v>2796.2039824563108</v>
      </c>
      <c r="AE27" s="6">
        <f>'[6]Res unit Forecast (low)'!AD27</f>
        <v>2879.4009660516849</v>
      </c>
      <c r="AF27" s="6">
        <f>'[6]Res unit Forecast (low)'!AE27</f>
        <v>2952.6864427498836</v>
      </c>
      <c r="AG27" s="6">
        <f>'[6]Res unit Forecast (low)'!AF27</f>
        <v>3051.4212319766707</v>
      </c>
      <c r="AH27" s="6">
        <f>'[6]Res unit Forecast (low)'!AG27</f>
        <v>3132.6858247068208</v>
      </c>
      <c r="AI27" s="6">
        <f>'[6]Res unit Forecast (low)'!AH27</f>
        <v>3215.5278191482939</v>
      </c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52"/>
    </row>
    <row r="28" spans="1:56" ht="15.75">
      <c r="A28" s="1">
        <v>-2.2707813017997908E-3</v>
      </c>
      <c r="B28" s="1" t="str">
        <f t="shared" si="1"/>
        <v>WASingle FamilyStock - 2021</v>
      </c>
      <c r="C28" s="5" t="s">
        <v>23</v>
      </c>
      <c r="D28" s="1" t="s">
        <v>16</v>
      </c>
      <c r="E28" s="1" t="s">
        <v>5659</v>
      </c>
      <c r="F28" s="6">
        <f>'[6]Res unit Forecast (low)'!E28</f>
        <v>2282743.913243331</v>
      </c>
      <c r="G28" s="6">
        <f>'[6]Res unit Forecast (low)'!F28</f>
        <v>2277560.3010483407</v>
      </c>
      <c r="H28" s="6">
        <f>'[6]Res unit Forecast (low)'!G28</f>
        <v>2272388.4597029984</v>
      </c>
      <c r="I28" s="6">
        <f>'[6]Res unit Forecast (low)'!H28</f>
        <v>2267228.362478279</v>
      </c>
      <c r="J28" s="6">
        <f>'[6]Res unit Forecast (low)'!I28</f>
        <v>2262079.9827058529</v>
      </c>
      <c r="K28" s="6">
        <f>'[6]Res unit Forecast (low)'!J28</f>
        <v>2256943.2937779487</v>
      </c>
      <c r="L28" s="6">
        <f>'[6]Res unit Forecast (low)'!K28</f>
        <v>2251818.2691472154</v>
      </c>
      <c r="M28" s="6">
        <f>'[6]Res unit Forecast (low)'!L28</f>
        <v>2246704.8823265848</v>
      </c>
      <c r="N28" s="6">
        <f>'[6]Res unit Forecast (low)'!M28</f>
        <v>2241603.1068891352</v>
      </c>
      <c r="O28" s="6">
        <f>'[6]Res unit Forecast (low)'!N28</f>
        <v>2236512.9164679549</v>
      </c>
      <c r="P28" s="6">
        <f>'[6]Res unit Forecast (low)'!O28</f>
        <v>2231434.2847560057</v>
      </c>
      <c r="Q28" s="6">
        <f>'[6]Res unit Forecast (low)'!P28</f>
        <v>2226367.1855059867</v>
      </c>
      <c r="R28" s="6">
        <f>'[6]Res unit Forecast (low)'!Q28</f>
        <v>2221311.5925301989</v>
      </c>
      <c r="S28" s="6">
        <f>'[6]Res unit Forecast (low)'!R28</f>
        <v>2216267.4797004103</v>
      </c>
      <c r="T28" s="6">
        <f>'[6]Res unit Forecast (low)'!S28</f>
        <v>2211234.8209477197</v>
      </c>
      <c r="U28" s="6">
        <f>'[6]Res unit Forecast (low)'!T28</f>
        <v>2206213.5902624228</v>
      </c>
      <c r="V28" s="6">
        <f>'[6]Res unit Forecast (low)'!U28</f>
        <v>2201203.7616938781</v>
      </c>
      <c r="W28" s="6">
        <f>'[6]Res unit Forecast (low)'!V28</f>
        <v>2196205.3093503723</v>
      </c>
      <c r="X28" s="6">
        <f>'[6]Res unit Forecast (low)'!W28</f>
        <v>2191218.207398986</v>
      </c>
      <c r="Y28" s="6">
        <f>'[6]Res unit Forecast (low)'!X28</f>
        <v>2186242.430065461</v>
      </c>
      <c r="Z28" s="6">
        <f>'[6]Res unit Forecast (low)'!Y28</f>
        <v>2181277.9516340671</v>
      </c>
      <c r="AA28" s="6">
        <f>'[6]Res unit Forecast (low)'!Z28</f>
        <v>2176324.7464474682</v>
      </c>
      <c r="AB28" s="6">
        <f>'[6]Res unit Forecast (low)'!AA28</f>
        <v>2171382.788906591</v>
      </c>
      <c r="AC28" s="6">
        <f>'[6]Res unit Forecast (low)'!AB28</f>
        <v>2166452.0534704919</v>
      </c>
      <c r="AD28" s="6">
        <f>'[6]Res unit Forecast (low)'!AC28</f>
        <v>2161532.5146562252</v>
      </c>
      <c r="AE28" s="6">
        <f>'[6]Res unit Forecast (low)'!AD28</f>
        <v>2156624.1470387117</v>
      </c>
      <c r="AF28" s="6">
        <f>'[6]Res unit Forecast (low)'!AE28</f>
        <v>2151726.9252506061</v>
      </c>
      <c r="AG28" s="6">
        <f>'[6]Res unit Forecast (low)'!AF28</f>
        <v>2146840.823982168</v>
      </c>
      <c r="AH28" s="6">
        <f>'[6]Res unit Forecast (low)'!AG28</f>
        <v>2141965.8179811286</v>
      </c>
      <c r="AI28" s="6">
        <f>'[6]Res unit Forecast (low)'!AH28</f>
        <v>2137101.8820525627</v>
      </c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52"/>
    </row>
    <row r="29" spans="1:56" ht="15.75">
      <c r="A29" s="1">
        <v>-2.2708178107920937E-3</v>
      </c>
      <c r="B29" s="1" t="str">
        <f t="shared" si="1"/>
        <v>WAMultifamily - Low RiseStock - 2021</v>
      </c>
      <c r="C29" s="5" t="s">
        <v>24</v>
      </c>
      <c r="D29" s="1" t="s">
        <v>18</v>
      </c>
      <c r="E29" s="1" t="s">
        <v>5659</v>
      </c>
      <c r="F29" s="6">
        <f>'[6]Res unit Forecast (low)'!E29</f>
        <v>574750.56222000078</v>
      </c>
      <c r="G29" s="6">
        <f>'[6]Res unit Forecast (low)'!F29</f>
        <v>573445.40840654878</v>
      </c>
      <c r="H29" s="6">
        <f>'[6]Res unit Forecast (low)'!G29</f>
        <v>572143.21835962229</v>
      </c>
      <c r="I29" s="6">
        <f>'[6]Res unit Forecast (low)'!H29</f>
        <v>570843.98534904735</v>
      </c>
      <c r="J29" s="6">
        <f>'[6]Res unit Forecast (low)'!I29</f>
        <v>569547.70265993325</v>
      </c>
      <c r="K29" s="6">
        <f>'[6]Res unit Forecast (low)'!J29</f>
        <v>568254.36359263735</v>
      </c>
      <c r="L29" s="6">
        <f>'[6]Res unit Forecast (low)'!K29</f>
        <v>566963.96146273089</v>
      </c>
      <c r="M29" s="6">
        <f>'[6]Res unit Forecast (low)'!L29</f>
        <v>565676.48960096412</v>
      </c>
      <c r="N29" s="6">
        <f>'[6]Res unit Forecast (low)'!M29</f>
        <v>564391.9413532319</v>
      </c>
      <c r="O29" s="6">
        <f>'[6]Res unit Forecast (low)'!N29</f>
        <v>563110.31008053944</v>
      </c>
      <c r="P29" s="6">
        <f>'[6]Res unit Forecast (low)'!O29</f>
        <v>561831.58915896795</v>
      </c>
      <c r="Q29" s="6">
        <f>'[6]Res unit Forecast (low)'!P29</f>
        <v>560555.77197964012</v>
      </c>
      <c r="R29" s="6">
        <f>'[6]Res unit Forecast (low)'!Q29</f>
        <v>559282.85194868641</v>
      </c>
      <c r="S29" s="6">
        <f>'[6]Res unit Forecast (low)'!R29</f>
        <v>558012.82248721074</v>
      </c>
      <c r="T29" s="6">
        <f>'[6]Res unit Forecast (low)'!S29</f>
        <v>556745.67703125637</v>
      </c>
      <c r="U29" s="6">
        <f>'[6]Res unit Forecast (low)'!T29</f>
        <v>555481.40903177229</v>
      </c>
      <c r="V29" s="6">
        <f>'[6]Res unit Forecast (low)'!U29</f>
        <v>554220.01195457904</v>
      </c>
      <c r="W29" s="6">
        <f>'[6]Res unit Forecast (low)'!V29</f>
        <v>552961.47928033513</v>
      </c>
      <c r="X29" s="6">
        <f>'[6]Res unit Forecast (low)'!W29</f>
        <v>551705.80450450338</v>
      </c>
      <c r="Y29" s="6">
        <f>'[6]Res unit Forecast (low)'!X29</f>
        <v>550452.98113731714</v>
      </c>
      <c r="Z29" s="6">
        <f>'[6]Res unit Forecast (low)'!Y29</f>
        <v>549203.0027037469</v>
      </c>
      <c r="AA29" s="6">
        <f>'[6]Res unit Forecast (low)'!Z29</f>
        <v>547955.86274346674</v>
      </c>
      <c r="AB29" s="6">
        <f>'[6]Res unit Forecast (low)'!AA29</f>
        <v>546711.55481082096</v>
      </c>
      <c r="AC29" s="6">
        <f>'[6]Res unit Forecast (low)'!AB29</f>
        <v>545470.07247479074</v>
      </c>
      <c r="AD29" s="6">
        <f>'[6]Res unit Forecast (low)'!AC29</f>
        <v>544231.40931896097</v>
      </c>
      <c r="AE29" s="6">
        <f>'[6]Res unit Forecast (low)'!AD29</f>
        <v>542995.55894148699</v>
      </c>
      <c r="AF29" s="6">
        <f>'[6]Res unit Forecast (low)'!AE29</f>
        <v>541762.5149550616</v>
      </c>
      <c r="AG29" s="6">
        <f>'[6]Res unit Forecast (low)'!AF29</f>
        <v>540532.27098688215</v>
      </c>
      <c r="AH29" s="6">
        <f>'[6]Res unit Forecast (low)'!AG29</f>
        <v>539304.82067861722</v>
      </c>
      <c r="AI29" s="6">
        <f>'[6]Res unit Forecast (low)'!AH29</f>
        <v>538080.15768637415</v>
      </c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52"/>
    </row>
    <row r="30" spans="1:56">
      <c r="A30" s="1">
        <v>-2.2708178107920937E-3</v>
      </c>
      <c r="B30" s="1" t="str">
        <f t="shared" si="1"/>
        <v>WAMultifamily - High RiseStock - 2021</v>
      </c>
      <c r="D30" s="1" t="s">
        <v>5423</v>
      </c>
      <c r="E30" s="1" t="s">
        <v>5659</v>
      </c>
      <c r="F30" s="6">
        <f>'[6]Res unit Forecast (low)'!E30</f>
        <v>212578.97506767153</v>
      </c>
      <c r="G30" s="6">
        <f>'[6]Res unit Forecast (low)'!F30</f>
        <v>212096.24694488794</v>
      </c>
      <c r="H30" s="6">
        <f>'[6]Res unit Forecast (low)'!G30</f>
        <v>211614.61500972335</v>
      </c>
      <c r="I30" s="6">
        <f>'[6]Res unit Forecast (low)'!H30</f>
        <v>211134.07677293537</v>
      </c>
      <c r="J30" s="6">
        <f>'[6]Res unit Forecast (low)'!I30</f>
        <v>210654.62975093425</v>
      </c>
      <c r="K30" s="6">
        <f>'[6]Res unit Forecast (low)'!J30</f>
        <v>210176.27146577003</v>
      </c>
      <c r="L30" s="6">
        <f>'[6]Res unit Forecast (low)'!K30</f>
        <v>209698.9994451197</v>
      </c>
      <c r="M30" s="6">
        <f>'[6]Res unit Forecast (low)'!L30</f>
        <v>209222.81122227444</v>
      </c>
      <c r="N30" s="6">
        <f>'[6]Res unit Forecast (low)'!M30</f>
        <v>208747.70433612692</v>
      </c>
      <c r="O30" s="6">
        <f>'[6]Res unit Forecast (low)'!N30</f>
        <v>208273.67633115849</v>
      </c>
      <c r="P30" s="6">
        <f>'[6]Res unit Forecast (low)'!O30</f>
        <v>207800.72475742656</v>
      </c>
      <c r="Q30" s="6">
        <f>'[6]Res unit Forecast (low)'!P30</f>
        <v>207328.84717055189</v>
      </c>
      <c r="R30" s="6">
        <f>'[6]Res unit Forecast (low)'!Q30</f>
        <v>206858.04113170601</v>
      </c>
      <c r="S30" s="6">
        <f>'[6]Res unit Forecast (low)'!R30</f>
        <v>206388.30420759856</v>
      </c>
      <c r="T30" s="6">
        <f>'[6]Res unit Forecast (low)'!S30</f>
        <v>205919.63397046475</v>
      </c>
      <c r="U30" s="6">
        <f>'[6]Res unit Forecast (low)'!T30</f>
        <v>205452.02799805283</v>
      </c>
      <c r="V30" s="6">
        <f>'[6]Res unit Forecast (low)'!U30</f>
        <v>204985.48387361149</v>
      </c>
      <c r="W30" s="6">
        <f>'[6]Res unit Forecast (low)'!V30</f>
        <v>204519.99918587747</v>
      </c>
      <c r="X30" s="6">
        <f>'[6]Res unit Forecast (low)'!W30</f>
        <v>204055.57152906299</v>
      </c>
      <c r="Y30" s="6">
        <f>'[6]Res unit Forecast (low)'!X30</f>
        <v>203592.19850284344</v>
      </c>
      <c r="Z30" s="6">
        <f>'[6]Res unit Forecast (low)'!Y30</f>
        <v>203129.87771234487</v>
      </c>
      <c r="AA30" s="6">
        <f>'[6]Res unit Forecast (low)'!Z30</f>
        <v>202668.60676813166</v>
      </c>
      <c r="AB30" s="6">
        <f>'[6]Res unit Forecast (low)'!AA30</f>
        <v>202208.38328619418</v>
      </c>
      <c r="AC30" s="6">
        <f>'[6]Res unit Forecast (low)'!AB30</f>
        <v>201749.20488793642</v>
      </c>
      <c r="AD30" s="6">
        <f>'[6]Res unit Forecast (low)'!AC30</f>
        <v>201291.06920016374</v>
      </c>
      <c r="AE30" s="6">
        <f>'[6]Res unit Forecast (low)'!AD30</f>
        <v>200833.97385507062</v>
      </c>
      <c r="AF30" s="6">
        <f>'[6]Res unit Forecast (low)'!AE30</f>
        <v>200377.91649022838</v>
      </c>
      <c r="AG30" s="6">
        <f>'[6]Res unit Forecast (low)'!AF30</f>
        <v>199922.89474857296</v>
      </c>
      <c r="AH30" s="6">
        <f>'[6]Res unit Forecast (low)'!AG30</f>
        <v>199468.90627839279</v>
      </c>
      <c r="AI30" s="6">
        <f>'[6]Res unit Forecast (low)'!AH30</f>
        <v>199015.94873331662</v>
      </c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52"/>
    </row>
    <row r="31" spans="1:56" ht="15.75">
      <c r="A31" s="1">
        <v>-1.0686986477418991E-2</v>
      </c>
      <c r="B31" s="1" t="str">
        <f t="shared" si="1"/>
        <v>WAManufacturedStock - 2021</v>
      </c>
      <c r="C31" s="5" t="s">
        <v>26</v>
      </c>
      <c r="D31" s="1" t="s">
        <v>21</v>
      </c>
      <c r="E31" s="1" t="s">
        <v>5659</v>
      </c>
      <c r="F31" s="6">
        <f>'[6]Res unit Forecast (low)'!E31</f>
        <v>251796.99248516074</v>
      </c>
      <c r="G31" s="6">
        <f>'[6]Res unit Forecast (low)'!F31</f>
        <v>249106.04143141705</v>
      </c>
      <c r="H31" s="6">
        <f>'[6]Res unit Forecast (low)'!G31</f>
        <v>246443.84853519613</v>
      </c>
      <c r="I31" s="6">
        <f>'[6]Res unit Forecast (low)'!H31</f>
        <v>243810.10645845739</v>
      </c>
      <c r="J31" s="6">
        <f>'[6]Res unit Forecast (low)'!I31</f>
        <v>241204.51114767778</v>
      </c>
      <c r="K31" s="6">
        <f>'[6]Res unit Forecast (low)'!J31</f>
        <v>238626.76179875011</v>
      </c>
      <c r="L31" s="6">
        <f>'[6]Res unit Forecast (low)'!K31</f>
        <v>236076.56082225661</v>
      </c>
      <c r="M31" s="6">
        <f>'[6]Res unit Forecast (low)'!L31</f>
        <v>233553.61380911359</v>
      </c>
      <c r="N31" s="6">
        <f>'[6]Res unit Forecast (low)'!M31</f>
        <v>231057.62949658328</v>
      </c>
      <c r="O31" s="6">
        <f>'[6]Res unit Forecast (low)'!N31</f>
        <v>228588.3197346488</v>
      </c>
      <c r="P31" s="6">
        <f>'[6]Res unit Forecast (low)'!O31</f>
        <v>226145.39945274868</v>
      </c>
      <c r="Q31" s="6">
        <f>'[6]Res unit Forecast (low)'!P31</f>
        <v>223728.58662686666</v>
      </c>
      <c r="R31" s="6">
        <f>'[6]Res unit Forecast (low)'!Q31</f>
        <v>221337.60224697329</v>
      </c>
      <c r="S31" s="6">
        <f>'[6]Res unit Forecast (low)'!R31</f>
        <v>218972.17028481554</v>
      </c>
      <c r="T31" s="6">
        <f>'[6]Res unit Forecast (low)'!S31</f>
        <v>216632.01766205064</v>
      </c>
      <c r="U31" s="6">
        <f>'[6]Res unit Forecast (low)'!T31</f>
        <v>214316.87421872033</v>
      </c>
      <c r="V31" s="6">
        <f>'[6]Res unit Forecast (low)'!U31</f>
        <v>212026.47268206216</v>
      </c>
      <c r="W31" s="6">
        <f>'[6]Res unit Forecast (low)'!V31</f>
        <v>209760.54863565412</v>
      </c>
      <c r="X31" s="6">
        <f>'[6]Res unit Forecast (low)'!W31</f>
        <v>207518.84048888891</v>
      </c>
      <c r="Y31" s="6">
        <f>'[6]Res unit Forecast (low)'!X31</f>
        <v>205301.08944677448</v>
      </c>
      <c r="Z31" s="6">
        <f>'[6]Res unit Forecast (low)'!Y31</f>
        <v>203107.03948005743</v>
      </c>
      <c r="AA31" s="6">
        <f>'[6]Res unit Forecast (low)'!Z31</f>
        <v>200936.43729566547</v>
      </c>
      <c r="AB31" s="6">
        <f>'[6]Res unit Forecast (low)'!AA31</f>
        <v>198789.03230746594</v>
      </c>
      <c r="AC31" s="6">
        <f>'[6]Res unit Forecast (low)'!AB31</f>
        <v>196664.57660733684</v>
      </c>
      <c r="AD31" s="6">
        <f>'[6]Res unit Forecast (low)'!AC31</f>
        <v>194562.82493654691</v>
      </c>
      <c r="AE31" s="6">
        <f>'[6]Res unit Forecast (low)'!AD31</f>
        <v>192483.5346574416</v>
      </c>
      <c r="AF31" s="6">
        <f>'[6]Res unit Forecast (low)'!AE31</f>
        <v>190426.46572543171</v>
      </c>
      <c r="AG31" s="6">
        <f>'[6]Res unit Forecast (low)'!AF31</f>
        <v>188391.38066128135</v>
      </c>
      <c r="AH31" s="6">
        <f>'[6]Res unit Forecast (low)'!AG31</f>
        <v>186378.04452369196</v>
      </c>
      <c r="AI31" s="6">
        <f>'[6]Res unit Forecast (low)'!AH31</f>
        <v>184386.22488217949</v>
      </c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52"/>
    </row>
    <row r="32" spans="1:56">
      <c r="BD32" s="52"/>
    </row>
    <row r="33" spans="1:56">
      <c r="D33" s="4" t="s">
        <v>27</v>
      </c>
      <c r="E33" s="4"/>
      <c r="F33" s="4"/>
      <c r="G33" s="4"/>
      <c r="BD33" s="52"/>
    </row>
    <row r="34" spans="1:56" ht="15.75">
      <c r="B34" s="1" t="str">
        <f>CONCATENATE("ID",D34,E34)</f>
        <v>IDSingle FamilyNew</v>
      </c>
      <c r="C34" s="5" t="s">
        <v>28</v>
      </c>
      <c r="D34" s="1" t="s">
        <v>16</v>
      </c>
      <c r="E34" s="1" t="s">
        <v>8</v>
      </c>
      <c r="F34" s="6">
        <f>'[6]Res unit Forecast (low)'!E34</f>
        <v>7918.3390206061031</v>
      </c>
      <c r="G34" s="6">
        <f>'[6]Res unit Forecast (low)'!F34</f>
        <v>8172.5686042928855</v>
      </c>
      <c r="H34" s="6">
        <f>'[6]Res unit Forecast (low)'!G34</f>
        <v>8290.8813616568641</v>
      </c>
      <c r="I34" s="6">
        <f>'[6]Res unit Forecast (low)'!H34</f>
        <v>8181.1285089379744</v>
      </c>
      <c r="J34" s="6">
        <f>'[6]Res unit Forecast (low)'!I34</f>
        <v>7877.2785911646642</v>
      </c>
      <c r="K34" s="6">
        <f>'[6]Res unit Forecast (low)'!J34</f>
        <v>7732.7953557644569</v>
      </c>
      <c r="L34" s="6">
        <f>'[6]Res unit Forecast (low)'!K34</f>
        <v>7801.0793166600861</v>
      </c>
      <c r="M34" s="6">
        <f>'[6]Res unit Forecast (low)'!L34</f>
        <v>8172.6846501176587</v>
      </c>
      <c r="N34" s="6">
        <f>'[6]Res unit Forecast (low)'!M34</f>
        <v>8075.2007655931257</v>
      </c>
      <c r="O34" s="6">
        <f>'[6]Res unit Forecast (low)'!N34</f>
        <v>8063.6435989436914</v>
      </c>
      <c r="P34" s="6">
        <f>'[6]Res unit Forecast (low)'!O34</f>
        <v>8119.8188974397735</v>
      </c>
      <c r="Q34" s="6">
        <f>'[6]Res unit Forecast (low)'!P34</f>
        <v>8290.303957088443</v>
      </c>
      <c r="R34" s="6">
        <f>'[6]Res unit Forecast (low)'!Q34</f>
        <v>8375.1615750065703</v>
      </c>
      <c r="S34" s="6">
        <f>'[6]Res unit Forecast (low)'!R34</f>
        <v>8150.4464151575303</v>
      </c>
      <c r="T34" s="6">
        <f>'[6]Res unit Forecast (low)'!S34</f>
        <v>8047.0115885624218</v>
      </c>
      <c r="U34" s="6">
        <f>'[6]Res unit Forecast (low)'!T34</f>
        <v>7810.6944328466343</v>
      </c>
      <c r="V34" s="6">
        <f>'[6]Res unit Forecast (low)'!U34</f>
        <v>7685.5759316536132</v>
      </c>
      <c r="W34" s="6">
        <f>'[6]Res unit Forecast (low)'!V34</f>
        <v>7656.3216034591042</v>
      </c>
      <c r="X34" s="6">
        <f>'[6]Res unit Forecast (low)'!W34</f>
        <v>7481.6734750407104</v>
      </c>
      <c r="Y34" s="6">
        <f>'[6]Res unit Forecast (low)'!X34</f>
        <v>7346.7553970176969</v>
      </c>
      <c r="Z34" s="6">
        <f>'[6]Res unit Forecast (low)'!Y34</f>
        <v>7209.4094271468821</v>
      </c>
      <c r="AA34" s="6">
        <f>'[6]Res unit Forecast (low)'!Z34</f>
        <v>7072.0712327907377</v>
      </c>
      <c r="AB34" s="6">
        <f>'[6]Res unit Forecast (low)'!AA34</f>
        <v>7010.7318459610397</v>
      </c>
      <c r="AC34" s="6">
        <f>'[6]Res unit Forecast (low)'!AB34</f>
        <v>6891.1356562473302</v>
      </c>
      <c r="AD34" s="6">
        <f>'[6]Res unit Forecast (low)'!AC34</f>
        <v>6790.6268485325445</v>
      </c>
      <c r="AE34" s="6">
        <f>'[6]Res unit Forecast (low)'!AD34</f>
        <v>6751.3222762505438</v>
      </c>
      <c r="AF34" s="6">
        <f>'[6]Res unit Forecast (low)'!AE34</f>
        <v>6705.130551175057</v>
      </c>
      <c r="AG34" s="6">
        <f>'[6]Res unit Forecast (low)'!AF34</f>
        <v>6641.0902164565186</v>
      </c>
      <c r="AH34" s="6">
        <f>'[6]Res unit Forecast (low)'!AG34</f>
        <v>6572.255435920345</v>
      </c>
      <c r="AI34" s="6">
        <f>'[6]Res unit Forecast (low)'!AH34</f>
        <v>6621.0974315767926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52"/>
    </row>
    <row r="35" spans="1:56" ht="15.75">
      <c r="B35" s="1" t="str">
        <f t="shared" ref="B35:B41" si="2">CONCATENATE("ID",D35,E35)</f>
        <v>IDMultifamily - Low RiseNew</v>
      </c>
      <c r="C35" s="5" t="s">
        <v>29</v>
      </c>
      <c r="D35" s="1" t="s">
        <v>18</v>
      </c>
      <c r="E35" s="1" t="s">
        <v>8</v>
      </c>
      <c r="F35" s="6">
        <f>'[6]Res unit Forecast (low)'!E35</f>
        <v>1078.0983085092616</v>
      </c>
      <c r="G35" s="6">
        <f>'[6]Res unit Forecast (low)'!F35</f>
        <v>1094.5734868747563</v>
      </c>
      <c r="H35" s="6">
        <f>'[6]Res unit Forecast (low)'!G35</f>
        <v>1135.008102658091</v>
      </c>
      <c r="I35" s="6">
        <f>'[6]Res unit Forecast (low)'!H35</f>
        <v>1135.1815682213869</v>
      </c>
      <c r="J35" s="6">
        <f>'[6]Res unit Forecast (low)'!I35</f>
        <v>1138.9815408192444</v>
      </c>
      <c r="K35" s="6">
        <f>'[6]Res unit Forecast (low)'!J35</f>
        <v>1126.5483768711736</v>
      </c>
      <c r="L35" s="6">
        <f>'[6]Res unit Forecast (low)'!K35</f>
        <v>1128.075516747987</v>
      </c>
      <c r="M35" s="6">
        <f>'[6]Res unit Forecast (low)'!L35</f>
        <v>1161.007341750287</v>
      </c>
      <c r="N35" s="6">
        <f>'[6]Res unit Forecast (low)'!M35</f>
        <v>1194.1645796658729</v>
      </c>
      <c r="O35" s="6">
        <f>'[6]Res unit Forecast (low)'!N35</f>
        <v>1239.4135274592893</v>
      </c>
      <c r="P35" s="6">
        <f>'[6]Res unit Forecast (low)'!O35</f>
        <v>1276.0157538183594</v>
      </c>
      <c r="Q35" s="6">
        <f>'[6]Res unit Forecast (low)'!P35</f>
        <v>1321.651860404382</v>
      </c>
      <c r="R35" s="6">
        <f>'[6]Res unit Forecast (low)'!Q35</f>
        <v>1388.6938903922053</v>
      </c>
      <c r="S35" s="6">
        <f>'[6]Res unit Forecast (low)'!R35</f>
        <v>1461.8309221102998</v>
      </c>
      <c r="T35" s="6">
        <f>'[6]Res unit Forecast (low)'!S35</f>
        <v>1518.5610191758674</v>
      </c>
      <c r="U35" s="6">
        <f>'[6]Res unit Forecast (low)'!T35</f>
        <v>1548.2220866810856</v>
      </c>
      <c r="V35" s="6">
        <f>'[6]Res unit Forecast (low)'!U35</f>
        <v>1571.0759893750778</v>
      </c>
      <c r="W35" s="6">
        <f>'[6]Res unit Forecast (low)'!V35</f>
        <v>1650.06491975826</v>
      </c>
      <c r="X35" s="6">
        <f>'[6]Res unit Forecast (low)'!W35</f>
        <v>1706.1272324424883</v>
      </c>
      <c r="Y35" s="6">
        <f>'[6]Res unit Forecast (low)'!X35</f>
        <v>1799.9064971185308</v>
      </c>
      <c r="Z35" s="6">
        <f>'[6]Res unit Forecast (low)'!Y35</f>
        <v>1874.3327033907503</v>
      </c>
      <c r="AA35" s="6">
        <f>'[6]Res unit Forecast (low)'!Z35</f>
        <v>1949.6444528874536</v>
      </c>
      <c r="AB35" s="6">
        <f>'[6]Res unit Forecast (low)'!AA35</f>
        <v>2001.4798177384116</v>
      </c>
      <c r="AC35" s="6">
        <f>'[6]Res unit Forecast (low)'!AB35</f>
        <v>2054.5651963715623</v>
      </c>
      <c r="AD35" s="6">
        <f>'[6]Res unit Forecast (low)'!AC35</f>
        <v>2104.1203554262875</v>
      </c>
      <c r="AE35" s="6">
        <f>'[6]Res unit Forecast (low)'!AD35</f>
        <v>2150.6557645413336</v>
      </c>
      <c r="AF35" s="6">
        <f>'[6]Res unit Forecast (low)'!AE35</f>
        <v>2210.8019160944127</v>
      </c>
      <c r="AG35" s="6">
        <f>'[6]Res unit Forecast (low)'!AF35</f>
        <v>2290.4031229153507</v>
      </c>
      <c r="AH35" s="6">
        <f>'[6]Res unit Forecast (low)'!AG35</f>
        <v>2370.1228004248937</v>
      </c>
      <c r="AI35" s="6">
        <f>'[6]Res unit Forecast (low)'!AH35</f>
        <v>2452.5868641478628</v>
      </c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52"/>
    </row>
    <row r="36" spans="1:56">
      <c r="B36" s="1" t="str">
        <f t="shared" si="2"/>
        <v>IDMultifamily - High RiseNew</v>
      </c>
      <c r="C36" s="1" t="s">
        <v>30</v>
      </c>
      <c r="D36" s="1" t="s">
        <v>5423</v>
      </c>
      <c r="E36" s="1" t="s">
        <v>8</v>
      </c>
      <c r="F36" s="6">
        <f>'[6]Res unit Forecast (low)'!E36</f>
        <v>378.79129758433515</v>
      </c>
      <c r="G36" s="6">
        <f>'[6]Res unit Forecast (low)'!F36</f>
        <v>384.57987376680626</v>
      </c>
      <c r="H36" s="6">
        <f>'[6]Res unit Forecast (low)'!G36</f>
        <v>398.78663066365368</v>
      </c>
      <c r="I36" s="6">
        <f>'[6]Res unit Forecast (low)'!H36</f>
        <v>398.84757802373053</v>
      </c>
      <c r="J36" s="6">
        <f>'[6]Res unit Forecast (low)'!I36</f>
        <v>400.18270353108585</v>
      </c>
      <c r="K36" s="6">
        <f>'[6]Res unit Forecast (low)'!J36</f>
        <v>395.81429457635824</v>
      </c>
      <c r="L36" s="6">
        <f>'[6]Res unit Forecast (low)'!K36</f>
        <v>396.35085723577924</v>
      </c>
      <c r="M36" s="6">
        <f>'[6]Res unit Forecast (low)'!L36</f>
        <v>407.92149845280358</v>
      </c>
      <c r="N36" s="6">
        <f>'[6]Res unit Forecast (low)'!M36</f>
        <v>419.57133880152293</v>
      </c>
      <c r="O36" s="6">
        <f>'[6]Res unit Forecast (low)'!N36</f>
        <v>435.46961775596645</v>
      </c>
      <c r="P36" s="6">
        <f>'[6]Res unit Forecast (low)'!O36</f>
        <v>448.3298594496938</v>
      </c>
      <c r="Q36" s="6">
        <f>'[6]Res unit Forecast (low)'!P36</f>
        <v>464.36416716910719</v>
      </c>
      <c r="R36" s="6">
        <f>'[6]Res unit Forecast (low)'!Q36</f>
        <v>487.91947500266667</v>
      </c>
      <c r="S36" s="6">
        <f>'[6]Res unit Forecast (low)'!R36</f>
        <v>513.6162699306459</v>
      </c>
      <c r="T36" s="6">
        <f>'[6]Res unit Forecast (low)'!S36</f>
        <v>533.54846619692637</v>
      </c>
      <c r="U36" s="6">
        <f>'[6]Res unit Forecast (low)'!T36</f>
        <v>543.96992234740844</v>
      </c>
      <c r="V36" s="6">
        <f>'[6]Res unit Forecast (low)'!U36</f>
        <v>551.99967194259489</v>
      </c>
      <c r="W36" s="6">
        <f>'[6]Res unit Forecast (low)'!V36</f>
        <v>579.75253937452374</v>
      </c>
      <c r="X36" s="6">
        <f>'[6]Res unit Forecast (low)'!W36</f>
        <v>599.45010869600935</v>
      </c>
      <c r="Y36" s="6">
        <f>'[6]Res unit Forecast (low)'!X36</f>
        <v>632.399580068673</v>
      </c>
      <c r="Z36" s="6">
        <f>'[6]Res unit Forecast (low)'!Y36</f>
        <v>658.54932821837167</v>
      </c>
      <c r="AA36" s="6">
        <f>'[6]Res unit Forecast (low)'!Z36</f>
        <v>685.01021317667301</v>
      </c>
      <c r="AB36" s="6">
        <f>'[6]Res unit Forecast (low)'!AA36</f>
        <v>703.2226386648473</v>
      </c>
      <c r="AC36" s="6">
        <f>'[6]Res unit Forecast (low)'!AB36</f>
        <v>721.87425818460304</v>
      </c>
      <c r="AD36" s="6">
        <f>'[6]Res unit Forecast (low)'!AC36</f>
        <v>739.28553028491194</v>
      </c>
      <c r="AE36" s="6">
        <f>'[6]Res unit Forecast (low)'!AD36</f>
        <v>755.6358091631713</v>
      </c>
      <c r="AF36" s="6">
        <f>'[6]Res unit Forecast (low)'!AE36</f>
        <v>776.76824078992877</v>
      </c>
      <c r="AG36" s="6">
        <f>'[6]Res unit Forecast (low)'!AF36</f>
        <v>804.7362323756638</v>
      </c>
      <c r="AH36" s="6">
        <f>'[6]Res unit Forecast (low)'!AG36</f>
        <v>832.74584879793565</v>
      </c>
      <c r="AI36" s="6">
        <f>'[6]Res unit Forecast (low)'!AH36</f>
        <v>861.7197090249249</v>
      </c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52"/>
    </row>
    <row r="37" spans="1:56" ht="15.75">
      <c r="B37" s="1" t="str">
        <f t="shared" si="2"/>
        <v>IDManufacturedNew</v>
      </c>
      <c r="C37" s="5" t="s">
        <v>31</v>
      </c>
      <c r="D37" s="1" t="s">
        <v>21</v>
      </c>
      <c r="E37" s="1" t="s">
        <v>8</v>
      </c>
      <c r="F37" s="6">
        <f>'[6]Res unit Forecast (low)'!E37</f>
        <v>489.21999006526767</v>
      </c>
      <c r="G37" s="6">
        <f>'[6]Res unit Forecast (low)'!F37</f>
        <v>503.36944075059</v>
      </c>
      <c r="H37" s="6">
        <f>'[6]Res unit Forecast (low)'!G37</f>
        <v>515.17647955589632</v>
      </c>
      <c r="I37" s="6">
        <f>'[6]Res unit Forecast (low)'!H37</f>
        <v>530.87463788676234</v>
      </c>
      <c r="J37" s="6">
        <f>'[6]Res unit Forecast (low)'!I37</f>
        <v>556.17424311784328</v>
      </c>
      <c r="K37" s="6">
        <f>'[6]Res unit Forecast (low)'!J37</f>
        <v>570.63499969574207</v>
      </c>
      <c r="L37" s="6">
        <f>'[6]Res unit Forecast (low)'!K37</f>
        <v>568.84497050412574</v>
      </c>
      <c r="M37" s="6">
        <f>'[6]Res unit Forecast (low)'!L37</f>
        <v>579.43520945623754</v>
      </c>
      <c r="N37" s="6">
        <f>'[6]Res unit Forecast (low)'!M37</f>
        <v>594.09321650378263</v>
      </c>
      <c r="O37" s="6">
        <f>'[6]Res unit Forecast (low)'!N37</f>
        <v>612.23912031794305</v>
      </c>
      <c r="P37" s="6">
        <f>'[6]Res unit Forecast (low)'!O37</f>
        <v>632.85424539234123</v>
      </c>
      <c r="Q37" s="6">
        <f>'[6]Res unit Forecast (low)'!P37</f>
        <v>636.54163432622147</v>
      </c>
      <c r="R37" s="6">
        <f>'[6]Res unit Forecast (low)'!Q37</f>
        <v>653.15226514543383</v>
      </c>
      <c r="S37" s="6">
        <f>'[6]Res unit Forecast (low)'!R37</f>
        <v>671.95290216500734</v>
      </c>
      <c r="T37" s="6">
        <f>'[6]Res unit Forecast (low)'!S37</f>
        <v>689.80337664615615</v>
      </c>
      <c r="U37" s="6">
        <f>'[6]Res unit Forecast (low)'!T37</f>
        <v>691.16649751625027</v>
      </c>
      <c r="V37" s="6">
        <f>'[6]Res unit Forecast (low)'!U37</f>
        <v>703.58743888912147</v>
      </c>
      <c r="W37" s="6">
        <f>'[6]Res unit Forecast (low)'!V37</f>
        <v>712.32617903180892</v>
      </c>
      <c r="X37" s="6">
        <f>'[6]Res unit Forecast (low)'!W37</f>
        <v>719.07585895858188</v>
      </c>
      <c r="Y37" s="6">
        <f>'[6]Res unit Forecast (low)'!X37</f>
        <v>731.19569552521637</v>
      </c>
      <c r="Z37" s="6">
        <f>'[6]Res unit Forecast (low)'!Y37</f>
        <v>740.09564904058493</v>
      </c>
      <c r="AA37" s="6">
        <f>'[6]Res unit Forecast (low)'!Z37</f>
        <v>746.7380940162418</v>
      </c>
      <c r="AB37" s="6">
        <f>'[6]Res unit Forecast (low)'!AA37</f>
        <v>766.1643624939328</v>
      </c>
      <c r="AC37" s="6">
        <f>'[6]Res unit Forecast (low)'!AB37</f>
        <v>791.8115255296301</v>
      </c>
      <c r="AD37" s="6">
        <f>'[6]Res unit Forecast (low)'!AC37</f>
        <v>817.88966486847096</v>
      </c>
      <c r="AE37" s="6">
        <f>'[6]Res unit Forecast (low)'!AD37</f>
        <v>842.22478257011755</v>
      </c>
      <c r="AF37" s="6">
        <f>'[6]Res unit Forecast (low)'!AE37</f>
        <v>863.66078450434065</v>
      </c>
      <c r="AG37" s="6">
        <f>'[6]Res unit Forecast (low)'!AF37</f>
        <v>892.54071035317588</v>
      </c>
      <c r="AH37" s="6">
        <f>'[6]Res unit Forecast (low)'!AG37</f>
        <v>916.31060372674494</v>
      </c>
      <c r="AI37" s="6">
        <f>'[6]Res unit Forecast (low)'!AH37</f>
        <v>940.54188710087567</v>
      </c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52"/>
    </row>
    <row r="38" spans="1:56" ht="15.75">
      <c r="A38" s="1">
        <v>-2.2707813017997908E-3</v>
      </c>
      <c r="B38" s="1" t="str">
        <f t="shared" si="2"/>
        <v>IDSingle FamilyStock - 2021</v>
      </c>
      <c r="C38" s="5" t="s">
        <v>28</v>
      </c>
      <c r="D38" s="1" t="s">
        <v>16</v>
      </c>
      <c r="E38" s="1" t="s">
        <v>5659</v>
      </c>
      <c r="F38" s="6">
        <f>'[6]Res unit Forecast (low)'!E38</f>
        <v>609690.64528697764</v>
      </c>
      <c r="G38" s="6">
        <f>'[6]Res unit Forecast (low)'!F38</f>
        <v>608306.17116977775</v>
      </c>
      <c r="H38" s="6">
        <f>'[6]Res unit Forecast (low)'!G38</f>
        <v>606924.84089051594</v>
      </c>
      <c r="I38" s="6">
        <f>'[6]Res unit Forecast (low)'!H38</f>
        <v>605546.6473102239</v>
      </c>
      <c r="J38" s="6">
        <f>'[6]Res unit Forecast (low)'!I38</f>
        <v>604171.58330614422</v>
      </c>
      <c r="K38" s="6">
        <f>'[6]Res unit Forecast (low)'!J38</f>
        <v>602799.64177169383</v>
      </c>
      <c r="L38" s="6">
        <f>'[6]Res unit Forecast (low)'!K38</f>
        <v>601430.81561642699</v>
      </c>
      <c r="M38" s="6">
        <f>'[6]Res unit Forecast (low)'!L38</f>
        <v>600065.09776599903</v>
      </c>
      <c r="N38" s="6">
        <f>'[6]Res unit Forecast (low)'!M38</f>
        <v>598702.48116212932</v>
      </c>
      <c r="O38" s="6">
        <f>'[6]Res unit Forecast (low)'!N38</f>
        <v>597342.95876256516</v>
      </c>
      <c r="P38" s="6">
        <f>'[6]Res unit Forecast (low)'!O38</f>
        <v>595986.52354104538</v>
      </c>
      <c r="Q38" s="6">
        <f>'[6]Res unit Forecast (low)'!P38</f>
        <v>594633.16848726373</v>
      </c>
      <c r="R38" s="6">
        <f>'[6]Res unit Forecast (low)'!Q38</f>
        <v>593282.88660683285</v>
      </c>
      <c r="S38" s="6">
        <f>'[6]Res unit Forecast (low)'!R38</f>
        <v>591935.67092124827</v>
      </c>
      <c r="T38" s="6">
        <f>'[6]Res unit Forecast (low)'!S38</f>
        <v>590591.51446785196</v>
      </c>
      <c r="U38" s="6">
        <f>'[6]Res unit Forecast (low)'!T38</f>
        <v>589250.41029979673</v>
      </c>
      <c r="V38" s="6">
        <f>'[6]Res unit Forecast (low)'!U38</f>
        <v>587912.35148601013</v>
      </c>
      <c r="W38" s="6">
        <f>'[6]Res unit Forecast (low)'!V38</f>
        <v>586577.33111115859</v>
      </c>
      <c r="X38" s="6">
        <f>'[6]Res unit Forecast (low)'!W38</f>
        <v>585245.34227561171</v>
      </c>
      <c r="Y38" s="6">
        <f>'[6]Res unit Forecast (low)'!X38</f>
        <v>583916.37809540681</v>
      </c>
      <c r="Z38" s="6">
        <f>'[6]Res unit Forecast (low)'!Y38</f>
        <v>582590.43170221313</v>
      </c>
      <c r="AA38" s="6">
        <f>'[6]Res unit Forecast (low)'!Z38</f>
        <v>581267.49624329631</v>
      </c>
      <c r="AB38" s="6">
        <f>'[6]Res unit Forecast (low)'!AA38</f>
        <v>579947.56488148309</v>
      </c>
      <c r="AC38" s="6">
        <f>'[6]Res unit Forecast (low)'!AB38</f>
        <v>578630.63079512585</v>
      </c>
      <c r="AD38" s="6">
        <f>'[6]Res unit Forecast (low)'!AC38</f>
        <v>577316.68717806763</v>
      </c>
      <c r="AE38" s="6">
        <f>'[6]Res unit Forecast (low)'!AD38</f>
        <v>576005.72723960667</v>
      </c>
      <c r="AF38" s="6">
        <f>'[6]Res unit Forecast (low)'!AE38</f>
        <v>574697.74420446134</v>
      </c>
      <c r="AG38" s="6">
        <f>'[6]Res unit Forecast (low)'!AF38</f>
        <v>573392.73131273536</v>
      </c>
      <c r="AH38" s="6">
        <f>'[6]Res unit Forecast (low)'!AG38</f>
        <v>572090.68181988248</v>
      </c>
      <c r="AI38" s="6">
        <f>'[6]Res unit Forecast (low)'!AH38</f>
        <v>570791.58899667196</v>
      </c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52"/>
    </row>
    <row r="39" spans="1:56" ht="15.75">
      <c r="A39" s="1">
        <v>-2.2708178107920937E-3</v>
      </c>
      <c r="B39" s="1" t="str">
        <f t="shared" si="2"/>
        <v>IDMultifamily - Low RiseStock - 2021</v>
      </c>
      <c r="C39" s="5" t="s">
        <v>29</v>
      </c>
      <c r="D39" s="1" t="s">
        <v>18</v>
      </c>
      <c r="E39" s="1" t="s">
        <v>5659</v>
      </c>
      <c r="F39" s="6">
        <f>'[6]Res unit Forecast (low)'!E39</f>
        <v>80626.734867474472</v>
      </c>
      <c r="G39" s="6">
        <f>'[6]Res unit Forecast (low)'!F39</f>
        <v>80443.646241911396</v>
      </c>
      <c r="H39" s="6">
        <f>'[6]Res unit Forecast (low)'!G39</f>
        <v>80260.973377260205</v>
      </c>
      <c r="I39" s="6">
        <f>'[6]Res unit Forecast (low)'!H39</f>
        <v>80078.715329403611</v>
      </c>
      <c r="J39" s="6">
        <f>'[6]Res unit Forecast (low)'!I39</f>
        <v>79896.871156368259</v>
      </c>
      <c r="K39" s="6">
        <f>'[6]Res unit Forecast (low)'!J39</f>
        <v>79715.439918319811</v>
      </c>
      <c r="L39" s="6">
        <f>'[6]Res unit Forecast (low)'!K39</f>
        <v>79534.42067755817</v>
      </c>
      <c r="M39" s="6">
        <f>'[6]Res unit Forecast (low)'!L39</f>
        <v>79353.812498512547</v>
      </c>
      <c r="N39" s="6">
        <f>'[6]Res unit Forecast (low)'!M39</f>
        <v>79173.614447736676</v>
      </c>
      <c r="O39" s="6">
        <f>'[6]Res unit Forecast (low)'!N39</f>
        <v>78993.825593903966</v>
      </c>
      <c r="P39" s="6">
        <f>'[6]Res unit Forecast (low)'!O39</f>
        <v>78814.445007802729</v>
      </c>
      <c r="Q39" s="6">
        <f>'[6]Res unit Forecast (low)'!P39</f>
        <v>78635.471762331319</v>
      </c>
      <c r="R39" s="6">
        <f>'[6]Res unit Forecast (low)'!Q39</f>
        <v>78456.904932493373</v>
      </c>
      <c r="S39" s="6">
        <f>'[6]Res unit Forecast (low)'!R39</f>
        <v>78278.74359539304</v>
      </c>
      <c r="T39" s="6">
        <f>'[6]Res unit Forecast (low)'!S39</f>
        <v>78100.986830230191</v>
      </c>
      <c r="U39" s="6">
        <f>'[6]Res unit Forecast (low)'!T39</f>
        <v>77923.633718295663</v>
      </c>
      <c r="V39" s="6">
        <f>'[6]Res unit Forecast (low)'!U39</f>
        <v>77746.683342966513</v>
      </c>
      <c r="W39" s="6">
        <f>'[6]Res unit Forecast (low)'!V39</f>
        <v>77570.134789701289</v>
      </c>
      <c r="X39" s="6">
        <f>'[6]Res unit Forecast (low)'!W39</f>
        <v>77393.987146035288</v>
      </c>
      <c r="Y39" s="6">
        <f>'[6]Res unit Forecast (low)'!X39</f>
        <v>77218.239501575852</v>
      </c>
      <c r="Z39" s="6">
        <f>'[6]Res unit Forecast (low)'!Y39</f>
        <v>77042.890947997672</v>
      </c>
      <c r="AA39" s="6">
        <f>'[6]Res unit Forecast (low)'!Z39</f>
        <v>76867.940579038041</v>
      </c>
      <c r="AB39" s="6">
        <f>'[6]Res unit Forecast (low)'!AA39</f>
        <v>76693.387490492256</v>
      </c>
      <c r="AC39" s="6">
        <f>'[6]Res unit Forecast (low)'!AB39</f>
        <v>76519.230780208862</v>
      </c>
      <c r="AD39" s="6">
        <f>'[6]Res unit Forecast (low)'!AC39</f>
        <v>76345.46954808505</v>
      </c>
      <c r="AE39" s="6">
        <f>'[6]Res unit Forecast (low)'!AD39</f>
        <v>76172.102896061973</v>
      </c>
      <c r="AF39" s="6">
        <f>'[6]Res unit Forecast (low)'!AE39</f>
        <v>75999.129928120106</v>
      </c>
      <c r="AG39" s="6">
        <f>'[6]Res unit Forecast (low)'!AF39</f>
        <v>75826.549750274629</v>
      </c>
      <c r="AH39" s="6">
        <f>'[6]Res unit Forecast (low)'!AG39</f>
        <v>75654.361470570788</v>
      </c>
      <c r="AI39" s="6">
        <f>'[6]Res unit Forecast (low)'!AH39</f>
        <v>75482.564199079308</v>
      </c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52"/>
    </row>
    <row r="40" spans="1:56">
      <c r="A40" s="1">
        <v>-2.2708178107920937E-3</v>
      </c>
      <c r="B40" s="1" t="str">
        <f t="shared" si="2"/>
        <v>IDMultifamily - High RiseStock - 2021</v>
      </c>
      <c r="D40" s="1" t="s">
        <v>5423</v>
      </c>
      <c r="E40" s="1" t="s">
        <v>5659</v>
      </c>
      <c r="F40" s="6">
        <f>'[6]Res unit Forecast (low)'!E40</f>
        <v>6068.6789685195845</v>
      </c>
      <c r="G40" s="6">
        <f>'[6]Res unit Forecast (low)'!F40</f>
        <v>6054.898104229891</v>
      </c>
      <c r="H40" s="6">
        <f>'[6]Res unit Forecast (low)'!G40</f>
        <v>6041.1485337722743</v>
      </c>
      <c r="I40" s="6">
        <f>'[6]Res unit Forecast (low)'!H40</f>
        <v>6027.4301860841433</v>
      </c>
      <c r="J40" s="6">
        <f>'[6]Res unit Forecast (low)'!I40</f>
        <v>6013.742990264278</v>
      </c>
      <c r="K40" s="6">
        <f>'[6]Res unit Forecast (low)'!J40</f>
        <v>6000.0868755724596</v>
      </c>
      <c r="L40" s="6">
        <f>'[6]Res unit Forecast (low)'!K40</f>
        <v>5986.4617714291098</v>
      </c>
      <c r="M40" s="6">
        <f>'[6]Res unit Forecast (low)'!L40</f>
        <v>5972.8676074149225</v>
      </c>
      <c r="N40" s="6">
        <f>'[6]Res unit Forecast (low)'!M40</f>
        <v>5959.3043132705016</v>
      </c>
      <c r="O40" s="6">
        <f>'[6]Res unit Forecast (low)'!N40</f>
        <v>5945.7718188959971</v>
      </c>
      <c r="P40" s="6">
        <f>'[6]Res unit Forecast (low)'!O40</f>
        <v>5932.2700543507426</v>
      </c>
      <c r="Q40" s="6">
        <f>'[6]Res unit Forecast (low)'!P40</f>
        <v>5918.7989498528941</v>
      </c>
      <c r="R40" s="6">
        <f>'[6]Res unit Forecast (low)'!Q40</f>
        <v>5905.3584357790705</v>
      </c>
      <c r="S40" s="6">
        <f>'[6]Res unit Forecast (low)'!R40</f>
        <v>5891.948442663992</v>
      </c>
      <c r="T40" s="6">
        <f>'[6]Res unit Forecast (low)'!S40</f>
        <v>5878.5689012001221</v>
      </c>
      <c r="U40" s="6">
        <f>'[6]Res unit Forecast (low)'!T40</f>
        <v>5865.2197422373083</v>
      </c>
      <c r="V40" s="6">
        <f>'[6]Res unit Forecast (low)'!U40</f>
        <v>5851.9008967824266</v>
      </c>
      <c r="W40" s="6">
        <f>'[6]Res unit Forecast (low)'!V40</f>
        <v>5838.6122959990225</v>
      </c>
      <c r="X40" s="6">
        <f>'[6]Res unit Forecast (low)'!W40</f>
        <v>5825.3538712069585</v>
      </c>
      <c r="Y40" s="6">
        <f>'[6]Res unit Forecast (low)'!X40</f>
        <v>5812.1255538820551</v>
      </c>
      <c r="Z40" s="6">
        <f>'[6]Res unit Forecast (low)'!Y40</f>
        <v>5798.9272756557402</v>
      </c>
      <c r="AA40" s="6">
        <f>'[6]Res unit Forecast (low)'!Z40</f>
        <v>5785.7589683146934</v>
      </c>
      <c r="AB40" s="6">
        <f>'[6]Res unit Forecast (low)'!AA40</f>
        <v>5772.620563800494</v>
      </c>
      <c r="AC40" s="6">
        <f>'[6]Res unit Forecast (low)'!AB40</f>
        <v>5759.5119942092715</v>
      </c>
      <c r="AD40" s="6">
        <f>'[6]Res unit Forecast (low)'!AC40</f>
        <v>5746.4331917913505</v>
      </c>
      <c r="AE40" s="6">
        <f>'[6]Res unit Forecast (low)'!AD40</f>
        <v>5733.3840889509038</v>
      </c>
      <c r="AF40" s="6">
        <f>'[6]Res unit Forecast (low)'!AE40</f>
        <v>5720.3646182456023</v>
      </c>
      <c r="AG40" s="6">
        <f>'[6]Res unit Forecast (low)'!AF40</f>
        <v>5707.3747123862649</v>
      </c>
      <c r="AH40" s="6">
        <f>'[6]Res unit Forecast (low)'!AG40</f>
        <v>5694.414304236514</v>
      </c>
      <c r="AI40" s="6">
        <f>'[6]Res unit Forecast (low)'!AH40</f>
        <v>5681.4833268124248</v>
      </c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52"/>
    </row>
    <row r="41" spans="1:56" ht="15.75">
      <c r="A41" s="1">
        <v>-1.0686986477418991E-2</v>
      </c>
      <c r="B41" s="1" t="str">
        <f t="shared" si="2"/>
        <v>IDManufacturedStock - 2021</v>
      </c>
      <c r="C41" s="5" t="s">
        <v>31</v>
      </c>
      <c r="D41" s="1" t="s">
        <v>21</v>
      </c>
      <c r="E41" s="1" t="s">
        <v>5659</v>
      </c>
      <c r="F41" s="6">
        <f>'[6]Res unit Forecast (low)'!E41</f>
        <v>87169.562083413257</v>
      </c>
      <c r="G41" s="6">
        <f>'[6]Res unit Forecast (low)'!F41</f>
        <v>86237.982152185286</v>
      </c>
      <c r="H41" s="6">
        <f>'[6]Res unit Forecast (low)'!G41</f>
        <v>85316.358003084984</v>
      </c>
      <c r="I41" s="6">
        <f>'[6]Res unit Forecast (low)'!H41</f>
        <v>84404.583238803374</v>
      </c>
      <c r="J41" s="6">
        <f>'[6]Res unit Forecast (low)'!I41</f>
        <v>83502.552599098097</v>
      </c>
      <c r="K41" s="6">
        <f>'[6]Res unit Forecast (low)'!J41</f>
        <v>82610.161948641573</v>
      </c>
      <c r="L41" s="6">
        <f>'[6]Res unit Forecast (low)'!K41</f>
        <v>81727.308264999054</v>
      </c>
      <c r="M41" s="6">
        <f>'[6]Res unit Forecast (low)'!L41</f>
        <v>80853.889626735152</v>
      </c>
      <c r="N41" s="6">
        <f>'[6]Res unit Forecast (low)'!M41</f>
        <v>79989.805201647512</v>
      </c>
      <c r="O41" s="6">
        <f>'[6]Res unit Forecast (low)'!N41</f>
        <v>79134.955235126123</v>
      </c>
      <c r="P41" s="6">
        <f>'[6]Res unit Forecast (low)'!O41</f>
        <v>78289.241038637178</v>
      </c>
      <c r="Q41" s="6">
        <f>'[6]Res unit Forecast (low)'!P41</f>
        <v>77452.564978329872</v>
      </c>
      <c r="R41" s="6">
        <f>'[6]Res unit Forecast (low)'!Q41</f>
        <v>76624.830463765044</v>
      </c>
      <c r="S41" s="6">
        <f>'[6]Res unit Forecast (low)'!R41</f>
        <v>75805.941936764269</v>
      </c>
      <c r="T41" s="6">
        <f>'[6]Res unit Forecast (low)'!S41</f>
        <v>74995.804860378063</v>
      </c>
      <c r="U41" s="6">
        <f>'[6]Res unit Forecast (low)'!T41</f>
        <v>74194.32570797205</v>
      </c>
      <c r="V41" s="6">
        <f>'[6]Res unit Forecast (low)'!U41</f>
        <v>73401.411952429742</v>
      </c>
      <c r="W41" s="6">
        <f>'[6]Res unit Forecast (low)'!V41</f>
        <v>72616.972055470673</v>
      </c>
      <c r="X41" s="6">
        <f>'[6]Res unit Forecast (low)'!W41</f>
        <v>71840.915457082752</v>
      </c>
      <c r="Y41" s="6">
        <f>'[6]Res unit Forecast (low)'!X41</f>
        <v>71073.152565067518</v>
      </c>
      <c r="Z41" s="6">
        <f>'[6]Res unit Forecast (low)'!Y41</f>
        <v>70313.594744697111</v>
      </c>
      <c r="AA41" s="6">
        <f>'[6]Res unit Forecast (low)'!Z41</f>
        <v>69562.154308481811</v>
      </c>
      <c r="AB41" s="6">
        <f>'[6]Res unit Forecast (low)'!AA41</f>
        <v>68818.744506046933</v>
      </c>
      <c r="AC41" s="6">
        <f>'[6]Res unit Forecast (low)'!AB41</f>
        <v>68083.279514117865</v>
      </c>
      <c r="AD41" s="6">
        <f>'[6]Res unit Forecast (low)'!AC41</f>
        <v>67355.674426612153</v>
      </c>
      <c r="AE41" s="6">
        <f>'[6]Res unit Forecast (low)'!AD41</f>
        <v>66635.845244837517</v>
      </c>
      <c r="AF41" s="6">
        <f>'[6]Res unit Forecast (low)'!AE41</f>
        <v>65923.708867794558</v>
      </c>
      <c r="AG41" s="6">
        <f>'[6]Res unit Forecast (low)'!AF41</f>
        <v>65219.183082583135</v>
      </c>
      <c r="AH41" s="6">
        <f>'[6]Res unit Forecast (low)'!AG41</f>
        <v>64522.186554911255</v>
      </c>
      <c r="AI41" s="6">
        <f>'[6]Res unit Forecast (low)'!AH41</f>
        <v>63832.638819705418</v>
      </c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52"/>
    </row>
    <row r="42" spans="1:56">
      <c r="BD42" s="52"/>
    </row>
    <row r="43" spans="1:56">
      <c r="D43" s="4" t="s">
        <v>32</v>
      </c>
      <c r="E43" s="54">
        <v>0.56999999999999995</v>
      </c>
      <c r="F43" s="4"/>
      <c r="G43" s="4"/>
      <c r="BD43" s="52"/>
    </row>
    <row r="44" spans="1:56" ht="15.75">
      <c r="B44" s="1" t="str">
        <f>CONCATENATE("MT",D44,E44)</f>
        <v>MTSingle FamilyNew</v>
      </c>
      <c r="C44" s="5" t="s">
        <v>33</v>
      </c>
      <c r="D44" s="1" t="s">
        <v>16</v>
      </c>
      <c r="E44" s="1" t="s">
        <v>8</v>
      </c>
      <c r="F44" s="6">
        <f>'[6]Res unit Forecast (low)'!E44</f>
        <v>971.32583376182663</v>
      </c>
      <c r="G44" s="6">
        <f>'[6]Res unit Forecast (low)'!F44</f>
        <v>957.46396739859415</v>
      </c>
      <c r="H44" s="6">
        <f>'[6]Res unit Forecast (low)'!G44</f>
        <v>935.67004599335712</v>
      </c>
      <c r="I44" s="6">
        <f>'[6]Res unit Forecast (low)'!H44</f>
        <v>892.28153081161759</v>
      </c>
      <c r="J44" s="6">
        <f>'[6]Res unit Forecast (low)'!I44</f>
        <v>845.43383564082751</v>
      </c>
      <c r="K44" s="6">
        <f>'[6]Res unit Forecast (low)'!J44</f>
        <v>816.97459038493287</v>
      </c>
      <c r="L44" s="6">
        <f>'[6]Res unit Forecast (low)'!K44</f>
        <v>815.94192232699868</v>
      </c>
      <c r="M44" s="6">
        <f>'[6]Res unit Forecast (low)'!L44</f>
        <v>836.19351164373904</v>
      </c>
      <c r="N44" s="6">
        <f>'[6]Res unit Forecast (low)'!M44</f>
        <v>824.28345662331094</v>
      </c>
      <c r="O44" s="6">
        <f>'[6]Res unit Forecast (low)'!N44</f>
        <v>817.67841529807981</v>
      </c>
      <c r="P44" s="6">
        <f>'[6]Res unit Forecast (low)'!O44</f>
        <v>819.7559615141713</v>
      </c>
      <c r="Q44" s="6">
        <f>'[6]Res unit Forecast (low)'!P44</f>
        <v>828.21330198664236</v>
      </c>
      <c r="R44" s="6">
        <f>'[6]Res unit Forecast (low)'!Q44</f>
        <v>827.48728373390145</v>
      </c>
      <c r="S44" s="6">
        <f>'[6]Res unit Forecast (low)'!R44</f>
        <v>800.32064938908536</v>
      </c>
      <c r="T44" s="6">
        <f>'[6]Res unit Forecast (low)'!S44</f>
        <v>785.67880661865252</v>
      </c>
      <c r="U44" s="6">
        <f>'[6]Res unit Forecast (low)'!T44</f>
        <v>761.04202166197967</v>
      </c>
      <c r="V44" s="6">
        <f>'[6]Res unit Forecast (low)'!U44</f>
        <v>748.80745036425151</v>
      </c>
      <c r="W44" s="6">
        <f>'[6]Res unit Forecast (low)'!V44</f>
        <v>750.63012358528761</v>
      </c>
      <c r="X44" s="6">
        <f>'[6]Res unit Forecast (low)'!W44</f>
        <v>739.48073678197875</v>
      </c>
      <c r="Y44" s="6">
        <f>'[6]Res unit Forecast (low)'!X44</f>
        <v>732.23980962231406</v>
      </c>
      <c r="Z44" s="6">
        <f>'[6]Res unit Forecast (low)'!Y44</f>
        <v>741.4447676909773</v>
      </c>
      <c r="AA44" s="6">
        <f>'[6]Res unit Forecast (low)'!Z44</f>
        <v>747.12210622911323</v>
      </c>
      <c r="AB44" s="6">
        <f>'[6]Res unit Forecast (low)'!AA44</f>
        <v>743.89100695770867</v>
      </c>
      <c r="AC44" s="6">
        <f>'[6]Res unit Forecast (low)'!AB44</f>
        <v>736.10093365381363</v>
      </c>
      <c r="AD44" s="6">
        <f>'[6]Res unit Forecast (low)'!AC44</f>
        <v>729.29563352389334</v>
      </c>
      <c r="AE44" s="6">
        <f>'[6]Res unit Forecast (low)'!AD44</f>
        <v>728.86423185764045</v>
      </c>
      <c r="AF44" s="6">
        <f>'[6]Res unit Forecast (low)'!AE44</f>
        <v>727.63383386465034</v>
      </c>
      <c r="AG44" s="6">
        <f>'[6]Res unit Forecast (low)'!AF44</f>
        <v>729.49664165125603</v>
      </c>
      <c r="AH44" s="6">
        <f>'[6]Res unit Forecast (low)'!AG44</f>
        <v>730.76311997752805</v>
      </c>
      <c r="AI44" s="6">
        <f>'[6]Res unit Forecast (low)'!AH44</f>
        <v>745.1958641701475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52"/>
    </row>
    <row r="45" spans="1:56" ht="15.75">
      <c r="B45" s="1" t="str">
        <f t="shared" ref="B45:B51" si="3">CONCATENATE("MT",D45,E45)</f>
        <v>MTMultifamily - Low RiseNew</v>
      </c>
      <c r="C45" s="5" t="s">
        <v>34</v>
      </c>
      <c r="D45" s="1" t="s">
        <v>18</v>
      </c>
      <c r="E45" s="1" t="s">
        <v>8</v>
      </c>
      <c r="F45" s="6">
        <f>'[6]Res unit Forecast (low)'!E45</f>
        <v>376.91589155413078</v>
      </c>
      <c r="G45" s="6">
        <f>'[6]Res unit Forecast (low)'!F45</f>
        <v>405.65681563542154</v>
      </c>
      <c r="H45" s="6">
        <f>'[6]Res unit Forecast (low)'!G45</f>
        <v>427.93170723344588</v>
      </c>
      <c r="I45" s="6">
        <f>'[6]Res unit Forecast (low)'!H45</f>
        <v>426.17746533860691</v>
      </c>
      <c r="J45" s="6">
        <f>'[6]Res unit Forecast (low)'!I45</f>
        <v>423.63715955195943</v>
      </c>
      <c r="K45" s="6">
        <f>'[6]Res unit Forecast (low)'!J45</f>
        <v>413.34338525741862</v>
      </c>
      <c r="L45" s="6">
        <f>'[6]Res unit Forecast (low)'!K45</f>
        <v>396.73063284000801</v>
      </c>
      <c r="M45" s="6">
        <f>'[6]Res unit Forecast (low)'!L45</f>
        <v>396.44385513670113</v>
      </c>
      <c r="N45" s="6">
        <f>'[6]Res unit Forecast (low)'!M45</f>
        <v>403.36225802047261</v>
      </c>
      <c r="O45" s="6">
        <f>'[6]Res unit Forecast (low)'!N45</f>
        <v>420.03761890112759</v>
      </c>
      <c r="P45" s="6">
        <f>'[6]Res unit Forecast (low)'!O45</f>
        <v>435.62180003134233</v>
      </c>
      <c r="Q45" s="6">
        <f>'[6]Res unit Forecast (low)'!P45</f>
        <v>444.58769432286209</v>
      </c>
      <c r="R45" s="6">
        <f>'[6]Res unit Forecast (low)'!Q45</f>
        <v>466.69476698461625</v>
      </c>
      <c r="S45" s="6">
        <f>'[6]Res unit Forecast (low)'!R45</f>
        <v>482.14967772841698</v>
      </c>
      <c r="T45" s="6">
        <f>'[6]Res unit Forecast (low)'!S45</f>
        <v>490.33127362923506</v>
      </c>
      <c r="U45" s="6">
        <f>'[6]Res unit Forecast (low)'!T45</f>
        <v>488.68616705948159</v>
      </c>
      <c r="V45" s="6">
        <f>'[6]Res unit Forecast (low)'!U45</f>
        <v>489.00065129859701</v>
      </c>
      <c r="W45" s="6">
        <f>'[6]Res unit Forecast (low)'!V45</f>
        <v>506.94893936026494</v>
      </c>
      <c r="X45" s="6">
        <f>'[6]Res unit Forecast (low)'!W45</f>
        <v>513.40226951380555</v>
      </c>
      <c r="Y45" s="6">
        <f>'[6]Res unit Forecast (low)'!X45</f>
        <v>537.22491815074807</v>
      </c>
      <c r="Z45" s="6">
        <f>'[6]Res unit Forecast (low)'!Y45</f>
        <v>543.68023373011317</v>
      </c>
      <c r="AA45" s="6">
        <f>'[6]Res unit Forecast (low)'!Z45</f>
        <v>564.70200787655654</v>
      </c>
      <c r="AB45" s="6">
        <f>'[6]Res unit Forecast (low)'!AA45</f>
        <v>572.72881275941268</v>
      </c>
      <c r="AC45" s="6">
        <f>'[6]Res unit Forecast (low)'!AB45</f>
        <v>581.11732719785459</v>
      </c>
      <c r="AD45" s="6">
        <f>'[6]Res unit Forecast (low)'!AC45</f>
        <v>589.72495391449888</v>
      </c>
      <c r="AE45" s="6">
        <f>'[6]Res unit Forecast (low)'!AD45</f>
        <v>596.65335639132422</v>
      </c>
      <c r="AF45" s="6">
        <f>'[6]Res unit Forecast (low)'!AE45</f>
        <v>607.78877191043989</v>
      </c>
      <c r="AG45" s="6">
        <f>'[6]Res unit Forecast (low)'!AF45</f>
        <v>622.3207576171252</v>
      </c>
      <c r="AH45" s="6">
        <f>'[6]Res unit Forecast (low)'!AG45</f>
        <v>636.4623642771794</v>
      </c>
      <c r="AI45" s="6">
        <f>'[6]Res unit Forecast (low)'!AH45</f>
        <v>650.91727402149684</v>
      </c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52"/>
    </row>
    <row r="46" spans="1:56">
      <c r="B46" s="1" t="str">
        <f t="shared" si="3"/>
        <v>MTMultifamily - High RiseNew</v>
      </c>
      <c r="C46" s="1" t="s">
        <v>35</v>
      </c>
      <c r="D46" s="1" t="s">
        <v>5423</v>
      </c>
      <c r="E46" s="1" t="s">
        <v>8</v>
      </c>
      <c r="F46" s="6">
        <f>'[6]Res unit Forecast (low)'!E46</f>
        <v>132.42990784334324</v>
      </c>
      <c r="G46" s="6">
        <f>'[6]Res unit Forecast (low)'!F46</f>
        <v>142.52807035839135</v>
      </c>
      <c r="H46" s="6">
        <f>'[6]Res unit Forecast (low)'!G46</f>
        <v>150.35438362256207</v>
      </c>
      <c r="I46" s="6">
        <f>'[6]Res unit Forecast (low)'!H46</f>
        <v>149.73802836221327</v>
      </c>
      <c r="J46" s="6">
        <f>'[6]Res unit Forecast (low)'!I46</f>
        <v>148.84548849122902</v>
      </c>
      <c r="K46" s="6">
        <f>'[6]Res unit Forecast (low)'!J46</f>
        <v>145.22875698233631</v>
      </c>
      <c r="L46" s="6">
        <f>'[6]Res unit Forecast (low)'!K46</f>
        <v>139.39184397081362</v>
      </c>
      <c r="M46" s="6">
        <f>'[6]Res unit Forecast (low)'!L46</f>
        <v>139.29108423721934</v>
      </c>
      <c r="N46" s="6">
        <f>'[6]Res unit Forecast (low)'!M46</f>
        <v>141.72187443962551</v>
      </c>
      <c r="O46" s="6">
        <f>'[6]Res unit Forecast (low)'!N46</f>
        <v>147.5807850193151</v>
      </c>
      <c r="P46" s="6">
        <f>'[6]Res unit Forecast (low)'!O46</f>
        <v>153.05630811912027</v>
      </c>
      <c r="Q46" s="6">
        <f>'[6]Res unit Forecast (low)'!P46</f>
        <v>156.20648719451907</v>
      </c>
      <c r="R46" s="6">
        <f>'[6]Res unit Forecast (low)'!Q46</f>
        <v>163.97383704864896</v>
      </c>
      <c r="S46" s="6">
        <f>'[6]Res unit Forecast (low)'!R46</f>
        <v>169.40394082349786</v>
      </c>
      <c r="T46" s="6">
        <f>'[6]Res unit Forecast (low)'!S46</f>
        <v>172.27855559946099</v>
      </c>
      <c r="U46" s="6">
        <f>'[6]Res unit Forecast (low)'!T46</f>
        <v>171.70054518306108</v>
      </c>
      <c r="V46" s="6">
        <f>'[6]Res unit Forecast (low)'!U46</f>
        <v>171.81103964545301</v>
      </c>
      <c r="W46" s="6">
        <f>'[6]Res unit Forecast (low)'!V46</f>
        <v>178.11719491036339</v>
      </c>
      <c r="X46" s="6">
        <f>'[6]Res unit Forecast (low)'!W46</f>
        <v>180.38458118052625</v>
      </c>
      <c r="Y46" s="6">
        <f>'[6]Res unit Forecast (low)'!X46</f>
        <v>188.75470097188449</v>
      </c>
      <c r="Z46" s="6">
        <f>'[6]Res unit Forecast (low)'!Y46</f>
        <v>191.02278482409386</v>
      </c>
      <c r="AA46" s="6">
        <f>'[6]Res unit Forecast (low)'!Z46</f>
        <v>198.40881357824958</v>
      </c>
      <c r="AB46" s="6">
        <f>'[6]Res unit Forecast (low)'!AA46</f>
        <v>201.22904232087473</v>
      </c>
      <c r="AC46" s="6">
        <f>'[6]Res unit Forecast (low)'!AB46</f>
        <v>204.17635820465165</v>
      </c>
      <c r="AD46" s="6">
        <f>'[6]Res unit Forecast (low)'!AC46</f>
        <v>207.20065948347258</v>
      </c>
      <c r="AE46" s="6">
        <f>'[6]Res unit Forecast (low)'!AD46</f>
        <v>209.63496305641121</v>
      </c>
      <c r="AF46" s="6">
        <f>'[6]Res unit Forecast (low)'!AE46</f>
        <v>213.54740634691137</v>
      </c>
      <c r="AG46" s="6">
        <f>'[6]Res unit Forecast (low)'!AF46</f>
        <v>218.65323916277373</v>
      </c>
      <c r="AH46" s="6">
        <f>'[6]Res unit Forecast (low)'!AG46</f>
        <v>223.62191177306306</v>
      </c>
      <c r="AI46" s="6">
        <f>'[6]Res unit Forecast (low)'!AH46</f>
        <v>228.70066384539078</v>
      </c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52"/>
    </row>
    <row r="47" spans="1:56" ht="15.75">
      <c r="B47" s="1" t="str">
        <f t="shared" si="3"/>
        <v>MTManufacturedNew</v>
      </c>
      <c r="C47" s="5" t="s">
        <v>36</v>
      </c>
      <c r="D47" s="1" t="s">
        <v>21</v>
      </c>
      <c r="E47" s="1" t="s">
        <v>8</v>
      </c>
      <c r="F47" s="6">
        <f>'[6]Res unit Forecast (low)'!E47</f>
        <v>176.37007846968365</v>
      </c>
      <c r="G47" s="6">
        <f>'[6]Res unit Forecast (low)'!F47</f>
        <v>181.47113684495625</v>
      </c>
      <c r="H47" s="6">
        <f>'[6]Res unit Forecast (low)'!G47</f>
        <v>185.7277257065615</v>
      </c>
      <c r="I47" s="6">
        <f>'[6]Res unit Forecast (low)'!H47</f>
        <v>191.38711304327887</v>
      </c>
      <c r="J47" s="6">
        <f>'[6]Res unit Forecast (low)'!I47</f>
        <v>200.50794508299671</v>
      </c>
      <c r="K47" s="6">
        <f>'[6]Res unit Forecast (low)'!J47</f>
        <v>205.72123322364433</v>
      </c>
      <c r="L47" s="6">
        <f>'[6]Res unit Forecast (low)'!K47</f>
        <v>205.07590475097442</v>
      </c>
      <c r="M47" s="6">
        <f>'[6]Res unit Forecast (low)'!L47</f>
        <v>208.89382166550502</v>
      </c>
      <c r="N47" s="6">
        <f>'[6]Res unit Forecast (low)'!M47</f>
        <v>214.17822112931231</v>
      </c>
      <c r="O47" s="6">
        <f>'[6]Res unit Forecast (low)'!N47</f>
        <v>220.72005209410958</v>
      </c>
      <c r="P47" s="6">
        <f>'[6]Res unit Forecast (low)'!O47</f>
        <v>228.15206897990547</v>
      </c>
      <c r="Q47" s="6">
        <f>'[6]Res unit Forecast (low)'!P47</f>
        <v>229.4814199647864</v>
      </c>
      <c r="R47" s="6">
        <f>'[6]Res unit Forecast (low)'!Q47</f>
        <v>235.46976533191781</v>
      </c>
      <c r="S47" s="6">
        <f>'[6]Res unit Forecast (low)'!R47</f>
        <v>242.24763601128203</v>
      </c>
      <c r="T47" s="6">
        <f>'[6]Res unit Forecast (low)'!S47</f>
        <v>248.68296091397301</v>
      </c>
      <c r="U47" s="6">
        <f>'[6]Res unit Forecast (low)'!T47</f>
        <v>249.17438346355058</v>
      </c>
      <c r="V47" s="6">
        <f>'[6]Res unit Forecast (low)'!U47</f>
        <v>253.65229207130881</v>
      </c>
      <c r="W47" s="6">
        <f>'[6]Res unit Forecast (low)'!V47</f>
        <v>256.80271992787766</v>
      </c>
      <c r="X47" s="6">
        <f>'[6]Res unit Forecast (low)'!W47</f>
        <v>259.23606607583736</v>
      </c>
      <c r="Y47" s="6">
        <f>'[6]Res unit Forecast (low)'!X47</f>
        <v>263.60542254062904</v>
      </c>
      <c r="Z47" s="6">
        <f>'[6]Res unit Forecast (low)'!Y47</f>
        <v>266.81396988488763</v>
      </c>
      <c r="AA47" s="6">
        <f>'[6]Res unit Forecast (low)'!Z47</f>
        <v>269.20865645816292</v>
      </c>
      <c r="AB47" s="6">
        <f>'[6]Res unit Forecast (low)'!AA47</f>
        <v>276.21207529909458</v>
      </c>
      <c r="AC47" s="6">
        <f>'[6]Res unit Forecast (low)'!AB47</f>
        <v>285.45820638324602</v>
      </c>
      <c r="AD47" s="6">
        <f>'[6]Res unit Forecast (low)'!AC47</f>
        <v>294.85970995001793</v>
      </c>
      <c r="AE47" s="6">
        <f>'[6]Res unit Forecast (low)'!AD47</f>
        <v>303.63283187015003</v>
      </c>
      <c r="AF47" s="6">
        <f>'[6]Res unit Forecast (low)'!AE47</f>
        <v>311.36078538797506</v>
      </c>
      <c r="AG47" s="6">
        <f>'[6]Res unit Forecast (low)'!AF47</f>
        <v>321.77236891193974</v>
      </c>
      <c r="AH47" s="6">
        <f>'[6]Res unit Forecast (low)'!AG47</f>
        <v>330.34172021533413</v>
      </c>
      <c r="AI47" s="6">
        <f>'[6]Res unit Forecast (low)'!AH47</f>
        <v>339.07740852918744</v>
      </c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52"/>
    </row>
    <row r="48" spans="1:56" ht="15.75">
      <c r="A48" s="1">
        <v>-2.2707813017997908E-3</v>
      </c>
      <c r="B48" s="1" t="str">
        <f t="shared" si="3"/>
        <v>MTSingle FamilyStock - 2021</v>
      </c>
      <c r="C48" s="5" t="s">
        <v>33</v>
      </c>
      <c r="D48" s="1" t="s">
        <v>16</v>
      </c>
      <c r="E48" s="1" t="s">
        <v>5659</v>
      </c>
      <c r="F48" s="6">
        <f>'[6]Res unit Forecast (low)'!E48</f>
        <v>193283.58529010697</v>
      </c>
      <c r="G48" s="6">
        <f>'[6]Res unit Forecast (low)'!F48</f>
        <v>192844.68053868538</v>
      </c>
      <c r="H48" s="6">
        <f>'[6]Res unit Forecast (low)'!G48</f>
        <v>192406.77244396659</v>
      </c>
      <c r="I48" s="6">
        <f>'[6]Res unit Forecast (low)'!H48</f>
        <v>191969.85874276119</v>
      </c>
      <c r="J48" s="6">
        <f>'[6]Res unit Forecast (low)'!I48</f>
        <v>191533.93717701899</v>
      </c>
      <c r="K48" s="6">
        <f>'[6]Res unit Forecast (low)'!J48</f>
        <v>191099.00549381733</v>
      </c>
      <c r="L48" s="6">
        <f>'[6]Res unit Forecast (low)'!K48</f>
        <v>190665.06144534942</v>
      </c>
      <c r="M48" s="6">
        <f>'[6]Res unit Forecast (low)'!L48</f>
        <v>190232.1027889128</v>
      </c>
      <c r="N48" s="6">
        <f>'[6]Res unit Forecast (low)'!M48</f>
        <v>189800.12728689768</v>
      </c>
      <c r="O48" s="6">
        <f>'[6]Res unit Forecast (low)'!N48</f>
        <v>189369.13270677536</v>
      </c>
      <c r="P48" s="6">
        <f>'[6]Res unit Forecast (low)'!O48</f>
        <v>188939.11682108676</v>
      </c>
      <c r="Q48" s="6">
        <f>'[6]Res unit Forecast (low)'!P48</f>
        <v>188510.07740743086</v>
      </c>
      <c r="R48" s="6">
        <f>'[6]Res unit Forecast (low)'!Q48</f>
        <v>188082.01224845322</v>
      </c>
      <c r="S48" s="6">
        <f>'[6]Res unit Forecast (low)'!R48</f>
        <v>187654.91913183455</v>
      </c>
      <c r="T48" s="6">
        <f>'[6]Res unit Forecast (low)'!S48</f>
        <v>187228.79585027922</v>
      </c>
      <c r="U48" s="6">
        <f>'[6]Res unit Forecast (low)'!T48</f>
        <v>186803.64020150391</v>
      </c>
      <c r="V48" s="6">
        <f>'[6]Res unit Forecast (low)'!U48</f>
        <v>186379.4499882262</v>
      </c>
      <c r="W48" s="6">
        <f>'[6]Res unit Forecast (low)'!V48</f>
        <v>185956.22301815319</v>
      </c>
      <c r="X48" s="6">
        <f>'[6]Res unit Forecast (low)'!W48</f>
        <v>185533.95710397026</v>
      </c>
      <c r="Y48" s="6">
        <f>'[6]Res unit Forecast (low)'!X48</f>
        <v>185112.65006332964</v>
      </c>
      <c r="Z48" s="6">
        <f>'[6]Res unit Forecast (low)'!Y48</f>
        <v>184692.29971883923</v>
      </c>
      <c r="AA48" s="6">
        <f>'[6]Res unit Forecast (low)'!Z48</f>
        <v>184272.9038980513</v>
      </c>
      <c r="AB48" s="6">
        <f>'[6]Res unit Forecast (low)'!AA48</f>
        <v>183854.46043345126</v>
      </c>
      <c r="AC48" s="6">
        <f>'[6]Res unit Forecast (low)'!AB48</f>
        <v>183436.96716244647</v>
      </c>
      <c r="AD48" s="6">
        <f>'[6]Res unit Forecast (low)'!AC48</f>
        <v>183020.42192735511</v>
      </c>
      <c r="AE48" s="6">
        <f>'[6]Res unit Forecast (low)'!AD48</f>
        <v>182604.82257539497</v>
      </c>
      <c r="AF48" s="6">
        <f>'[6]Res unit Forecast (low)'!AE48</f>
        <v>182190.16695867229</v>
      </c>
      <c r="AG48" s="6">
        <f>'[6]Res unit Forecast (low)'!AF48</f>
        <v>181776.45293417075</v>
      </c>
      <c r="AH48" s="6">
        <f>'[6]Res unit Forecast (low)'!AG48</f>
        <v>181363.67836374036</v>
      </c>
      <c r="AI48" s="6">
        <f>'[6]Res unit Forecast (low)'!AH48</f>
        <v>180951.84111408633</v>
      </c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52"/>
    </row>
    <row r="49" spans="1:56" ht="15.75">
      <c r="A49" s="1">
        <v>-2.2708178107920937E-3</v>
      </c>
      <c r="B49" s="1" t="str">
        <f t="shared" si="3"/>
        <v>MTMultifamily - Low RiseStock - 2021</v>
      </c>
      <c r="C49" s="5" t="s">
        <v>34</v>
      </c>
      <c r="D49" s="1" t="s">
        <v>18</v>
      </c>
      <c r="E49" s="1" t="s">
        <v>5659</v>
      </c>
      <c r="F49" s="6">
        <f>'[6]Res unit Forecast (low)'!E49</f>
        <v>57410.428466501944</v>
      </c>
      <c r="G49" s="6">
        <f>'[6]Res unit Forecast (low)'!F49</f>
        <v>57280.059843015006</v>
      </c>
      <c r="H49" s="6">
        <f>'[6]Res unit Forecast (low)'!G49</f>
        <v>57149.987262920251</v>
      </c>
      <c r="I49" s="6">
        <f>'[6]Res unit Forecast (low)'!H49</f>
        <v>57020.210053957075</v>
      </c>
      <c r="J49" s="6">
        <f>'[6]Res unit Forecast (low)'!I49</f>
        <v>56890.727545391441</v>
      </c>
      <c r="K49" s="6">
        <f>'[6]Res unit Forecast (low)'!J49</f>
        <v>56761.539068012447</v>
      </c>
      <c r="L49" s="6">
        <f>'[6]Res unit Forecast (low)'!K49</f>
        <v>56632.643954128835</v>
      </c>
      <c r="M49" s="6">
        <f>'[6]Res unit Forecast (low)'!L49</f>
        <v>56504.04153756555</v>
      </c>
      <c r="N49" s="6">
        <f>'[6]Res unit Forecast (low)'!M49</f>
        <v>56375.731153660308</v>
      </c>
      <c r="O49" s="6">
        <f>'[6]Res unit Forecast (low)'!N49</f>
        <v>56247.712139260148</v>
      </c>
      <c r="P49" s="6">
        <f>'[6]Res unit Forecast (low)'!O49</f>
        <v>56119.983832718011</v>
      </c>
      <c r="Q49" s="6">
        <f>'[6]Res unit Forecast (low)'!P49</f>
        <v>55992.545573889314</v>
      </c>
      <c r="R49" s="6">
        <f>'[6]Res unit Forecast (low)'!Q49</f>
        <v>55865.396704128536</v>
      </c>
      <c r="S49" s="6">
        <f>'[6]Res unit Forecast (low)'!R49</f>
        <v>55738.536566285838</v>
      </c>
      <c r="T49" s="6">
        <f>'[6]Res unit Forecast (low)'!S49</f>
        <v>55611.964504703632</v>
      </c>
      <c r="U49" s="6">
        <f>'[6]Res unit Forecast (low)'!T49</f>
        <v>55485.679865213213</v>
      </c>
      <c r="V49" s="6">
        <f>'[6]Res unit Forecast (low)'!U49</f>
        <v>55359.681995131381</v>
      </c>
      <c r="W49" s="6">
        <f>'[6]Res unit Forecast (low)'!V49</f>
        <v>55233.970243257048</v>
      </c>
      <c r="X49" s="6">
        <f>'[6]Res unit Forecast (low)'!W49</f>
        <v>55108.5439598679</v>
      </c>
      <c r="Y49" s="6">
        <f>'[6]Res unit Forecast (low)'!X49</f>
        <v>54983.402496717012</v>
      </c>
      <c r="Z49" s="6">
        <f>'[6]Res unit Forecast (low)'!Y49</f>
        <v>54858.545207029514</v>
      </c>
      <c r="AA49" s="6">
        <f>'[6]Res unit Forecast (low)'!Z49</f>
        <v>54733.97144549925</v>
      </c>
      <c r="AB49" s="6">
        <f>'[6]Res unit Forecast (low)'!AA49</f>
        <v>54609.680568285425</v>
      </c>
      <c r="AC49" s="6">
        <f>'[6]Res unit Forecast (low)'!AB49</f>
        <v>54485.671933009296</v>
      </c>
      <c r="AD49" s="6">
        <f>'[6]Res unit Forecast (low)'!AC49</f>
        <v>54361.944898750844</v>
      </c>
      <c r="AE49" s="6">
        <f>'[6]Res unit Forecast (low)'!AD49</f>
        <v>54238.498826045463</v>
      </c>
      <c r="AF49" s="6">
        <f>'[6]Res unit Forecast (low)'!AE49</f>
        <v>54115.333076880655</v>
      </c>
      <c r="AG49" s="6">
        <f>'[6]Res unit Forecast (low)'!AF49</f>
        <v>53992.447014692727</v>
      </c>
      <c r="AH49" s="6">
        <f>'[6]Res unit Forecast (low)'!AG49</f>
        <v>53869.840004363512</v>
      </c>
      <c r="AI49" s="6">
        <f>'[6]Res unit Forecast (low)'!AH49</f>
        <v>53747.511412217085</v>
      </c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52"/>
    </row>
    <row r="50" spans="1:56">
      <c r="A50" s="1">
        <v>-2.2708178107920937E-3</v>
      </c>
      <c r="B50" s="1" t="str">
        <f t="shared" si="3"/>
        <v>MTMultifamily - High RiseStock - 2021</v>
      </c>
      <c r="C50" s="1" t="s">
        <v>35</v>
      </c>
      <c r="D50" s="1" t="s">
        <v>5423</v>
      </c>
      <c r="E50" s="1" t="s">
        <v>5659</v>
      </c>
      <c r="F50" s="6">
        <f>'[6]Res unit Forecast (low)'!E50</f>
        <v>4044.5324324153617</v>
      </c>
      <c r="G50" s="6">
        <f>'[6]Res unit Forecast (low)'!F50</f>
        <v>4035.3480361315064</v>
      </c>
      <c r="H50" s="6">
        <f>'[6]Res unit Forecast (low)'!G50</f>
        <v>4026.1844959383143</v>
      </c>
      <c r="I50" s="6">
        <f>'[6]Res unit Forecast (low)'!H50</f>
        <v>4017.0417644754025</v>
      </c>
      <c r="J50" s="6">
        <f>'[6]Res unit Forecast (low)'!I50</f>
        <v>4007.9197944899361</v>
      </c>
      <c r="K50" s="6">
        <f>'[6]Res unit Forecast (low)'!J50</f>
        <v>3998.8185388363822</v>
      </c>
      <c r="L50" s="6">
        <f>'[6]Res unit Forecast (low)'!K50</f>
        <v>3989.7379504762671</v>
      </c>
      <c r="M50" s="6">
        <f>'[6]Res unit Forecast (low)'!L50</f>
        <v>3980.6779824779323</v>
      </c>
      <c r="N50" s="6">
        <f>'[6]Res unit Forecast (low)'!M50</f>
        <v>3971.6385880162934</v>
      </c>
      <c r="O50" s="6">
        <f>'[6]Res unit Forecast (low)'!N50</f>
        <v>3962.6197203725969</v>
      </c>
      <c r="P50" s="6">
        <f>'[6]Res unit Forecast (low)'!O50</f>
        <v>3953.621332934179</v>
      </c>
      <c r="Q50" s="6">
        <f>'[6]Res unit Forecast (low)'!P50</f>
        <v>3944.6433791942245</v>
      </c>
      <c r="R50" s="6">
        <f>'[6]Res unit Forecast (low)'!Q50</f>
        <v>3935.685812751527</v>
      </c>
      <c r="S50" s="6">
        <f>'[6]Res unit Forecast (low)'!R50</f>
        <v>3926.7485873102491</v>
      </c>
      <c r="T50" s="6">
        <f>'[6]Res unit Forecast (low)'!S50</f>
        <v>3917.8316566796825</v>
      </c>
      <c r="U50" s="6">
        <f>'[6]Res unit Forecast (low)'!T50</f>
        <v>3908.9349747740093</v>
      </c>
      <c r="V50" s="6">
        <f>'[6]Res unit Forecast (low)'!U50</f>
        <v>3900.0584956120642</v>
      </c>
      <c r="W50" s="6">
        <f>'[6]Res unit Forecast (low)'!V50</f>
        <v>3891.2021733170973</v>
      </c>
      <c r="X50" s="6">
        <f>'[6]Res unit Forecast (low)'!W50</f>
        <v>3882.3659621165361</v>
      </c>
      <c r="Y50" s="6">
        <f>'[6]Res unit Forecast (low)'!X50</f>
        <v>3873.5498163417492</v>
      </c>
      <c r="Z50" s="6">
        <f>'[6]Res unit Forecast (low)'!Y50</f>
        <v>3864.7536904278099</v>
      </c>
      <c r="AA50" s="6">
        <f>'[6]Res unit Forecast (low)'!Z50</f>
        <v>3855.9775389132619</v>
      </c>
      <c r="AB50" s="6">
        <f>'[6]Res unit Forecast (low)'!AA50</f>
        <v>3847.2213164398836</v>
      </c>
      <c r="AC50" s="6">
        <f>'[6]Res unit Forecast (low)'!AB50</f>
        <v>3838.4849777524528</v>
      </c>
      <c r="AD50" s="6">
        <f>'[6]Res unit Forecast (low)'!AC50</f>
        <v>3829.7684776985147</v>
      </c>
      <c r="AE50" s="6">
        <f>'[6]Res unit Forecast (low)'!AD50</f>
        <v>3821.0717712281471</v>
      </c>
      <c r="AF50" s="6">
        <f>'[6]Res unit Forecast (low)'!AE50</f>
        <v>3812.3948133937274</v>
      </c>
      <c r="AG50" s="6">
        <f>'[6]Res unit Forecast (low)'!AF50</f>
        <v>3803.7375593497018</v>
      </c>
      <c r="AH50" s="6">
        <f>'[6]Res unit Forecast (low)'!AG50</f>
        <v>3795.0999643523519</v>
      </c>
      <c r="AI50" s="6">
        <f>'[6]Res unit Forecast (low)'!AH50</f>
        <v>3786.4819837595642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52"/>
    </row>
    <row r="51" spans="1:56" ht="15.75">
      <c r="A51" s="1">
        <v>-1.0686986477418991E-2</v>
      </c>
      <c r="B51" s="1" t="str">
        <f t="shared" si="3"/>
        <v>MTManufacturedStock - 2021</v>
      </c>
      <c r="C51" s="5" t="s">
        <v>36</v>
      </c>
      <c r="D51" s="1" t="s">
        <v>21</v>
      </c>
      <c r="E51" s="1" t="s">
        <v>5659</v>
      </c>
      <c r="F51" s="6">
        <f>'[6]Res unit Forecast (low)'!E51</f>
        <v>41572.225089616695</v>
      </c>
      <c r="G51" s="6">
        <f>'[6]Res unit Forecast (low)'!F51</f>
        <v>41127.943282247747</v>
      </c>
      <c r="H51" s="6">
        <f>'[6]Res unit Forecast (low)'!G51</f>
        <v>40688.409508546312</v>
      </c>
      <c r="I51" s="6">
        <f>'[6]Res unit Forecast (low)'!H51</f>
        <v>40253.573026340797</v>
      </c>
      <c r="J51" s="6">
        <f>'[6]Res unit Forecast (low)'!I51</f>
        <v>39823.383635740494</v>
      </c>
      <c r="K51" s="6">
        <f>'[6]Res unit Forecast (low)'!J51</f>
        <v>39397.791673340267</v>
      </c>
      <c r="L51" s="6">
        <f>'[6]Res unit Forecast (low)'!K51</f>
        <v>38976.748006487112</v>
      </c>
      <c r="M51" s="6">
        <f>'[6]Res unit Forecast (low)'!L51</f>
        <v>38560.204027608015</v>
      </c>
      <c r="N51" s="6">
        <f>'[6]Res unit Forecast (low)'!M51</f>
        <v>38148.111648598453</v>
      </c>
      <c r="O51" s="6">
        <f>'[6]Res unit Forecast (low)'!N51</f>
        <v>37740.423295270812</v>
      </c>
      <c r="P51" s="6">
        <f>'[6]Res unit Forecast (low)'!O51</f>
        <v>37337.091901862186</v>
      </c>
      <c r="Q51" s="6">
        <f>'[6]Res unit Forecast (low)'!P51</f>
        <v>36938.070905600835</v>
      </c>
      <c r="R51" s="6">
        <f>'[6]Res unit Forecast (low)'!Q51</f>
        <v>36543.314241330736</v>
      </c>
      <c r="S51" s="6">
        <f>'[6]Res unit Forecast (low)'!R51</f>
        <v>36152.776336193565</v>
      </c>
      <c r="T51" s="6">
        <f>'[6]Res unit Forecast (low)'!S51</f>
        <v>35766.412104367511</v>
      </c>
      <c r="U51" s="6">
        <f>'[6]Res unit Forecast (low)'!T51</f>
        <v>35384.176941862344</v>
      </c>
      <c r="V51" s="6">
        <f>'[6]Res unit Forecast (low)'!U51</f>
        <v>35006.026721370064</v>
      </c>
      <c r="W51" s="6">
        <f>'[6]Res unit Forecast (low)'!V51</f>
        <v>34631.91778717062</v>
      </c>
      <c r="X51" s="6">
        <f>'[6]Res unit Forecast (low)'!W51</f>
        <v>34261.806950092039</v>
      </c>
      <c r="Y51" s="6">
        <f>'[6]Res unit Forecast (low)'!X51</f>
        <v>33895.651482524467</v>
      </c>
      <c r="Z51" s="6">
        <f>'[6]Res unit Forecast (low)'!Y51</f>
        <v>33533.409113487425</v>
      </c>
      <c r="AA51" s="6">
        <f>'[6]Res unit Forecast (low)'!Z51</f>
        <v>33175.038023749825</v>
      </c>
      <c r="AB51" s="6">
        <f>'[6]Res unit Forecast (low)'!AA51</f>
        <v>32820.496841002154</v>
      </c>
      <c r="AC51" s="6">
        <f>'[6]Res unit Forecast (low)'!AB51</f>
        <v>32469.744635080191</v>
      </c>
      <c r="AD51" s="6">
        <f>'[6]Res unit Forecast (low)'!AC51</f>
        <v>32122.740913239842</v>
      </c>
      <c r="AE51" s="6">
        <f>'[6]Res unit Forecast (low)'!AD51</f>
        <v>31779.445615482415</v>
      </c>
      <c r="AF51" s="6">
        <f>'[6]Res unit Forecast (low)'!AE51</f>
        <v>31439.819109929882</v>
      </c>
      <c r="AG51" s="6">
        <f>'[6]Res unit Forecast (low)'!AF51</f>
        <v>31103.822188249564</v>
      </c>
      <c r="AH51" s="6">
        <f>'[6]Res unit Forecast (low)'!AG51</f>
        <v>30771.416061127697</v>
      </c>
      <c r="AI51" s="6">
        <f>'[6]Res unit Forecast (low)'!AH51</f>
        <v>30442.562353791393</v>
      </c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52"/>
    </row>
    <row r="52" spans="1:56" ht="15.75">
      <c r="C52" s="5"/>
      <c r="F52" s="8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52"/>
    </row>
    <row r="53" spans="1:56" ht="18">
      <c r="B53" s="373" t="s">
        <v>5708</v>
      </c>
    </row>
    <row r="54" spans="1:56">
      <c r="D54" s="4" t="s">
        <v>5414</v>
      </c>
      <c r="E54" s="4"/>
      <c r="F54" s="4">
        <f>F12</f>
        <v>2021</v>
      </c>
      <c r="G54" s="4">
        <f t="shared" ref="G54:AI54" si="4">G12</f>
        <v>2022</v>
      </c>
      <c r="H54" s="4">
        <f t="shared" si="4"/>
        <v>2023</v>
      </c>
      <c r="I54" s="4">
        <f t="shared" si="4"/>
        <v>2024</v>
      </c>
      <c r="J54" s="4">
        <f t="shared" si="4"/>
        <v>2025</v>
      </c>
      <c r="K54" s="4">
        <f t="shared" si="4"/>
        <v>2026</v>
      </c>
      <c r="L54" s="4">
        <f t="shared" si="4"/>
        <v>2027</v>
      </c>
      <c r="M54" s="4">
        <f t="shared" si="4"/>
        <v>2028</v>
      </c>
      <c r="N54" s="4">
        <f t="shared" si="4"/>
        <v>2029</v>
      </c>
      <c r="O54" s="4">
        <f t="shared" si="4"/>
        <v>2030</v>
      </c>
      <c r="P54" s="4">
        <f t="shared" si="4"/>
        <v>2031</v>
      </c>
      <c r="Q54" s="4">
        <f t="shared" si="4"/>
        <v>2032</v>
      </c>
      <c r="R54" s="4">
        <f t="shared" si="4"/>
        <v>2033</v>
      </c>
      <c r="S54" s="4">
        <f t="shared" si="4"/>
        <v>2034</v>
      </c>
      <c r="T54" s="4">
        <f t="shared" si="4"/>
        <v>2035</v>
      </c>
      <c r="U54" s="4">
        <f t="shared" si="4"/>
        <v>2036</v>
      </c>
      <c r="V54" s="4">
        <f t="shared" si="4"/>
        <v>2037</v>
      </c>
      <c r="W54" s="4">
        <f t="shared" si="4"/>
        <v>2038</v>
      </c>
      <c r="X54" s="4">
        <f t="shared" si="4"/>
        <v>2039</v>
      </c>
      <c r="Y54" s="4">
        <f t="shared" si="4"/>
        <v>2040</v>
      </c>
      <c r="Z54" s="4">
        <f t="shared" si="4"/>
        <v>2041</v>
      </c>
      <c r="AA54" s="4">
        <f t="shared" si="4"/>
        <v>2042</v>
      </c>
      <c r="AB54" s="4">
        <f t="shared" si="4"/>
        <v>2043</v>
      </c>
      <c r="AC54" s="4">
        <f t="shared" si="4"/>
        <v>2044</v>
      </c>
      <c r="AD54" s="4">
        <f t="shared" si="4"/>
        <v>2045</v>
      </c>
      <c r="AE54" s="4">
        <f t="shared" si="4"/>
        <v>2046</v>
      </c>
      <c r="AF54" s="4">
        <f t="shared" si="4"/>
        <v>2047</v>
      </c>
      <c r="AG54" s="4">
        <f t="shared" si="4"/>
        <v>2048</v>
      </c>
      <c r="AH54" s="4">
        <f t="shared" si="4"/>
        <v>2049</v>
      </c>
      <c r="AI54" s="4">
        <f t="shared" si="4"/>
        <v>2050</v>
      </c>
      <c r="BD54" s="52"/>
    </row>
    <row r="55" spans="1:56" ht="15.75">
      <c r="B55" s="1" t="str">
        <f>CONCATENATE("Region",D55,E55)</f>
        <v>RegionSingle FamilyNew</v>
      </c>
      <c r="C55" s="5"/>
      <c r="D55" s="1" t="s">
        <v>16</v>
      </c>
      <c r="E55" s="1" t="s">
        <v>8</v>
      </c>
      <c r="F55" s="52">
        <f>'[6]Res unit Forecast (low)'!E55</f>
        <v>39507.410813989583</v>
      </c>
      <c r="G55" s="52">
        <f>'[6]Res unit Forecast (low)'!F55</f>
        <v>39217.414745921167</v>
      </c>
      <c r="H55" s="52">
        <f>'[6]Res unit Forecast (low)'!G55</f>
        <v>38765.723634202703</v>
      </c>
      <c r="I55" s="52">
        <f>'[6]Res unit Forecast (low)'!H55</f>
        <v>37213.652453626695</v>
      </c>
      <c r="J55" s="52">
        <f>'[6]Res unit Forecast (low)'!I55</f>
        <v>35568.422854320452</v>
      </c>
      <c r="K55" s="52">
        <f>'[6]Res unit Forecast (low)'!J55</f>
        <v>34651.937066426777</v>
      </c>
      <c r="L55" s="52">
        <f>'[6]Res unit Forecast (low)'!K55</f>
        <v>34299.745326055272</v>
      </c>
      <c r="M55" s="52">
        <f>'[6]Res unit Forecast (low)'!L55</f>
        <v>34859.650770875523</v>
      </c>
      <c r="N55" s="52">
        <f>'[6]Res unit Forecast (low)'!M55</f>
        <v>34176.437200602712</v>
      </c>
      <c r="O55" s="52">
        <f>'[6]Res unit Forecast (low)'!N55</f>
        <v>34365.291690269929</v>
      </c>
      <c r="P55" s="52">
        <f>'[6]Res unit Forecast (low)'!O55</f>
        <v>34379.858459481831</v>
      </c>
      <c r="Q55" s="52">
        <f>'[6]Res unit Forecast (low)'!P55</f>
        <v>34432.026842796069</v>
      </c>
      <c r="R55" s="52">
        <f>'[6]Res unit Forecast (low)'!Q55</f>
        <v>34413.602430773128</v>
      </c>
      <c r="S55" s="52">
        <f>'[6]Res unit Forecast (low)'!R55</f>
        <v>33480.116369525022</v>
      </c>
      <c r="T55" s="52">
        <f>'[6]Res unit Forecast (low)'!S55</f>
        <v>33024.077303314283</v>
      </c>
      <c r="U55" s="52">
        <f>'[6]Res unit Forecast (low)'!T55</f>
        <v>31190.47865556195</v>
      </c>
      <c r="V55" s="52">
        <f>'[6]Res unit Forecast (low)'!U55</f>
        <v>30511.561904551036</v>
      </c>
      <c r="W55" s="52">
        <f>'[6]Res unit Forecast (low)'!V55</f>
        <v>30251.585455876382</v>
      </c>
      <c r="X55" s="52">
        <f>'[6]Res unit Forecast (low)'!W55</f>
        <v>29405.1660882674</v>
      </c>
      <c r="Y55" s="52">
        <f>'[6]Res unit Forecast (low)'!X55</f>
        <v>28870.410236459338</v>
      </c>
      <c r="Z55" s="52">
        <f>'[6]Res unit Forecast (low)'!Y55</f>
        <v>28473.593370631541</v>
      </c>
      <c r="AA55" s="52">
        <f>'[6]Res unit Forecast (low)'!Z55</f>
        <v>27888.965024737474</v>
      </c>
      <c r="AB55" s="52">
        <f>'[6]Res unit Forecast (low)'!AA55</f>
        <v>27645.869874560918</v>
      </c>
      <c r="AC55" s="52">
        <f>'[6]Res unit Forecast (low)'!AB55</f>
        <v>27013.034285263562</v>
      </c>
      <c r="AD55" s="52">
        <f>'[6]Res unit Forecast (low)'!AC55</f>
        <v>26522.16778416956</v>
      </c>
      <c r="AE55" s="52">
        <f>'[6]Res unit Forecast (low)'!AD55</f>
        <v>26278.417800099218</v>
      </c>
      <c r="AF55" s="52">
        <f>'[6]Res unit Forecast (low)'!AE55</f>
        <v>26024.409950157944</v>
      </c>
      <c r="AG55" s="52">
        <f>'[6]Res unit Forecast (low)'!AF55</f>
        <v>25740.015196053802</v>
      </c>
      <c r="AH55" s="52">
        <f>'[6]Res unit Forecast (low)'!AG55</f>
        <v>25425.57089818591</v>
      </c>
      <c r="AI55" s="52">
        <f>'[6]Res unit Forecast (low)'!AH55</f>
        <v>25566.995051900649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</row>
    <row r="56" spans="1:56" ht="15.75">
      <c r="B56" s="1" t="str">
        <f t="shared" ref="B56:B62" si="5">CONCATENATE("Region",D56,E56)</f>
        <v>RegionMultifamily - Low RiseNew</v>
      </c>
      <c r="C56" s="5"/>
      <c r="D56" s="1" t="s">
        <v>18</v>
      </c>
      <c r="E56" s="1" t="s">
        <v>8</v>
      </c>
      <c r="F56" s="52">
        <f>'[6]Res unit Forecast (low)'!E56</f>
        <v>15370.747018978389</v>
      </c>
      <c r="G56" s="52">
        <f>'[6]Res unit Forecast (low)'!F56</f>
        <v>15508.177799301931</v>
      </c>
      <c r="H56" s="52">
        <f>'[6]Res unit Forecast (low)'!G56</f>
        <v>15425.053944423835</v>
      </c>
      <c r="I56" s="52">
        <f>'[6]Res unit Forecast (low)'!H56</f>
        <v>15440.177951447833</v>
      </c>
      <c r="J56" s="52">
        <f>'[6]Res unit Forecast (low)'!I56</f>
        <v>15592.624107043448</v>
      </c>
      <c r="K56" s="52">
        <f>'[6]Res unit Forecast (low)'!J56</f>
        <v>15521.586846567761</v>
      </c>
      <c r="L56" s="52">
        <f>'[6]Res unit Forecast (low)'!K56</f>
        <v>15316.900050373006</v>
      </c>
      <c r="M56" s="52">
        <f>'[6]Res unit Forecast (low)'!L56</f>
        <v>15392.06700363434</v>
      </c>
      <c r="N56" s="52">
        <f>'[6]Res unit Forecast (low)'!M56</f>
        <v>15399.604657522037</v>
      </c>
      <c r="O56" s="52">
        <f>'[6]Res unit Forecast (low)'!N56</f>
        <v>15569.972142378929</v>
      </c>
      <c r="P56" s="52">
        <f>'[6]Res unit Forecast (low)'!O56</f>
        <v>15716.985049837847</v>
      </c>
      <c r="Q56" s="52">
        <f>'[6]Res unit Forecast (low)'!P56</f>
        <v>15627.627672378121</v>
      </c>
      <c r="R56" s="52">
        <f>'[6]Res unit Forecast (low)'!Q56</f>
        <v>15800.447397862657</v>
      </c>
      <c r="S56" s="52">
        <f>'[6]Res unit Forecast (low)'!R56</f>
        <v>15832.428251862466</v>
      </c>
      <c r="T56" s="52">
        <f>'[6]Res unit Forecast (low)'!S56</f>
        <v>15909.572122944224</v>
      </c>
      <c r="U56" s="52">
        <f>'[6]Res unit Forecast (low)'!T56</f>
        <v>15626.735726073846</v>
      </c>
      <c r="V56" s="52">
        <f>'[6]Res unit Forecast (low)'!U56</f>
        <v>15563.056842149295</v>
      </c>
      <c r="W56" s="52">
        <f>'[6]Res unit Forecast (low)'!V56</f>
        <v>15550.105320661154</v>
      </c>
      <c r="X56" s="52">
        <f>'[6]Res unit Forecast (low)'!W56</f>
        <v>15420.449105530253</v>
      </c>
      <c r="Y56" s="52">
        <f>'[6]Res unit Forecast (low)'!X56</f>
        <v>15450.783569732297</v>
      </c>
      <c r="Z56" s="52">
        <f>'[6]Res unit Forecast (low)'!Y56</f>
        <v>15349.916527784568</v>
      </c>
      <c r="AA56" s="52">
        <f>'[6]Res unit Forecast (low)'!Z56</f>
        <v>15202.366016158849</v>
      </c>
      <c r="AB56" s="52">
        <f>'[6]Res unit Forecast (low)'!AA56</f>
        <v>15305.232714136569</v>
      </c>
      <c r="AC56" s="52">
        <f>'[6]Res unit Forecast (low)'!AB56</f>
        <v>15397.460155639934</v>
      </c>
      <c r="AD56" s="52">
        <f>'[6]Res unit Forecast (low)'!AC56</f>
        <v>15598.304208693942</v>
      </c>
      <c r="AE56" s="52">
        <f>'[6]Res unit Forecast (low)'!AD56</f>
        <v>15774.384266741592</v>
      </c>
      <c r="AF56" s="52">
        <f>'[6]Res unit Forecast (low)'!AE56</f>
        <v>16037.948645339391</v>
      </c>
      <c r="AG56" s="52">
        <f>'[6]Res unit Forecast (low)'!AF56</f>
        <v>16229.809999776675</v>
      </c>
      <c r="AH56" s="52">
        <f>'[6]Res unit Forecast (low)'!AG56</f>
        <v>16407.260727721816</v>
      </c>
      <c r="AI56" s="52">
        <f>'[6]Res unit Forecast (low)'!AH56</f>
        <v>16588.77867945133</v>
      </c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</row>
    <row r="57" spans="1:56">
      <c r="B57" s="1" t="str">
        <f t="shared" si="5"/>
        <v>RegionMultifamily - High RiseNew</v>
      </c>
      <c r="D57" s="1" t="s">
        <v>5423</v>
      </c>
      <c r="E57" s="1" t="s">
        <v>8</v>
      </c>
      <c r="F57" s="52">
        <f>'[6]Res unit Forecast (low)'!E57</f>
        <v>5400.5327363978131</v>
      </c>
      <c r="G57" s="52">
        <f>'[6]Res unit Forecast (low)'!F57</f>
        <v>5448.8192267817594</v>
      </c>
      <c r="H57" s="52">
        <f>'[6]Res unit Forecast (low)'!G57</f>
        <v>5419.6135480408075</v>
      </c>
      <c r="I57" s="52">
        <f>'[6]Res unit Forecast (low)'!H57</f>
        <v>5424.9273883465357</v>
      </c>
      <c r="J57" s="52">
        <f>'[6]Res unit Forecast (low)'!I57</f>
        <v>5478.4895511233744</v>
      </c>
      <c r="K57" s="52">
        <f>'[6]Res unit Forecast (low)'!J57</f>
        <v>5453.5305136589441</v>
      </c>
      <c r="L57" s="52">
        <f>'[6]Res unit Forecast (low)'!K57</f>
        <v>5381.6135312121378</v>
      </c>
      <c r="M57" s="52">
        <f>'[6]Res unit Forecast (low)'!L57</f>
        <v>5408.0235418174716</v>
      </c>
      <c r="N57" s="52">
        <f>'[6]Res unit Forecast (low)'!M57</f>
        <v>5410.6719066969335</v>
      </c>
      <c r="O57" s="52">
        <f>'[6]Res unit Forecast (low)'!N57</f>
        <v>5470.5307527277309</v>
      </c>
      <c r="P57" s="52">
        <f>'[6]Res unit Forecast (low)'!O57</f>
        <v>5522.1839364295138</v>
      </c>
      <c r="Q57" s="52">
        <f>'[6]Res unit Forecast (low)'!P57</f>
        <v>5490.788101105828</v>
      </c>
      <c r="R57" s="52">
        <f>'[6]Res unit Forecast (low)'!Q57</f>
        <v>5551.5085451949872</v>
      </c>
      <c r="S57" s="52">
        <f>'[6]Res unit Forecast (low)'!R57</f>
        <v>5562.7450614651898</v>
      </c>
      <c r="T57" s="52">
        <f>'[6]Res unit Forecast (low)'!S57</f>
        <v>5589.8496648182409</v>
      </c>
      <c r="U57" s="52">
        <f>'[6]Res unit Forecast (low)'!T57</f>
        <v>5490.4747145664869</v>
      </c>
      <c r="V57" s="52">
        <f>'[6]Res unit Forecast (low)'!U57</f>
        <v>5468.1010526470491</v>
      </c>
      <c r="W57" s="52">
        <f>'[6]Res unit Forecast (low)'!V57</f>
        <v>5463.5505180701366</v>
      </c>
      <c r="X57" s="52">
        <f>'[6]Res unit Forecast (low)'!W57</f>
        <v>5417.9956316727921</v>
      </c>
      <c r="Y57" s="52">
        <f>'[6]Res unit Forecast (low)'!X57</f>
        <v>5428.6536866626993</v>
      </c>
      <c r="Z57" s="52">
        <f>'[6]Res unit Forecast (low)'!Y57</f>
        <v>5393.2139151675501</v>
      </c>
      <c r="AA57" s="52">
        <f>'[6]Res unit Forecast (low)'!Z57</f>
        <v>5341.3718435152714</v>
      </c>
      <c r="AB57" s="52">
        <f>'[6]Res unit Forecast (low)'!AA57</f>
        <v>5377.5141968587959</v>
      </c>
      <c r="AC57" s="52">
        <f>'[6]Res unit Forecast (low)'!AB57</f>
        <v>5409.9184330626795</v>
      </c>
      <c r="AD57" s="52">
        <f>'[6]Res unit Forecast (low)'!AC57</f>
        <v>5480.4852625140884</v>
      </c>
      <c r="AE57" s="52">
        <f>'[6]Res unit Forecast (low)'!AD57</f>
        <v>5542.3512288551537</v>
      </c>
      <c r="AF57" s="52">
        <f>'[6]Res unit Forecast (low)'!AE57</f>
        <v>5634.9549294435692</v>
      </c>
      <c r="AG57" s="52">
        <f>'[6]Res unit Forecast (low)'!AF57</f>
        <v>5702.3656755972097</v>
      </c>
      <c r="AH57" s="52">
        <f>'[6]Res unit Forecast (low)'!AG57</f>
        <v>5764.7132286590177</v>
      </c>
      <c r="AI57" s="52">
        <f>'[6]Res unit Forecast (low)'!AH57</f>
        <v>5828.4898062937091</v>
      </c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</row>
    <row r="58" spans="1:56" ht="15.75">
      <c r="B58" s="1" t="str">
        <f t="shared" si="5"/>
        <v>RegionManufacturedNew</v>
      </c>
      <c r="C58" s="5"/>
      <c r="D58" s="1" t="s">
        <v>21</v>
      </c>
      <c r="E58" s="1" t="s">
        <v>8</v>
      </c>
      <c r="F58" s="52">
        <f>'[6]Res unit Forecast (low)'!E58</f>
        <v>4089.4984308775233</v>
      </c>
      <c r="G58" s="52">
        <f>'[6]Res unit Forecast (low)'!F58</f>
        <v>4206.4481161213298</v>
      </c>
      <c r="H58" s="52">
        <f>'[6]Res unit Forecast (low)'!G58</f>
        <v>4303.0285882912121</v>
      </c>
      <c r="I58" s="52">
        <f>'[6]Res unit Forecast (low)'!H58</f>
        <v>4431.259038767369</v>
      </c>
      <c r="J58" s="52">
        <f>'[6]Res unit Forecast (low)'!I58</f>
        <v>4638.8615379557668</v>
      </c>
      <c r="K58" s="52">
        <f>'[6]Res unit Forecast (low)'!J58</f>
        <v>4755.2390576218195</v>
      </c>
      <c r="L58" s="52">
        <f>'[6]Res unit Forecast (low)'!K58</f>
        <v>4735.3520150217782</v>
      </c>
      <c r="M58" s="52">
        <f>'[6]Res unit Forecast (low)'!L58</f>
        <v>4817.9794148288001</v>
      </c>
      <c r="N58" s="52">
        <f>'[6]Res unit Forecast (low)'!M58</f>
        <v>4933.6564221786684</v>
      </c>
      <c r="O58" s="52">
        <f>'[6]Res unit Forecast (low)'!N58</f>
        <v>5077.3721860625992</v>
      </c>
      <c r="P58" s="52">
        <f>'[6]Res unit Forecast (low)'!O58</f>
        <v>5240.6537105252828</v>
      </c>
      <c r="Q58" s="52">
        <f>'[6]Res unit Forecast (low)'!P58</f>
        <v>5262.9776932855866</v>
      </c>
      <c r="R58" s="52">
        <f>'[6]Res unit Forecast (low)'!Q58</f>
        <v>5391.3936069735428</v>
      </c>
      <c r="S58" s="52">
        <f>'[6]Res unit Forecast (low)'!R58</f>
        <v>5536.9934297992468</v>
      </c>
      <c r="T58" s="52">
        <f>'[6]Res unit Forecast (low)'!S58</f>
        <v>5673.7317044295723</v>
      </c>
      <c r="U58" s="52">
        <f>'[6]Res unit Forecast (low)'!T58</f>
        <v>5674.1406050389151</v>
      </c>
      <c r="V58" s="52">
        <f>'[6]Res unit Forecast (low)'!U58</f>
        <v>5764.7099867366996</v>
      </c>
      <c r="W58" s="52">
        <f>'[6]Res unit Forecast (low)'!V58</f>
        <v>5824.6013732447154</v>
      </c>
      <c r="X58" s="52">
        <f>'[6]Res unit Forecast (low)'!W58</f>
        <v>5867.3656136771133</v>
      </c>
      <c r="Y58" s="52">
        <f>'[6]Res unit Forecast (low)'!X58</f>
        <v>5953.381826806557</v>
      </c>
      <c r="Z58" s="52">
        <f>'[6]Res unit Forecast (low)'!Y58</f>
        <v>6012.5553577347437</v>
      </c>
      <c r="AA58" s="52">
        <f>'[6]Res unit Forecast (low)'!Z58</f>
        <v>6052.7714086646774</v>
      </c>
      <c r="AB58" s="52">
        <f>'[6]Res unit Forecast (low)'!AA58</f>
        <v>6195.8177597529866</v>
      </c>
      <c r="AC58" s="52">
        <f>'[6]Res unit Forecast (low)'!AB58</f>
        <v>6387.9519019175677</v>
      </c>
      <c r="AD58" s="52">
        <f>'[6]Res unit Forecast (low)'!AC58</f>
        <v>6582.6124781847629</v>
      </c>
      <c r="AE58" s="52">
        <f>'[6]Res unit Forecast (low)'!AD58</f>
        <v>6761.8881959909031</v>
      </c>
      <c r="AF58" s="52">
        <f>'[6]Res unit Forecast (low)'!AE58</f>
        <v>6916.7143736396274</v>
      </c>
      <c r="AG58" s="52">
        <f>'[6]Res unit Forecast (low)'!AF58</f>
        <v>7129.9834117608079</v>
      </c>
      <c r="AH58" s="52">
        <f>'[6]Res unit Forecast (low)'!AG58</f>
        <v>7301.1553143094734</v>
      </c>
      <c r="AI58" s="52">
        <f>'[6]Res unit Forecast (low)'!AH58</f>
        <v>7474.7330699689619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</row>
    <row r="59" spans="1:56" ht="15.75">
      <c r="B59" s="1" t="str">
        <f t="shared" si="5"/>
        <v>RegionSingle FamilyExisting</v>
      </c>
      <c r="C59" s="5"/>
      <c r="D59" s="1" t="s">
        <v>16</v>
      </c>
      <c r="E59" s="1" t="s">
        <v>5422</v>
      </c>
      <c r="F59" s="52">
        <f>'[6]Res unit Forecast (low)'!E59</f>
        <v>4428189.8049785206</v>
      </c>
      <c r="G59" s="52">
        <f>'[6]Res unit Forecast (low)'!F59</f>
        <v>4418134.3543685544</v>
      </c>
      <c r="H59" s="52">
        <f>'[6]Res unit Forecast (low)'!G59</f>
        <v>4408101.7374878153</v>
      </c>
      <c r="I59" s="52">
        <f>'[6]Res unit Forecast (low)'!H59</f>
        <v>4398091.9024858968</v>
      </c>
      <c r="J59" s="52">
        <f>'[6]Res unit Forecast (low)'!I59</f>
        <v>4388104.797630135</v>
      </c>
      <c r="K59" s="52">
        <f>'[6]Res unit Forecast (low)'!J59</f>
        <v>4378140.3713053381</v>
      </c>
      <c r="L59" s="52">
        <f>'[6]Res unit Forecast (low)'!K59</f>
        <v>4368198.5720135234</v>
      </c>
      <c r="M59" s="52">
        <f>'[6]Res unit Forecast (low)'!L59</f>
        <v>4358279.3483736468</v>
      </c>
      <c r="N59" s="52">
        <f>'[6]Res unit Forecast (low)'!M59</f>
        <v>4348382.6491213385</v>
      </c>
      <c r="O59" s="52">
        <f>'[6]Res unit Forecast (low)'!N59</f>
        <v>4338508.4231086429</v>
      </c>
      <c r="P59" s="52">
        <f>'[6]Res unit Forecast (low)'!O59</f>
        <v>4328656.619303748</v>
      </c>
      <c r="Q59" s="52">
        <f>'[6]Res unit Forecast (low)'!P59</f>
        <v>4318827.1867907215</v>
      </c>
      <c r="R59" s="52">
        <f>'[6]Res unit Forecast (low)'!Q59</f>
        <v>4309020.074769252</v>
      </c>
      <c r="S59" s="52">
        <f>'[6]Res unit Forecast (low)'!R59</f>
        <v>4299235.2325543854</v>
      </c>
      <c r="T59" s="52">
        <f>'[6]Res unit Forecast (low)'!S59</f>
        <v>4289472.6095762625</v>
      </c>
      <c r="U59" s="52">
        <f>'[6]Res unit Forecast (low)'!T59</f>
        <v>4279732.1553798541</v>
      </c>
      <c r="V59" s="52">
        <f>'[6]Res unit Forecast (low)'!U59</f>
        <v>4270013.8196247062</v>
      </c>
      <c r="W59" s="52">
        <f>'[6]Res unit Forecast (low)'!V59</f>
        <v>4260317.5520846751</v>
      </c>
      <c r="X59" s="52">
        <f>'[6]Res unit Forecast (low)'!W59</f>
        <v>4250643.3026476726</v>
      </c>
      <c r="Y59" s="52">
        <f>'[6]Res unit Forecast (low)'!X59</f>
        <v>4240991.0213153986</v>
      </c>
      <c r="Z59" s="52">
        <f>'[6]Res unit Forecast (low)'!Y59</f>
        <v>4231360.6582030952</v>
      </c>
      <c r="AA59" s="52">
        <f>'[6]Res unit Forecast (low)'!Z59</f>
        <v>4221752.1635392765</v>
      </c>
      <c r="AB59" s="52">
        <f>'[6]Res unit Forecast (low)'!AA59</f>
        <v>4212165.4876654791</v>
      </c>
      <c r="AC59" s="52">
        <f>'[6]Res unit Forecast (low)'!AB59</f>
        <v>4202600.5810360014</v>
      </c>
      <c r="AD59" s="52">
        <f>'[6]Res unit Forecast (low)'!AC59</f>
        <v>4193057.3942176527</v>
      </c>
      <c r="AE59" s="52">
        <f>'[6]Res unit Forecast (low)'!AD59</f>
        <v>4183535.8778894898</v>
      </c>
      <c r="AF59" s="52">
        <f>'[6]Res unit Forecast (low)'!AE59</f>
        <v>4174035.9828425697</v>
      </c>
      <c r="AG59" s="52">
        <f>'[6]Res unit Forecast (low)'!AF59</f>
        <v>4164557.6599796913</v>
      </c>
      <c r="AH59" s="52">
        <f>'[6]Res unit Forecast (low)'!AG59</f>
        <v>4155100.8603151422</v>
      </c>
      <c r="AI59" s="52">
        <f>'[6]Res unit Forecast (low)'!AH59</f>
        <v>4145665.5349744461</v>
      </c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</row>
    <row r="60" spans="1:56" ht="15.75">
      <c r="B60" s="1" t="str">
        <f t="shared" si="5"/>
        <v>RegionMultifamily - Low RiseExisting</v>
      </c>
      <c r="C60" s="5"/>
      <c r="D60" s="1" t="s">
        <v>18</v>
      </c>
      <c r="E60" s="1" t="s">
        <v>5422</v>
      </c>
      <c r="F60" s="52">
        <f>'[6]Res unit Forecast (low)'!E60</f>
        <v>1000209.5008814464</v>
      </c>
      <c r="G60" s="52">
        <f>'[6]Res unit Forecast (low)'!F60</f>
        <v>997938.20733232133</v>
      </c>
      <c r="H60" s="52">
        <f>'[6]Res unit Forecast (low)'!G60</f>
        <v>995672.07147704111</v>
      </c>
      <c r="I60" s="52">
        <f>'[6]Res unit Forecast (low)'!H60</f>
        <v>993411.08160342288</v>
      </c>
      <c r="J60" s="52">
        <f>'[6]Res unit Forecast (low)'!I60</f>
        <v>991155.22602587962</v>
      </c>
      <c r="K60" s="52">
        <f>'[6]Res unit Forecast (low)'!J60</f>
        <v>988904.49308536039</v>
      </c>
      <c r="L60" s="52">
        <f>'[6]Res unit Forecast (low)'!K60</f>
        <v>986658.87114928989</v>
      </c>
      <c r="M60" s="52">
        <f>'[6]Res unit Forecast (low)'!L60</f>
        <v>984418.34861150815</v>
      </c>
      <c r="N60" s="52">
        <f>'[6]Res unit Forecast (low)'!M60</f>
        <v>982182.91389221046</v>
      </c>
      <c r="O60" s="52">
        <f>'[6]Res unit Forecast (low)'!N60</f>
        <v>979952.55543788837</v>
      </c>
      <c r="P60" s="52">
        <f>'[6]Res unit Forecast (low)'!O60</f>
        <v>977727.26172126888</v>
      </c>
      <c r="Q60" s="52">
        <f>'[6]Res unit Forecast (low)'!P60</f>
        <v>975507.0212412551</v>
      </c>
      <c r="R60" s="52">
        <f>'[6]Res unit Forecast (low)'!Q60</f>
        <v>973291.82252286782</v>
      </c>
      <c r="S60" s="52">
        <f>'[6]Res unit Forecast (low)'!R60</f>
        <v>971081.65411718469</v>
      </c>
      <c r="T60" s="52">
        <f>'[6]Res unit Forecast (low)'!S60</f>
        <v>968876.50460128207</v>
      </c>
      <c r="U60" s="52">
        <f>'[6]Res unit Forecast (low)'!T60</f>
        <v>966676.36257817538</v>
      </c>
      <c r="V60" s="52">
        <f>'[6]Res unit Forecast (low)'!U60</f>
        <v>964481.21667676105</v>
      </c>
      <c r="W60" s="52">
        <f>'[6]Res unit Forecast (low)'!V60</f>
        <v>962291.0555517571</v>
      </c>
      <c r="X60" s="52">
        <f>'[6]Res unit Forecast (low)'!W60</f>
        <v>960105.86788364418</v>
      </c>
      <c r="Y60" s="52">
        <f>'[6]Res unit Forecast (low)'!X60</f>
        <v>957925.64237860811</v>
      </c>
      <c r="Z60" s="52">
        <f>'[6]Res unit Forecast (low)'!Y60</f>
        <v>955750.36776848033</v>
      </c>
      <c r="AA60" s="52">
        <f>'[6]Res unit Forecast (low)'!Z60</f>
        <v>953580.03281068068</v>
      </c>
      <c r="AB60" s="52">
        <f>'[6]Res unit Forecast (low)'!AA60</f>
        <v>951414.62628815835</v>
      </c>
      <c r="AC60" s="52">
        <f>'[6]Res unit Forecast (low)'!AB60</f>
        <v>949254.13700933522</v>
      </c>
      <c r="AD60" s="52">
        <f>'[6]Res unit Forecast (low)'!AC60</f>
        <v>947098.55380804639</v>
      </c>
      <c r="AE60" s="52">
        <f>'[6]Res unit Forecast (low)'!AD60</f>
        <v>944947.86554348364</v>
      </c>
      <c r="AF60" s="52">
        <f>'[6]Res unit Forecast (low)'!AE60</f>
        <v>942802.06110013754</v>
      </c>
      <c r="AG60" s="52">
        <f>'[6]Res unit Forecast (low)'!AF60</f>
        <v>940661.12938773993</v>
      </c>
      <c r="AH60" s="52">
        <f>'[6]Res unit Forecast (low)'!AG60</f>
        <v>938525.05934120633</v>
      </c>
      <c r="AI60" s="52">
        <f>'[6]Res unit Forecast (low)'!AH60</f>
        <v>936393.83992057957</v>
      </c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</row>
    <row r="61" spans="1:56">
      <c r="B61" s="1" t="str">
        <f t="shared" si="5"/>
        <v>RegionMultifamily - High RiseExisting</v>
      </c>
      <c r="D61" s="1" t="s">
        <v>5423</v>
      </c>
      <c r="E61" s="1" t="s">
        <v>5422</v>
      </c>
      <c r="F61" s="52">
        <f>'[6]Res unit Forecast (low)'!E61</f>
        <v>295974.19722520368</v>
      </c>
      <c r="G61" s="52">
        <f>'[6]Res unit Forecast (low)'!F61</f>
        <v>295302.09374660981</v>
      </c>
      <c r="H61" s="52">
        <f>'[6]Res unit Forecast (low)'!G61</f>
        <v>294631.5164925658</v>
      </c>
      <c r="I61" s="52">
        <f>'[6]Res unit Forecast (low)'!H61</f>
        <v>293962.46199729381</v>
      </c>
      <c r="J61" s="52">
        <f>'[6]Res unit Forecast (low)'!I61</f>
        <v>293294.92680288607</v>
      </c>
      <c r="K61" s="52">
        <f>'[6]Res unit Forecast (low)'!J61</f>
        <v>292628.90745928715</v>
      </c>
      <c r="L61" s="52">
        <f>'[6]Res unit Forecast (low)'!K61</f>
        <v>291964.40052427596</v>
      </c>
      <c r="M61" s="52">
        <f>'[6]Res unit Forecast (low)'!L61</f>
        <v>291301.40256344818</v>
      </c>
      <c r="N61" s="52">
        <f>'[6]Res unit Forecast (low)'!M61</f>
        <v>290639.91015019838</v>
      </c>
      <c r="O61" s="52">
        <f>'[6]Res unit Forecast (low)'!N61</f>
        <v>289979.91986570234</v>
      </c>
      <c r="P61" s="52">
        <f>'[6]Res unit Forecast (low)'!O61</f>
        <v>289321.42829889921</v>
      </c>
      <c r="Q61" s="52">
        <f>'[6]Res unit Forecast (low)'!P61</f>
        <v>288664.43204647431</v>
      </c>
      <c r="R61" s="52">
        <f>'[6]Res unit Forecast (low)'!Q61</f>
        <v>288008.92771284096</v>
      </c>
      <c r="S61" s="52">
        <f>'[6]Res unit Forecast (low)'!R61</f>
        <v>287354.91191012348</v>
      </c>
      <c r="T61" s="52">
        <f>'[6]Res unit Forecast (low)'!S61</f>
        <v>286702.38125813944</v>
      </c>
      <c r="U61" s="52">
        <f>'[6]Res unit Forecast (low)'!T61</f>
        <v>286051.33238438197</v>
      </c>
      <c r="V61" s="52">
        <f>'[6]Res unit Forecast (low)'!U61</f>
        <v>285401.76192400273</v>
      </c>
      <c r="W61" s="52">
        <f>'[6]Res unit Forecast (low)'!V61</f>
        <v>284753.66651979421</v>
      </c>
      <c r="X61" s="52">
        <f>'[6]Res unit Forecast (low)'!W61</f>
        <v>284107.04282217269</v>
      </c>
      <c r="Y61" s="52">
        <f>'[6]Res unit Forecast (low)'!X61</f>
        <v>283461.88748916058</v>
      </c>
      <c r="Z61" s="52">
        <f>'[6]Res unit Forecast (low)'!Y61</f>
        <v>282818.19718636951</v>
      </c>
      <c r="AA61" s="52">
        <f>'[6]Res unit Forecast (low)'!Z61</f>
        <v>282175.96858698258</v>
      </c>
      <c r="AB61" s="52">
        <f>'[6]Res unit Forecast (low)'!AA61</f>
        <v>281535.19837173773</v>
      </c>
      <c r="AC61" s="52">
        <f>'[6]Res unit Forecast (low)'!AB61</f>
        <v>280895.88322891033</v>
      </c>
      <c r="AD61" s="52">
        <f>'[6]Res unit Forecast (low)'!AC61</f>
        <v>280258.01985429594</v>
      </c>
      <c r="AE61" s="52">
        <f>'[6]Res unit Forecast (low)'!AD61</f>
        <v>279621.60495119344</v>
      </c>
      <c r="AF61" s="52">
        <f>'[6]Res unit Forecast (low)'!AE61</f>
        <v>278986.63523038808</v>
      </c>
      <c r="AG61" s="52">
        <f>'[6]Res unit Forecast (low)'!AF61</f>
        <v>278353.10741013393</v>
      </c>
      <c r="AH61" s="52">
        <f>'[6]Res unit Forecast (low)'!AG61</f>
        <v>277721.01821613766</v>
      </c>
      <c r="AI61" s="52">
        <f>'[6]Res unit Forecast (low)'!AH61</f>
        <v>277090.36438154121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</row>
    <row r="62" spans="1:56" ht="15.75">
      <c r="B62" s="1" t="str">
        <f t="shared" si="5"/>
        <v>RegionManufacturedExisting</v>
      </c>
      <c r="C62" s="5"/>
      <c r="D62" s="1" t="s">
        <v>21</v>
      </c>
      <c r="E62" s="1" t="s">
        <v>5422</v>
      </c>
      <c r="F62" s="52">
        <f>'[6]Res unit Forecast (low)'!E62</f>
        <v>592534.44186715514</v>
      </c>
      <c r="G62" s="52">
        <f>'[6]Res unit Forecast (low)'!F62</f>
        <v>586202.03429951589</v>
      </c>
      <c r="H62" s="52">
        <f>'[6]Res unit Forecast (low)'!G62</f>
        <v>579937.30108592147</v>
      </c>
      <c r="I62" s="52">
        <f>'[6]Res unit Forecast (low)'!H62</f>
        <v>573739.51899146545</v>
      </c>
      <c r="J62" s="52">
        <f>'[6]Res unit Forecast (low)'!I62</f>
        <v>567607.97251044272</v>
      </c>
      <c r="K62" s="52">
        <f>'[6]Res unit Forecast (low)'!J62</f>
        <v>561541.95378374844</v>
      </c>
      <c r="L62" s="52">
        <f>'[6]Res unit Forecast (low)'!K62</f>
        <v>555540.76251715817</v>
      </c>
      <c r="M62" s="52">
        <f>'[6]Res unit Forecast (low)'!L62</f>
        <v>549603.70590048225</v>
      </c>
      <c r="N62" s="52">
        <f>'[6]Res unit Forecast (low)'!M62</f>
        <v>543730.09852758457</v>
      </c>
      <c r="O62" s="52">
        <f>'[6]Res unit Forecast (low)'!N62</f>
        <v>537919.26231725444</v>
      </c>
      <c r="P62" s="52">
        <f>'[6]Res unit Forecast (low)'!O62</f>
        <v>532170.5264349269</v>
      </c>
      <c r="Q62" s="52">
        <f>'[6]Res unit Forecast (low)'!P62</f>
        <v>526483.22721523582</v>
      </c>
      <c r="R62" s="52">
        <f>'[6]Res unit Forecast (low)'!Q62</f>
        <v>520856.70808539871</v>
      </c>
      <c r="S62" s="52">
        <f>'[6]Res unit Forecast (low)'!R62</f>
        <v>515290.31948941713</v>
      </c>
      <c r="T62" s="52">
        <f>'[6]Res unit Forecast (low)'!S62</f>
        <v>509783.41881308879</v>
      </c>
      <c r="U62" s="52">
        <f>'[6]Res unit Forecast (low)'!T62</f>
        <v>504335.37030982092</v>
      </c>
      <c r="V62" s="52">
        <f>'[6]Res unit Forecast (low)'!U62</f>
        <v>498945.54502723581</v>
      </c>
      <c r="W62" s="52">
        <f>'[6]Res unit Forecast (low)'!V62</f>
        <v>493613.3207345613</v>
      </c>
      <c r="X62" s="52">
        <f>'[6]Res unit Forecast (low)'!W62</f>
        <v>488338.08185079723</v>
      </c>
      <c r="Y62" s="52">
        <f>'[6]Res unit Forecast (low)'!X62</f>
        <v>483119.21937364899</v>
      </c>
      <c r="Z62" s="52">
        <f>'[6]Res unit Forecast (low)'!Y62</f>
        <v>477956.13080922159</v>
      </c>
      <c r="AA62" s="52">
        <f>'[6]Res unit Forecast (low)'!Z62</f>
        <v>472848.22010246397</v>
      </c>
      <c r="AB62" s="52">
        <f>'[6]Res unit Forecast (low)'!AA62</f>
        <v>467794.89756835741</v>
      </c>
      <c r="AC62" s="52">
        <f>'[6]Res unit Forecast (low)'!AB62</f>
        <v>462795.57982383878</v>
      </c>
      <c r="AD62" s="52">
        <f>'[6]Res unit Forecast (low)'!AC62</f>
        <v>457849.68972045212</v>
      </c>
      <c r="AE62" s="52">
        <f>'[6]Res unit Forecast (low)'!AD62</f>
        <v>452956.65627771913</v>
      </c>
      <c r="AF62" s="52">
        <f>'[6]Res unit Forecast (low)'!AE62</f>
        <v>448115.91461722221</v>
      </c>
      <c r="AG62" s="52">
        <f>'[6]Res unit Forecast (low)'!AF62</f>
        <v>443326.90589739179</v>
      </c>
      <c r="AH62" s="52">
        <f>'[6]Res unit Forecast (low)'!AG62</f>
        <v>438589.07724899036</v>
      </c>
      <c r="AI62" s="52">
        <f>'[6]Res unit Forecast (low)'!AH62</f>
        <v>433901.88171128684</v>
      </c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</row>
    <row r="63" spans="1:56" ht="15.75">
      <c r="C63" s="5"/>
    </row>
    <row r="64" spans="1:56"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10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3:56" ht="15.75">
      <c r="C65" s="5"/>
    </row>
    <row r="66" spans="3:56" ht="15.75">
      <c r="C66" s="5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7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</row>
    <row r="67" spans="3:56"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9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52"/>
    </row>
    <row r="68" spans="3:56" ht="15.75">
      <c r="C68" s="5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9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52"/>
    </row>
    <row r="69" spans="3:56" ht="15.75">
      <c r="C69" s="5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9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52"/>
    </row>
    <row r="70" spans="3:56" ht="15.75">
      <c r="C70" s="5"/>
      <c r="F70" s="8"/>
      <c r="G70" s="56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9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52"/>
    </row>
    <row r="71" spans="3:56"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9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52"/>
    </row>
    <row r="72" spans="3:56" ht="15.75">
      <c r="C72" s="5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9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52"/>
    </row>
    <row r="73" spans="3:56" ht="15.75">
      <c r="C73" s="5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9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52"/>
    </row>
    <row r="74" spans="3:56">
      <c r="D74" s="4"/>
      <c r="E74" s="4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9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52"/>
    </row>
    <row r="75" spans="3:56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10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53"/>
    </row>
    <row r="76" spans="3:56">
      <c r="F76" s="50"/>
      <c r="G76" s="50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61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</row>
    <row r="77" spans="3:56"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6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</row>
    <row r="78" spans="3:56"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6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</row>
    <row r="79" spans="3:56"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61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</row>
    <row r="80" spans="3:56"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6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</row>
    <row r="81" spans="4:56"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61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</row>
    <row r="82" spans="4:56"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61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</row>
    <row r="83" spans="4:56"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61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</row>
    <row r="84" spans="4:56"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61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</row>
    <row r="85" spans="4:56">
      <c r="D85" s="4"/>
      <c r="E85" s="4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61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</row>
    <row r="86" spans="4:56">
      <c r="F86" s="53"/>
      <c r="G86" s="53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61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</row>
    <row r="87" spans="4:56"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6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</row>
    <row r="88" spans="4:56"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6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</row>
    <row r="89" spans="4:56"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61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</row>
    <row r="90" spans="4:56"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6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</row>
    <row r="91" spans="4:56"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61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</row>
    <row r="92" spans="4:56"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61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</row>
    <row r="93" spans="4:56"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61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</row>
    <row r="94" spans="4:56"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61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</row>
    <row r="95" spans="4:56">
      <c r="D95" s="4"/>
      <c r="E95" s="4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61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</row>
    <row r="96" spans="4:56">
      <c r="F96" s="53"/>
      <c r="G96" s="53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61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</row>
    <row r="97" spans="4:56"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6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</row>
    <row r="98" spans="4:56"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6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</row>
    <row r="99" spans="4:56"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61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</row>
    <row r="100" spans="4:56"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6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</row>
    <row r="101" spans="4:56"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61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</row>
    <row r="102" spans="4:56"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61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</row>
    <row r="103" spans="4:56"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61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</row>
    <row r="104" spans="4:56"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61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</row>
    <row r="105" spans="4:56">
      <c r="D105" s="4"/>
      <c r="E105" s="4"/>
      <c r="F105" s="4"/>
      <c r="G105" s="4"/>
    </row>
    <row r="106" spans="4:56"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2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</row>
    <row r="107" spans="4:56"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2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</row>
    <row r="109" spans="4:56"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2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</row>
    <row r="110" spans="4:56"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</row>
    <row r="111" spans="4:56"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</row>
    <row r="112" spans="4:56"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</row>
    <row r="113" spans="4:55"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</row>
    <row r="115" spans="4:55">
      <c r="D115" s="4"/>
      <c r="E115" s="4"/>
      <c r="F115" s="4"/>
      <c r="G115" s="4"/>
    </row>
    <row r="116" spans="4:55"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2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4:55"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2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9" spans="4:55"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2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</row>
    <row r="120" spans="4:55"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</row>
    <row r="121" spans="4:55"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4:55"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4:55"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7" spans="4:55">
      <c r="D127" s="14"/>
    </row>
    <row r="128" spans="4:55">
      <c r="D128" s="15"/>
    </row>
    <row r="129" spans="4:34">
      <c r="D129" s="15"/>
    </row>
    <row r="132" spans="4:34"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2"/>
      <c r="AH132" s="13"/>
    </row>
    <row r="133" spans="4:34"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2"/>
      <c r="AH133" s="13"/>
    </row>
    <row r="134" spans="4:34"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2"/>
      <c r="AH134" s="13"/>
    </row>
    <row r="135" spans="4:34"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2"/>
      <c r="AH135" s="13"/>
    </row>
    <row r="136" spans="4:34"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2"/>
      <c r="AH136" s="13"/>
    </row>
    <row r="137" spans="4:34"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2"/>
      <c r="AH137" s="13"/>
    </row>
    <row r="138" spans="4:34"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2"/>
      <c r="AH138" s="13"/>
    </row>
    <row r="139" spans="4:34"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2"/>
      <c r="AH139" s="13"/>
    </row>
    <row r="140" spans="4:34"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2"/>
      <c r="AH140" s="13"/>
    </row>
    <row r="141" spans="4:34"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2"/>
      <c r="AH141" s="13"/>
    </row>
    <row r="142" spans="4:34"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2"/>
      <c r="AH142" s="13"/>
    </row>
    <row r="143" spans="4:34"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2"/>
      <c r="AH143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4" tint="0.79998168889431442"/>
  </sheetPr>
  <dimension ref="A1:BJ143"/>
  <sheetViews>
    <sheetView workbookViewId="0">
      <pane xSplit="3" ySplit="7" topLeftCell="N53" activePane="bottomRight" state="frozen"/>
      <selection pane="topRight" activeCell="D1" sqref="D1"/>
      <selection pane="bottomLeft" activeCell="A8" sqref="A8"/>
      <selection pane="bottomRight" activeCell="G65" sqref="G65:AI67"/>
    </sheetView>
  </sheetViews>
  <sheetFormatPr defaultColWidth="9.140625" defaultRowHeight="12.75"/>
  <cols>
    <col min="1" max="1" width="23.140625" style="1" hidden="1" customWidth="1"/>
    <col min="2" max="2" width="31.42578125" style="1" bestFit="1" customWidth="1"/>
    <col min="3" max="3" width="18.140625" style="1" bestFit="1" customWidth="1"/>
    <col min="4" max="4" width="32.28515625" style="1" bestFit="1" customWidth="1"/>
    <col min="5" max="5" width="11.140625" style="1" customWidth="1"/>
    <col min="6" max="6" width="11" style="1" customWidth="1"/>
    <col min="7" max="7" width="12" style="1" customWidth="1"/>
    <col min="8" max="8" width="12.7109375" style="1" customWidth="1"/>
    <col min="9" max="9" width="11.42578125" style="1" customWidth="1"/>
    <col min="10" max="10" width="10.28515625" style="1" customWidth="1"/>
    <col min="11" max="16" width="9.28515625" style="1" customWidth="1"/>
    <col min="17" max="17" width="10.28515625" style="1" customWidth="1"/>
    <col min="18" max="32" width="9.28515625" style="1" customWidth="1"/>
    <col min="33" max="33" width="9.28515625" style="3" customWidth="1"/>
    <col min="34" max="35" width="9.28515625" style="1" customWidth="1"/>
    <col min="36" max="36" width="13" style="1" bestFit="1" customWidth="1"/>
    <col min="37" max="57" width="12.85546875" style="1" bestFit="1" customWidth="1"/>
    <col min="58" max="16384" width="9.140625" style="1"/>
  </cols>
  <sheetData>
    <row r="1" spans="1:56" ht="25.5">
      <c r="G1" s="2"/>
    </row>
    <row r="2" spans="1:56">
      <c r="A2" s="1" t="s">
        <v>5387</v>
      </c>
      <c r="C2" s="1" t="s">
        <v>5388</v>
      </c>
      <c r="D2" s="1" t="s">
        <v>0</v>
      </c>
      <c r="G2" s="1" t="s">
        <v>5387</v>
      </c>
      <c r="I2" s="1" t="s">
        <v>5389</v>
      </c>
      <c r="K2" s="1" t="s">
        <v>5390</v>
      </c>
    </row>
    <row r="3" spans="1:56">
      <c r="A3" s="1" t="s">
        <v>5389</v>
      </c>
      <c r="C3" s="1" t="s">
        <v>5393</v>
      </c>
      <c r="G3" s="1" t="s">
        <v>5388</v>
      </c>
      <c r="I3" s="1" t="s">
        <v>5393</v>
      </c>
      <c r="K3" s="1" t="s">
        <v>5394</v>
      </c>
    </row>
    <row r="4" spans="1:56">
      <c r="A4" s="1" t="s">
        <v>5390</v>
      </c>
      <c r="C4" s="1" t="s">
        <v>5394</v>
      </c>
      <c r="D4" s="1" t="s">
        <v>1</v>
      </c>
      <c r="E4" s="1" t="s">
        <v>2</v>
      </c>
      <c r="I4" s="1" t="s">
        <v>5397</v>
      </c>
    </row>
    <row r="5" spans="1:56">
      <c r="D5" s="1" t="s">
        <v>3</v>
      </c>
      <c r="E5" s="1" t="s">
        <v>4</v>
      </c>
    </row>
    <row r="8" spans="1:56">
      <c r="D8" s="1" t="s">
        <v>5</v>
      </c>
      <c r="E8" s="1" t="s">
        <v>6</v>
      </c>
      <c r="F8" s="1" t="s">
        <v>5399</v>
      </c>
    </row>
    <row r="9" spans="1:56">
      <c r="D9" s="1" t="s">
        <v>7</v>
      </c>
      <c r="E9" s="1" t="s">
        <v>8</v>
      </c>
      <c r="F9" s="1" t="s">
        <v>9</v>
      </c>
    </row>
    <row r="10" spans="1:56">
      <c r="D10" s="1" t="s">
        <v>10</v>
      </c>
      <c r="F10" s="1">
        <v>11</v>
      </c>
      <c r="G10" s="1">
        <v>12</v>
      </c>
      <c r="H10" s="1">
        <v>13</v>
      </c>
      <c r="I10" s="1">
        <v>14</v>
      </c>
      <c r="J10" s="1">
        <v>15</v>
      </c>
      <c r="K10" s="1">
        <v>16</v>
      </c>
      <c r="L10" s="1">
        <v>17</v>
      </c>
      <c r="M10" s="1">
        <v>18</v>
      </c>
      <c r="N10" s="1">
        <v>19</v>
      </c>
      <c r="O10" s="1">
        <v>20</v>
      </c>
      <c r="P10" s="1">
        <v>21</v>
      </c>
      <c r="Q10" s="1">
        <v>22</v>
      </c>
      <c r="R10" s="1">
        <v>23</v>
      </c>
      <c r="S10" s="1">
        <v>24</v>
      </c>
      <c r="T10" s="1">
        <v>25</v>
      </c>
      <c r="U10" s="1">
        <v>26</v>
      </c>
      <c r="V10" s="1">
        <v>27</v>
      </c>
      <c r="W10" s="1">
        <v>28</v>
      </c>
      <c r="X10" s="1">
        <v>29</v>
      </c>
      <c r="Y10" s="1">
        <v>30</v>
      </c>
    </row>
    <row r="12" spans="1:56">
      <c r="B12" s="122" t="s">
        <v>5475</v>
      </c>
      <c r="D12" s="4" t="s">
        <v>11</v>
      </c>
      <c r="E12" s="4" t="s">
        <v>12</v>
      </c>
      <c r="F12" s="4">
        <v>2021</v>
      </c>
      <c r="G12" s="4">
        <v>2022</v>
      </c>
      <c r="H12" s="4">
        <v>2023</v>
      </c>
      <c r="I12" s="4">
        <v>2024</v>
      </c>
      <c r="J12" s="4">
        <v>2025</v>
      </c>
      <c r="K12" s="4">
        <v>2026</v>
      </c>
      <c r="L12" s="4">
        <v>2027</v>
      </c>
      <c r="M12" s="4">
        <v>2028</v>
      </c>
      <c r="N12" s="4">
        <v>2029</v>
      </c>
      <c r="O12" s="4">
        <v>2030</v>
      </c>
      <c r="P12" s="4">
        <v>2031</v>
      </c>
      <c r="Q12" s="4">
        <v>2032</v>
      </c>
      <c r="R12" s="4">
        <v>2033</v>
      </c>
      <c r="S12" s="4">
        <v>2034</v>
      </c>
      <c r="T12" s="4">
        <v>2035</v>
      </c>
      <c r="U12" s="4">
        <v>2036</v>
      </c>
      <c r="V12" s="4">
        <v>2037</v>
      </c>
      <c r="W12" s="4">
        <v>2038</v>
      </c>
      <c r="X12" s="4">
        <v>2039</v>
      </c>
      <c r="Y12" s="4">
        <v>2040</v>
      </c>
      <c r="Z12" s="4">
        <v>2041</v>
      </c>
      <c r="AA12" s="4">
        <v>2042</v>
      </c>
      <c r="AB12" s="4">
        <v>2043</v>
      </c>
      <c r="AC12" s="4">
        <v>2044</v>
      </c>
      <c r="AD12" s="4">
        <v>2045</v>
      </c>
      <c r="AE12" s="4">
        <v>2046</v>
      </c>
      <c r="AF12" s="4">
        <v>2047</v>
      </c>
      <c r="AG12" s="10">
        <v>2048</v>
      </c>
      <c r="AH12" s="4">
        <v>2049</v>
      </c>
      <c r="AI12" s="4">
        <v>2050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pans="1:56">
      <c r="C13" s="1" t="s">
        <v>13</v>
      </c>
      <c r="D13" s="4" t="s">
        <v>14</v>
      </c>
      <c r="E13" s="4"/>
    </row>
    <row r="14" spans="1:56" ht="15.75">
      <c r="B14" s="1" t="str">
        <f>CONCATENATE("OR",D14,E14)</f>
        <v>ORSingle FamilyNew</v>
      </c>
      <c r="C14" s="5" t="s">
        <v>15</v>
      </c>
      <c r="D14" s="1" t="s">
        <v>16</v>
      </c>
      <c r="E14" s="1" t="s">
        <v>8</v>
      </c>
      <c r="F14" s="6">
        <f>'[6]Res Unit Forecast (base) '!E14</f>
        <v>15923.065537125671</v>
      </c>
      <c r="G14" s="6">
        <f>'[6]Res Unit Forecast (base) '!F14</f>
        <v>15761.514233895034</v>
      </c>
      <c r="H14" s="6">
        <f>'[6]Res Unit Forecast (base) '!G14</f>
        <v>15366.319790936281</v>
      </c>
      <c r="I14" s="6">
        <f>'[6]Res Unit Forecast (base) '!H14</f>
        <v>15192.367086595121</v>
      </c>
      <c r="J14" s="6">
        <f>'[6]Res Unit Forecast (base) '!I14</f>
        <v>15342.317782144461</v>
      </c>
      <c r="K14" s="6">
        <f>'[6]Res Unit Forecast (base) '!J14</f>
        <v>14991.909530235114</v>
      </c>
      <c r="L14" s="6">
        <f>'[6]Res Unit Forecast (base) '!K14</f>
        <v>14318.18084556169</v>
      </c>
      <c r="M14" s="6">
        <f>'[6]Res Unit Forecast (base) '!L14</f>
        <v>13729.530662814577</v>
      </c>
      <c r="N14" s="6">
        <f>'[6]Res Unit Forecast (base) '!M14</f>
        <v>13436.778530247113</v>
      </c>
      <c r="O14" s="6">
        <f>'[6]Res Unit Forecast (base) '!N14</f>
        <v>13441.066441801591</v>
      </c>
      <c r="P14" s="6">
        <f>'[6]Res Unit Forecast (base) '!O14</f>
        <v>13382.031871170335</v>
      </c>
      <c r="Q14" s="6">
        <f>'[6]Res Unit Forecast (base) '!P14</f>
        <v>12858.367101515532</v>
      </c>
      <c r="R14" s="6">
        <f>'[6]Res Unit Forecast (base) '!Q14</f>
        <v>12658.092194348033</v>
      </c>
      <c r="S14" s="6">
        <f>'[6]Res Unit Forecast (base) '!R14</f>
        <v>12638.736305544533</v>
      </c>
      <c r="T14" s="6">
        <f>'[6]Res Unit Forecast (base) '!S14</f>
        <v>12616.91030978374</v>
      </c>
      <c r="U14" s="6">
        <f>'[6]Res Unit Forecast (base) '!T14</f>
        <v>12333.83069193032</v>
      </c>
      <c r="V14" s="6">
        <f>'[6]Res Unit Forecast (base) '!U14</f>
        <v>12092.740499347299</v>
      </c>
      <c r="W14" s="6">
        <f>'[6]Res Unit Forecast (base) '!V14</f>
        <v>11798.721661085419</v>
      </c>
      <c r="X14" s="6">
        <f>'[6]Res Unit Forecast (base) '!W14</f>
        <v>11440.344174972148</v>
      </c>
      <c r="Y14" s="6">
        <f>'[6]Res Unit Forecast (base) '!X14</f>
        <v>11203.022285587116</v>
      </c>
      <c r="Z14" s="6">
        <f>'[6]Res Unit Forecast (base) '!Y14</f>
        <v>10956.520607899636</v>
      </c>
      <c r="AA14" s="6">
        <f>'[6]Res Unit Forecast (base) '!Z14</f>
        <v>10620.80159377332</v>
      </c>
      <c r="AB14" s="6">
        <f>'[6]Res Unit Forecast (base) '!AA14</f>
        <v>10523.500059387841</v>
      </c>
      <c r="AC14" s="6">
        <f>'[6]Res Unit Forecast (base) '!AB14</f>
        <v>10474.901482612293</v>
      </c>
      <c r="AD14" s="6">
        <f>'[6]Res Unit Forecast (base) '!AC14</f>
        <v>10478.698462505223</v>
      </c>
      <c r="AE14" s="6">
        <f>'[6]Res Unit Forecast (base) '!AD14</f>
        <v>10435.581164966779</v>
      </c>
      <c r="AF14" s="6">
        <f>'[6]Res Unit Forecast (base) '!AE14</f>
        <v>10336.26750344739</v>
      </c>
      <c r="AG14" s="7">
        <f>'[6]Res Unit Forecast (base) '!AF14</f>
        <v>10220.799430835767</v>
      </c>
      <c r="AH14" s="6">
        <f>'[6]Res Unit Forecast (base) '!AG14</f>
        <v>10107.168779182561</v>
      </c>
      <c r="AI14" s="6">
        <f>'[6]Res Unit Forecast (base) '!AH14</f>
        <v>10177.213030162422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52"/>
    </row>
    <row r="15" spans="1:56" ht="15.75">
      <c r="B15" s="1" t="str">
        <f t="shared" ref="B15:B21" si="0">CONCATENATE("OR",D15,E15)</f>
        <v>ORMultifamily - Low RiseNew</v>
      </c>
      <c r="C15" s="5" t="s">
        <v>17</v>
      </c>
      <c r="D15" s="1" t="s">
        <v>18</v>
      </c>
      <c r="E15" s="1" t="s">
        <v>8</v>
      </c>
      <c r="F15" s="323">
        <f>'[6]Res Unit Forecast (base) '!E15</f>
        <v>7240.812384363091</v>
      </c>
      <c r="G15" s="323">
        <f>'[6]Res Unit Forecast (base) '!F15</f>
        <v>7307.6866732296457</v>
      </c>
      <c r="H15" s="323">
        <f>'[6]Res Unit Forecast (base) '!G15</f>
        <v>7272.1248684348957</v>
      </c>
      <c r="I15" s="323">
        <f>'[6]Res Unit Forecast (base) '!H15</f>
        <v>7152.3195741428499</v>
      </c>
      <c r="J15" s="323">
        <f>'[6]Res Unit Forecast (base) '!I15</f>
        <v>7032.8593077250025</v>
      </c>
      <c r="K15" s="323">
        <f>'[6]Res Unit Forecast (base) '!J15</f>
        <v>6728.2734812135986</v>
      </c>
      <c r="L15" s="323">
        <f>'[6]Res Unit Forecast (base) '!K15</f>
        <v>6422.6176022678783</v>
      </c>
      <c r="M15" s="323">
        <f>'[6]Res Unit Forecast (base) '!L15</f>
        <v>6132.7242531271959</v>
      </c>
      <c r="N15" s="323">
        <f>'[6]Res Unit Forecast (base) '!M15</f>
        <v>5745.5905848879947</v>
      </c>
      <c r="O15" s="323">
        <f>'[6]Res Unit Forecast (base) '!N15</f>
        <v>5506.2466614394789</v>
      </c>
      <c r="P15" s="323">
        <f>'[6]Res Unit Forecast (base) '!O15</f>
        <v>5380.6971373600472</v>
      </c>
      <c r="Q15" s="323">
        <f>'[6]Res Unit Forecast (base) '!P15</f>
        <v>5183.0405550433652</v>
      </c>
      <c r="R15" s="323">
        <f>'[6]Res Unit Forecast (base) '!Q15</f>
        <v>5065.8427038171285</v>
      </c>
      <c r="S15" s="323">
        <f>'[6]Res Unit Forecast (base) '!R15</f>
        <v>4832.6768802514343</v>
      </c>
      <c r="T15" s="323">
        <f>'[6]Res Unit Forecast (base) '!S15</f>
        <v>4758.4076710880927</v>
      </c>
      <c r="U15" s="323">
        <f>'[6]Res Unit Forecast (base) '!T15</f>
        <v>4572.614546892607</v>
      </c>
      <c r="V15" s="323">
        <f>'[6]Res Unit Forecast (base) '!U15</f>
        <v>4535.7006287591967</v>
      </c>
      <c r="W15" s="323">
        <f>'[6]Res Unit Forecast (base) '!V15</f>
        <v>4237.5705346844734</v>
      </c>
      <c r="X15" s="323">
        <f>'[6]Res Unit Forecast (base) '!W15</f>
        <v>4113.8878929064076</v>
      </c>
      <c r="Y15" s="323">
        <f>'[6]Res Unit Forecast (base) '!X15</f>
        <v>4002.86457066802</v>
      </c>
      <c r="Z15" s="8">
        <f>'[6]Res Unit Forecast (base) '!Y15</f>
        <v>3856.5388034567382</v>
      </c>
      <c r="AA15" s="8">
        <f>'[6]Res Unit Forecast (base) '!Z15</f>
        <v>3553.8584073546008</v>
      </c>
      <c r="AB15" s="8">
        <f>'[6]Res Unit Forecast (base) '!AA15</f>
        <v>3607.6722172916216</v>
      </c>
      <c r="AC15" s="8">
        <f>'[6]Res Unit Forecast (base) '!AB15</f>
        <v>3579.6384694164326</v>
      </c>
      <c r="AD15" s="8">
        <f>'[6]Res Unit Forecast (base) '!AC15</f>
        <v>3635.7097937078679</v>
      </c>
      <c r="AE15" s="8">
        <f>'[6]Res Unit Forecast (base) '!AD15</f>
        <v>3678.8506150055746</v>
      </c>
      <c r="AF15" s="8">
        <f>'[6]Res Unit Forecast (base) '!AE15</f>
        <v>3698.7039267057203</v>
      </c>
      <c r="AG15" s="9">
        <f>'[6]Res Unit Forecast (base) '!AF15</f>
        <v>3656.7399965883792</v>
      </c>
      <c r="AH15" s="8">
        <f>'[6]Res Unit Forecast (base) '!AG15</f>
        <v>3615.1122398217849</v>
      </c>
      <c r="AI15" s="8">
        <f>'[6]Res Unit Forecast (base) '!AH15</f>
        <v>3573.8101481011909</v>
      </c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52"/>
    </row>
    <row r="16" spans="1:56">
      <c r="B16" s="1" t="str">
        <f t="shared" si="0"/>
        <v>ORMultifamily - High RiseNew</v>
      </c>
      <c r="C16" s="1" t="s">
        <v>19</v>
      </c>
      <c r="D16" s="1" t="s">
        <v>5423</v>
      </c>
      <c r="E16" s="1" t="s">
        <v>8</v>
      </c>
      <c r="F16" s="323">
        <f>'[6]Res Unit Forecast (base) '!E16</f>
        <v>1698.4621642333175</v>
      </c>
      <c r="G16" s="323">
        <f>'[6]Res Unit Forecast (base) '!F16</f>
        <v>1714.1487258192997</v>
      </c>
      <c r="H16" s="323">
        <f>'[6]Res Unit Forecast (base) '!G16</f>
        <v>1705.8070679044818</v>
      </c>
      <c r="I16" s="323">
        <f>'[6]Res Unit Forecast (base) '!H16</f>
        <v>1677.7045914656067</v>
      </c>
      <c r="J16" s="323">
        <f>'[6]Res Unit Forecast (base) '!I16</f>
        <v>1649.6830474910498</v>
      </c>
      <c r="K16" s="323">
        <f>'[6]Res Unit Forecast (base) '!J16</f>
        <v>1578.2369894204737</v>
      </c>
      <c r="L16" s="323">
        <f>'[6]Res Unit Forecast (base) '!K16</f>
        <v>1506.5399313961689</v>
      </c>
      <c r="M16" s="323">
        <f>'[6]Res Unit Forecast (base) '!L16</f>
        <v>1438.5402569063792</v>
      </c>
      <c r="N16" s="323">
        <f>'[6]Res Unit Forecast (base) '!M16</f>
        <v>1347.7311248502704</v>
      </c>
      <c r="O16" s="323">
        <f>'[6]Res Unit Forecast (base) '!N16</f>
        <v>1291.5887230537048</v>
      </c>
      <c r="P16" s="323">
        <f>'[6]Res Unit Forecast (base) '!O16</f>
        <v>1262.1388346893939</v>
      </c>
      <c r="Q16" s="323">
        <f>'[6]Res Unit Forecast (base) '!P16</f>
        <v>1215.7749450101721</v>
      </c>
      <c r="R16" s="323">
        <f>'[6]Res Unit Forecast (base) '!Q16</f>
        <v>1188.2840910188327</v>
      </c>
      <c r="S16" s="323">
        <f>'[6]Res Unit Forecast (base) '!R16</f>
        <v>1133.5908731453981</v>
      </c>
      <c r="T16" s="323">
        <f>'[6]Res Unit Forecast (base) '!S16</f>
        <v>1116.169700625602</v>
      </c>
      <c r="U16" s="323">
        <f>'[6]Res Unit Forecast (base) '!T16</f>
        <v>1072.5885974192536</v>
      </c>
      <c r="V16" s="323">
        <f>'[6]Res Unit Forecast (base) '!U16</f>
        <v>1063.9297771163547</v>
      </c>
      <c r="W16" s="323">
        <f>'[6]Res Unit Forecast (base) '!V16</f>
        <v>993.99802665438267</v>
      </c>
      <c r="X16" s="323">
        <f>'[6]Res Unit Forecast (base) '!W16</f>
        <v>964.98604895335484</v>
      </c>
      <c r="Y16" s="323">
        <f>'[6]Res Unit Forecast (base) '!X16</f>
        <v>938.94354126780706</v>
      </c>
      <c r="Z16" s="8">
        <f>'[6]Res Unit Forecast (base) '!Y16</f>
        <v>904.62021315651873</v>
      </c>
      <c r="AA16" s="8">
        <f>'[6]Res Unit Forecast (base) '!Z16</f>
        <v>833.62110789799272</v>
      </c>
      <c r="AB16" s="8">
        <f>'[6]Res Unit Forecast (base) '!AA16</f>
        <v>846.24410035235564</v>
      </c>
      <c r="AC16" s="8">
        <f>'[6]Res Unit Forecast (base) '!AB16</f>
        <v>839.66828294953348</v>
      </c>
      <c r="AD16" s="8">
        <f>'[6]Res Unit Forecast (base) '!AC16</f>
        <v>852.82081580801832</v>
      </c>
      <c r="AE16" s="8">
        <f>'[6]Res Unit Forecast (base) '!AD16</f>
        <v>862.94026771735696</v>
      </c>
      <c r="AF16" s="8">
        <f>'[6]Res Unit Forecast (base) '!AE16</f>
        <v>867.59721737541588</v>
      </c>
      <c r="AG16" s="9">
        <f>'[6]Res Unit Forecast (base) '!AF16</f>
        <v>857.7538263602371</v>
      </c>
      <c r="AH16" s="8">
        <f>'[6]Res Unit Forecast (base) '!AG16</f>
        <v>847.98929082239397</v>
      </c>
      <c r="AI16" s="8">
        <f>'[6]Res Unit Forecast (base) '!AH16</f>
        <v>838.30114585089655</v>
      </c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52"/>
    </row>
    <row r="17" spans="1:56" ht="15.75">
      <c r="A17" s="1" t="s">
        <v>5400</v>
      </c>
      <c r="B17" s="1" t="str">
        <f t="shared" si="0"/>
        <v>ORManufacturedNew</v>
      </c>
      <c r="C17" s="5" t="s">
        <v>20</v>
      </c>
      <c r="D17" s="1" t="s">
        <v>21</v>
      </c>
      <c r="E17" s="1" t="s">
        <v>8</v>
      </c>
      <c r="F17" s="6">
        <f>'[6]Res Unit Forecast (base) '!E17</f>
        <v>1716.9776545503391</v>
      </c>
      <c r="G17" s="6">
        <f>'[6]Res Unit Forecast (base) '!F17</f>
        <v>1755.858241513844</v>
      </c>
      <c r="H17" s="6">
        <f>'[6]Res Unit Forecast (base) '!G17</f>
        <v>1786.5472787962167</v>
      </c>
      <c r="I17" s="6">
        <f>'[6]Res Unit Forecast (base) '!H17</f>
        <v>1827.041404323166</v>
      </c>
      <c r="J17" s="6">
        <f>'[6]Res Unit Forecast (base) '!I17</f>
        <v>1881.3592696652386</v>
      </c>
      <c r="K17" s="6">
        <f>'[6]Res Unit Forecast (base) '!J17</f>
        <v>1904.7682905406875</v>
      </c>
      <c r="L17" s="6">
        <f>'[6]Res Unit Forecast (base) '!K17</f>
        <v>1903.8779195558132</v>
      </c>
      <c r="M17" s="6">
        <f>'[6]Res Unit Forecast (base) '!L17</f>
        <v>1936.7142377468745</v>
      </c>
      <c r="N17" s="6">
        <f>'[6]Res Unit Forecast (base) '!M17</f>
        <v>1984.1740145920294</v>
      </c>
      <c r="O17" s="6">
        <f>'[6]Res Unit Forecast (base) '!N17</f>
        <v>2051.5055779848235</v>
      </c>
      <c r="P17" s="6">
        <f>'[6]Res Unit Forecast (base) '!O17</f>
        <v>2123.4936521935306</v>
      </c>
      <c r="Q17" s="6">
        <f>'[6]Res Unit Forecast (base) '!P17</f>
        <v>2132.9692449043691</v>
      </c>
      <c r="R17" s="6">
        <f>'[6]Res Unit Forecast (base) '!Q17</f>
        <v>2186.4020691815999</v>
      </c>
      <c r="S17" s="6">
        <f>'[6]Res Unit Forecast (base) '!R17</f>
        <v>2255.0303480866141</v>
      </c>
      <c r="T17" s="6">
        <f>'[6]Res Unit Forecast (base) '!S17</f>
        <v>2321.1781689431446</v>
      </c>
      <c r="U17" s="6">
        <f>'[6]Res Unit Forecast (base) '!T17</f>
        <v>2338.4854344477981</v>
      </c>
      <c r="V17" s="6">
        <f>'[6]Res Unit Forecast (base) '!U17</f>
        <v>2384.1426452947185</v>
      </c>
      <c r="W17" s="6">
        <f>'[6]Res Unit Forecast (base) '!V17</f>
        <v>2420.59643420985</v>
      </c>
      <c r="X17" s="6">
        <f>'[6]Res Unit Forecast (base) '!W17</f>
        <v>2439.6202997240225</v>
      </c>
      <c r="Y17" s="6">
        <f>'[6]Res Unit Forecast (base) '!X17</f>
        <v>2478.9976022366513</v>
      </c>
      <c r="Z17" s="8">
        <f>'[6]Res Unit Forecast (base) '!Y17</f>
        <v>2509.5291917162886</v>
      </c>
      <c r="AA17" s="8">
        <f>'[6]Res Unit Forecast (base) '!Z17</f>
        <v>2523.8610386373252</v>
      </c>
      <c r="AB17" s="8">
        <f>'[6]Res Unit Forecast (base) '!AA17</f>
        <v>2582.7024025085902</v>
      </c>
      <c r="AC17" s="8">
        <f>'[6]Res Unit Forecast (base) '!AB17</f>
        <v>2660.1007680151092</v>
      </c>
      <c r="AD17" s="8">
        <f>'[6]Res Unit Forecast (base) '!AC17</f>
        <v>2747.0699652429603</v>
      </c>
      <c r="AE17" s="8">
        <f>'[6]Res Unit Forecast (base) '!AD17</f>
        <v>2823.1977756825804</v>
      </c>
      <c r="AF17" s="8">
        <f>'[6]Res Unit Forecast (base) '!AE17</f>
        <v>2885.0431719208605</v>
      </c>
      <c r="AG17" s="9">
        <f>'[6]Res Unit Forecast (base) '!AF17</f>
        <v>2945.3371867660949</v>
      </c>
      <c r="AH17" s="8">
        <f>'[6]Res Unit Forecast (base) '!AG17</f>
        <v>3006.2604050512896</v>
      </c>
      <c r="AI17" s="8">
        <f>'[6]Res Unit Forecast (base) '!AH17</f>
        <v>3067.8313727603113</v>
      </c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52"/>
    </row>
    <row r="18" spans="1:56" ht="15.75">
      <c r="A18" s="1">
        <v>-2.2707813017997908E-3</v>
      </c>
      <c r="B18" s="1" t="str">
        <f t="shared" si="0"/>
        <v>ORSingle FamilyExisting</v>
      </c>
      <c r="C18" s="5" t="s">
        <v>15</v>
      </c>
      <c r="D18" s="1" t="s">
        <v>16</v>
      </c>
      <c r="E18" s="1" t="s">
        <v>5422</v>
      </c>
      <c r="F18" s="339">
        <f>'[6]Res Unit Forecast (base) '!E18</f>
        <v>1339222.1770298574</v>
      </c>
      <c r="G18" s="50">
        <f>'[6]Res Unit Forecast (base) '!F18</f>
        <v>1336181.0963513025</v>
      </c>
      <c r="H18" s="50">
        <f>'[6]Res Unit Forecast (base) '!G18</f>
        <v>1333146.9213018895</v>
      </c>
      <c r="I18" s="50">
        <f>'[6]Res Unit Forecast (base) '!H18</f>
        <v>1330119.6362004452</v>
      </c>
      <c r="J18" s="50">
        <f>'[6]Res Unit Forecast (base) '!I18</f>
        <v>1327099.2254014045</v>
      </c>
      <c r="K18" s="50">
        <f>'[6]Res Unit Forecast (base) '!J18</f>
        <v>1324085.67329473</v>
      </c>
      <c r="L18" s="50">
        <f>'[6]Res Unit Forecast (base) '!K18</f>
        <v>1321078.9643058314</v>
      </c>
      <c r="M18" s="50">
        <f>'[6]Res Unit Forecast (base) '!L18</f>
        <v>1318079.0828954845</v>
      </c>
      <c r="N18" s="50">
        <f>'[6]Res Unit Forecast (base) '!M18</f>
        <v>1315086.0135597519</v>
      </c>
      <c r="O18" s="50">
        <f>'[6]Res Unit Forecast (base) '!N18</f>
        <v>1312099.740829902</v>
      </c>
      <c r="P18" s="50">
        <f>'[6]Res Unit Forecast (base) '!O18</f>
        <v>1309120.249272329</v>
      </c>
      <c r="Q18" s="50">
        <f>'[6]Res Unit Forecast (base) '!P18</f>
        <v>1306147.5234884738</v>
      </c>
      <c r="R18" s="50">
        <f>'[6]Res Unit Forecast (base) '!Q18</f>
        <v>1303181.548114744</v>
      </c>
      <c r="S18" s="50">
        <f>'[6]Res Unit Forecast (base) '!R18</f>
        <v>1300222.3078224345</v>
      </c>
      <c r="T18" s="50">
        <f>'[6]Res Unit Forecast (base) '!S18</f>
        <v>1297269.7873176483</v>
      </c>
      <c r="U18" s="50">
        <f>'[6]Res Unit Forecast (base) '!T18</f>
        <v>1294323.9713412176</v>
      </c>
      <c r="V18" s="50">
        <f>'[6]Res Unit Forecast (base) '!U18</f>
        <v>1291384.8446686247</v>
      </c>
      <c r="W18" s="50">
        <f>'[6]Res Unit Forecast (base) '!V18</f>
        <v>1288452.3921099235</v>
      </c>
      <c r="X18" s="50">
        <f>'[6]Res Unit Forecast (base) '!W18</f>
        <v>1285526.5985096612</v>
      </c>
      <c r="Y18" s="50">
        <f>'[6]Res Unit Forecast (base) '!X18</f>
        <v>1282607.448746799</v>
      </c>
      <c r="Z18" s="8">
        <f>'[6]Res Unit Forecast (base) '!Y18</f>
        <v>1279694.9277346355</v>
      </c>
      <c r="AA18" s="8">
        <f>'[6]Res Unit Forecast (base) '!Z18</f>
        <v>1276789.0204207278</v>
      </c>
      <c r="AB18" s="8">
        <f>'[6]Res Unit Forecast (base) '!AA18</f>
        <v>1273889.7117868131</v>
      </c>
      <c r="AC18" s="8">
        <f>'[6]Res Unit Forecast (base) '!AB18</f>
        <v>1270996.9868487325</v>
      </c>
      <c r="AD18" s="8">
        <f>'[6]Res Unit Forecast (base) '!AC18</f>
        <v>1268110.8306563525</v>
      </c>
      <c r="AE18" s="8">
        <f>'[6]Res Unit Forecast (base) '!AD18</f>
        <v>1265231.2282934883</v>
      </c>
      <c r="AF18" s="8">
        <f>'[6]Res Unit Forecast (base) '!AE18</f>
        <v>1262358.1648778261</v>
      </c>
      <c r="AG18" s="9">
        <f>'[6]Res Unit Forecast (base) '!AF18</f>
        <v>1259491.6255608473</v>
      </c>
      <c r="AH18" s="8">
        <f>'[6]Res Unit Forecast (base) '!AG18</f>
        <v>1256631.5955277504</v>
      </c>
      <c r="AI18" s="8">
        <f>'[6]Res Unit Forecast (base) '!AH18</f>
        <v>1253778.0599973751</v>
      </c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52"/>
    </row>
    <row r="19" spans="1:56" ht="15.75">
      <c r="A19" s="1">
        <v>-2.2708178107920937E-3</v>
      </c>
      <c r="B19" s="1" t="str">
        <f t="shared" si="0"/>
        <v>ORMultifamily - Low RiseExisting</v>
      </c>
      <c r="C19" s="5" t="s">
        <v>17</v>
      </c>
      <c r="D19" s="1" t="s">
        <v>18</v>
      </c>
      <c r="E19" s="1" t="s">
        <v>5422</v>
      </c>
      <c r="F19" s="339">
        <f>'[6]Res Unit Forecast (base) '!E19</f>
        <v>311200.62611127843</v>
      </c>
      <c r="G19" s="50">
        <f>'[6]Res Unit Forecast (base) '!F19</f>
        <v>310493.94618677528</v>
      </c>
      <c r="H19" s="50">
        <f>'[6]Res Unit Forecast (base) '!G19</f>
        <v>309788.87100363121</v>
      </c>
      <c r="I19" s="50">
        <f>'[6]Res Unit Forecast (base) '!H19</f>
        <v>309085.39691777102</v>
      </c>
      <c r="J19" s="50">
        <f>'[6]Res Unit Forecast (base) '!I19</f>
        <v>308383.52029339439</v>
      </c>
      <c r="K19" s="50">
        <f>'[6]Res Unit Forecast (base) '!J19</f>
        <v>307683.2375029574</v>
      </c>
      <c r="L19" s="50">
        <f>'[6]Res Unit Forecast (base) '!K19</f>
        <v>306984.5449271535</v>
      </c>
      <c r="M19" s="50">
        <f>'[6]Res Unit Forecast (base) '!L19</f>
        <v>306287.43895489501</v>
      </c>
      <c r="N19" s="50">
        <f>'[6]Res Unit Forecast (base) '!M19</f>
        <v>305591.91598329437</v>
      </c>
      <c r="O19" s="50">
        <f>'[6]Res Unit Forecast (base) '!N19</f>
        <v>304897.97241764545</v>
      </c>
      <c r="P19" s="50">
        <f>'[6]Res Unit Forecast (base) '!O19</f>
        <v>304205.60467140505</v>
      </c>
      <c r="Q19" s="50">
        <f>'[6]Res Unit Forecast (base) '!P19</f>
        <v>303514.80916617444</v>
      </c>
      <c r="R19" s="50">
        <f>'[6]Res Unit Forecast (base) '!Q19</f>
        <v>302825.58233168075</v>
      </c>
      <c r="S19" s="50">
        <f>'[6]Res Unit Forecast (base) '!R19</f>
        <v>302137.9206057585</v>
      </c>
      <c r="T19" s="50">
        <f>'[6]Res Unit Forecast (base) '!S19</f>
        <v>301451.82043433125</v>
      </c>
      <c r="U19" s="50">
        <f>'[6]Res Unit Forecast (base) '!T19</f>
        <v>300767.27827139327</v>
      </c>
      <c r="V19" s="50">
        <f>'[6]Res Unit Forecast (base) '!U19</f>
        <v>300084.29057899112</v>
      </c>
      <c r="W19" s="50">
        <f>'[6]Res Unit Forecast (base) '!V19</f>
        <v>299402.85382720543</v>
      </c>
      <c r="X19" s="50">
        <f>'[6]Res Unit Forecast (base) '!W19</f>
        <v>298722.96449413261</v>
      </c>
      <c r="Y19" s="50">
        <f>'[6]Res Unit Forecast (base) '!X19</f>
        <v>298044.61906586675</v>
      </c>
      <c r="Z19" s="8">
        <f>'[6]Res Unit Forecast (base) '!Y19</f>
        <v>297367.81403648126</v>
      </c>
      <c r="AA19" s="8">
        <f>'[6]Res Unit Forecast (base) '!Z19</f>
        <v>296692.54590801091</v>
      </c>
      <c r="AB19" s="8">
        <f>'[6]Res Unit Forecast (base) '!AA19</f>
        <v>296018.81119043374</v>
      </c>
      <c r="AC19" s="8">
        <f>'[6]Res Unit Forecast (base) '!AB19</f>
        <v>295346.60640165303</v>
      </c>
      <c r="AD19" s="8">
        <f>'[6]Res Unit Forecast (base) '!AC19</f>
        <v>294675.92806747917</v>
      </c>
      <c r="AE19" s="8">
        <f>'[6]Res Unit Forecast (base) '!AD19</f>
        <v>294006.77272161184</v>
      </c>
      <c r="AF19" s="8">
        <f>'[6]Res Unit Forecast (base) '!AE19</f>
        <v>293339.13690562209</v>
      </c>
      <c r="AG19" s="9">
        <f>'[6]Res Unit Forecast (base) '!AF19</f>
        <v>292673.0171689344</v>
      </c>
      <c r="AH19" s="8">
        <f>'[6]Res Unit Forecast (base) '!AG19</f>
        <v>292008.41006880894</v>
      </c>
      <c r="AI19" s="8">
        <f>'[6]Res Unit Forecast (base) '!AH19</f>
        <v>291345.31217032362</v>
      </c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52"/>
    </row>
    <row r="20" spans="1:56">
      <c r="A20" s="1">
        <v>-2.2708178107920937E-3</v>
      </c>
      <c r="B20" s="1" t="str">
        <f>CONCATENATE("OR",D20,E20)</f>
        <v>ORMultifamily - High RiseExisting</v>
      </c>
      <c r="D20" s="1" t="s">
        <v>5423</v>
      </c>
      <c r="E20" s="1" t="s">
        <v>5422</v>
      </c>
      <c r="F20" s="339">
        <f>'[6]Res Unit Forecast (base) '!E20</f>
        <v>72997.677729806033</v>
      </c>
      <c r="G20" s="50">
        <f>'[6]Res Unit Forecast (base) '!F20</f>
        <v>72831.913303070731</v>
      </c>
      <c r="H20" s="50">
        <f>'[6]Res Unit Forecast (base) '!G20</f>
        <v>72666.525297148051</v>
      </c>
      <c r="I20" s="50">
        <f>'[6]Res Unit Forecast (base) '!H20</f>
        <v>72501.512857254915</v>
      </c>
      <c r="J20" s="50">
        <f>'[6]Res Unit Forecast (base) '!I20</f>
        <v>72336.875130549291</v>
      </c>
      <c r="K20" s="50">
        <f>'[6]Res Unit Forecast (base) '!J20</f>
        <v>72172.611266125794</v>
      </c>
      <c r="L20" s="50">
        <f>'[6]Res Unit Forecast (base) '!K20</f>
        <v>72008.720415011296</v>
      </c>
      <c r="M20" s="50">
        <f>'[6]Res Unit Forecast (base) '!L20</f>
        <v>71845.201730160537</v>
      </c>
      <c r="N20" s="50">
        <f>'[6]Res Unit Forecast (base) '!M20</f>
        <v>71682.054366451732</v>
      </c>
      <c r="O20" s="50">
        <f>'[6]Res Unit Forecast (base) '!N20</f>
        <v>71519.277480682227</v>
      </c>
      <c r="P20" s="50">
        <f>'[6]Res Unit Forecast (base) '!O20</f>
        <v>71356.870231564113</v>
      </c>
      <c r="Q20" s="50">
        <f>'[6]Res Unit Forecast (base) '!P20</f>
        <v>71194.831779719898</v>
      </c>
      <c r="R20" s="50">
        <f>'[6]Res Unit Forecast (base) '!Q20</f>
        <v>71033.161287678158</v>
      </c>
      <c r="S20" s="50">
        <f>'[6]Res Unit Forecast (base) '!R20</f>
        <v>70871.857919869231</v>
      </c>
      <c r="T20" s="50">
        <f>'[6]Res Unit Forecast (base) '!S20</f>
        <v>70710.920842620864</v>
      </c>
      <c r="U20" s="50">
        <f>'[6]Res Unit Forecast (base) '!T20</f>
        <v>70550.349224153935</v>
      </c>
      <c r="V20" s="50">
        <f>'[6]Res Unit Forecast (base) '!U20</f>
        <v>70390.142234578132</v>
      </c>
      <c r="W20" s="50">
        <f>'[6]Res Unit Forecast (base) '!V20</f>
        <v>70230.299045887659</v>
      </c>
      <c r="X20" s="50">
        <f>'[6]Res Unit Forecast (base) '!W20</f>
        <v>70070.818831957004</v>
      </c>
      <c r="Y20" s="50">
        <f>'[6]Res Unit Forecast (base) '!X20</f>
        <v>69911.700768536612</v>
      </c>
      <c r="Z20" s="8">
        <f>'[6]Res Unit Forecast (base) '!Y20</f>
        <v>69752.944033248656</v>
      </c>
      <c r="AA20" s="8">
        <f>'[6]Res Unit Forecast (base) '!Z20</f>
        <v>69594.54780558277</v>
      </c>
      <c r="AB20" s="8">
        <f>'[6]Res Unit Forecast (base) '!AA20</f>
        <v>69436.51126689183</v>
      </c>
      <c r="AC20" s="8">
        <f>'[6]Res Unit Forecast (base) '!AB20</f>
        <v>69278.833600387705</v>
      </c>
      <c r="AD20" s="8">
        <f>'[6]Res Unit Forecast (base) '!AC20</f>
        <v>69121.51399113705</v>
      </c>
      <c r="AE20" s="8">
        <f>'[6]Res Unit Forecast (base) '!AD20</f>
        <v>68964.551626057058</v>
      </c>
      <c r="AF20" s="8">
        <f>'[6]Res Unit Forecast (base) '!AE20</f>
        <v>68807.945693911315</v>
      </c>
      <c r="AG20" s="9">
        <f>'[6]Res Unit Forecast (base) '!AF20</f>
        <v>68651.69538530556</v>
      </c>
      <c r="AH20" s="8">
        <f>'[6]Res Unit Forecast (base) '!AG20</f>
        <v>68495.799892683543</v>
      </c>
      <c r="AI20" s="8">
        <f>'[6]Res Unit Forecast (base) '!AH20</f>
        <v>68340.258410322785</v>
      </c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52"/>
    </row>
    <row r="21" spans="1:56" ht="15.75">
      <c r="A21" s="1">
        <v>-1.0686986477418991E-2</v>
      </c>
      <c r="B21" s="1" t="str">
        <f t="shared" si="0"/>
        <v>ORManufacturedExisting</v>
      </c>
      <c r="C21" s="5" t="s">
        <v>20</v>
      </c>
      <c r="D21" s="1" t="s">
        <v>21</v>
      </c>
      <c r="E21" s="1" t="s">
        <v>5422</v>
      </c>
      <c r="F21" s="339">
        <f>'[6]Res Unit Forecast (base) '!E21</f>
        <v>211803.64728502274</v>
      </c>
      <c r="G21" s="50">
        <f>'[6]Res Unit Forecast (base) '!F21</f>
        <v>209540.1045706197</v>
      </c>
      <c r="H21" s="50">
        <f>'[6]Res Unit Forecast (base) '!G21</f>
        <v>207300.75230659655</v>
      </c>
      <c r="I21" s="50">
        <f>'[6]Res Unit Forecast (base) '!H21</f>
        <v>205085.33196993719</v>
      </c>
      <c r="J21" s="50">
        <f>'[6]Res Unit Forecast (base) '!I21</f>
        <v>202893.58780045749</v>
      </c>
      <c r="K21" s="50">
        <f>'[6]Res Unit Forecast (base) '!J21</f>
        <v>200725.26677127898</v>
      </c>
      <c r="L21" s="50">
        <f>'[6]Res Unit Forecast (base) '!K21</f>
        <v>198580.11855961801</v>
      </c>
      <c r="M21" s="50">
        <f>'[6]Res Unit Forecast (base) '!L21</f>
        <v>196457.89551788714</v>
      </c>
      <c r="N21" s="50">
        <f>'[6]Res Unit Forecast (base) '!M21</f>
        <v>194358.3526451053</v>
      </c>
      <c r="O21" s="50">
        <f>'[6]Res Unit Forecast (base) '!N21</f>
        <v>192281.24755861363</v>
      </c>
      <c r="P21" s="50">
        <f>'[6]Res Unit Forecast (base) '!O21</f>
        <v>190226.34046609348</v>
      </c>
      <c r="Q21" s="50">
        <f>'[6]Res Unit Forecast (base) '!P21</f>
        <v>188193.39413788344</v>
      </c>
      <c r="R21" s="50">
        <f>'[6]Res Unit Forecast (base) '!Q21</f>
        <v>186182.1738795923</v>
      </c>
      <c r="S21" s="50">
        <f>'[6]Res Unit Forecast (base) '!R21</f>
        <v>184192.44750500465</v>
      </c>
      <c r="T21" s="50">
        <f>'[6]Res Unit Forecast (base) '!S21</f>
        <v>182223.98530927597</v>
      </c>
      <c r="U21" s="50">
        <f>'[6]Res Unit Forecast (base) '!T21</f>
        <v>180276.56004241435</v>
      </c>
      <c r="V21" s="50">
        <f>'[6]Res Unit Forecast (base) '!U21</f>
        <v>178349.94688304546</v>
      </c>
      <c r="W21" s="50">
        <f>'[6]Res Unit Forecast (base) '!V21</f>
        <v>176443.92341245795</v>
      </c>
      <c r="X21" s="50">
        <f>'[6]Res Unit Forecast (base) '!W21</f>
        <v>174558.26958892628</v>
      </c>
      <c r="Y21" s="50">
        <f>'[6]Res Unit Forecast (base) '!X21</f>
        <v>172692.76772230776</v>
      </c>
      <c r="Z21" s="8">
        <f>'[6]Res Unit Forecast (base) '!Y21</f>
        <v>170847.20244891141</v>
      </c>
      <c r="AA21" s="8">
        <f>'[6]Res Unit Forecast (base) '!Z21</f>
        <v>169021.36070663505</v>
      </c>
      <c r="AB21" s="8">
        <f>'[6]Res Unit Forecast (base) '!AA21</f>
        <v>167215.03171036829</v>
      </c>
      <c r="AC21" s="8">
        <f>'[6]Res Unit Forecast (base) '!AB21</f>
        <v>165428.0069276584</v>
      </c>
      <c r="AD21" s="8">
        <f>'[6]Res Unit Forecast (base) '!AC21</f>
        <v>163660.08005463614</v>
      </c>
      <c r="AE21" s="8">
        <f>'[6]Res Unit Forecast (base) '!AD21</f>
        <v>161911.04699219894</v>
      </c>
      <c r="AF21" s="8">
        <f>'[6]Res Unit Forecast (base) '!AE21</f>
        <v>160180.70582244857</v>
      </c>
      <c r="AG21" s="9">
        <f>'[6]Res Unit Forecast (base) '!AF21</f>
        <v>158468.85678538063</v>
      </c>
      <c r="AH21" s="8">
        <f>'[6]Res Unit Forecast (base) '!AG21</f>
        <v>156775.30225582322</v>
      </c>
      <c r="AI21" s="8">
        <f>'[6]Res Unit Forecast (base) '!AH21</f>
        <v>155099.84672062198</v>
      </c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52"/>
    </row>
    <row r="22" spans="1:56">
      <c r="AG22" s="1"/>
      <c r="BD22" s="52"/>
    </row>
    <row r="23" spans="1:56">
      <c r="D23" s="4" t="s">
        <v>22</v>
      </c>
      <c r="E23" s="4"/>
      <c r="AG23" s="1"/>
      <c r="BD23" s="52"/>
    </row>
    <row r="24" spans="1:56" ht="15.75">
      <c r="B24" s="1" t="str">
        <f>CONCATENATE("WA",D24,E24)</f>
        <v>WASingle FamilyNew</v>
      </c>
      <c r="C24" s="5" t="s">
        <v>23</v>
      </c>
      <c r="D24" s="1" t="s">
        <v>16</v>
      </c>
      <c r="E24" s="1" t="s">
        <v>8</v>
      </c>
      <c r="F24" s="6">
        <f>'[6]Res Unit Forecast (base) '!E24</f>
        <v>25348.478831339915</v>
      </c>
      <c r="G24" s="6">
        <f>'[6]Res Unit Forecast (base) '!F24</f>
        <v>24270.927532988528</v>
      </c>
      <c r="H24" s="6">
        <f>'[6]Res Unit Forecast (base) '!G24</f>
        <v>23431.327736185329</v>
      </c>
      <c r="I24" s="6">
        <f>'[6]Res Unit Forecast (base) '!H24</f>
        <v>22599.921511157769</v>
      </c>
      <c r="J24" s="6">
        <f>'[6]Res Unit Forecast (base) '!I24</f>
        <v>21976.531553312721</v>
      </c>
      <c r="K24" s="6">
        <f>'[6]Res Unit Forecast (base) '!J24</f>
        <v>21269.488006539159</v>
      </c>
      <c r="L24" s="6">
        <f>'[6]Res Unit Forecast (base) '!K24</f>
        <v>20332.384437510969</v>
      </c>
      <c r="M24" s="6">
        <f>'[6]Res Unit Forecast (base) '!L24</f>
        <v>19884.27229651947</v>
      </c>
      <c r="N24" s="6">
        <f>'[6]Res Unit Forecast (base) '!M24</f>
        <v>19667.869071505986</v>
      </c>
      <c r="O24" s="6">
        <f>'[6]Res Unit Forecast (base) '!N24</f>
        <v>19607.236061131433</v>
      </c>
      <c r="P24" s="6">
        <f>'[6]Res Unit Forecast (base) '!O24</f>
        <v>19545.367838208022</v>
      </c>
      <c r="Q24" s="6">
        <f>'[6]Res Unit Forecast (base) '!P24</f>
        <v>18848.227293670174</v>
      </c>
      <c r="R24" s="6">
        <f>'[6]Res Unit Forecast (base) '!Q24</f>
        <v>18614.118087608298</v>
      </c>
      <c r="S24" s="6">
        <f>'[6]Res Unit Forecast (base) '!R24</f>
        <v>18547.56825330721</v>
      </c>
      <c r="T24" s="6">
        <f>'[6]Res Unit Forecast (base) '!S24</f>
        <v>18438.151191780704</v>
      </c>
      <c r="U24" s="6">
        <f>'[6]Res Unit Forecast (base) '!T24</f>
        <v>17963.911576858747</v>
      </c>
      <c r="V24" s="6">
        <f>'[6]Res Unit Forecast (base) '!U24</f>
        <v>17787.152042922753</v>
      </c>
      <c r="W24" s="6">
        <f>'[6]Res Unit Forecast (base) '!V24</f>
        <v>17550.540837405882</v>
      </c>
      <c r="X24" s="6">
        <f>'[6]Res Unit Forecast (base) '!W24</f>
        <v>17172.698180919528</v>
      </c>
      <c r="Y24" s="6">
        <f>'[6]Res Unit Forecast (base) '!X24</f>
        <v>16987.260732723931</v>
      </c>
      <c r="Z24" s="6">
        <f>'[6]Res Unit Forecast (base) '!Y24</f>
        <v>16744.174504969145</v>
      </c>
      <c r="AA24" s="6">
        <f>'[6]Res Unit Forecast (base) '!Z24</f>
        <v>16371.591235668327</v>
      </c>
      <c r="AB24" s="6">
        <f>'[6]Res Unit Forecast (base) '!AA24</f>
        <v>16308.205802434073</v>
      </c>
      <c r="AC24" s="6">
        <f>'[6]Res Unit Forecast (base) '!AB24</f>
        <v>16324.284425825292</v>
      </c>
      <c r="AD24" s="6">
        <f>'[6]Res Unit Forecast (base) '!AC24</f>
        <v>16397.677809461849</v>
      </c>
      <c r="AE24" s="6">
        <f>'[6]Res Unit Forecast (base) '!AD24</f>
        <v>16397.501970582005</v>
      </c>
      <c r="AF24" s="6">
        <f>'[6]Res Unit Forecast (base) '!AE24</f>
        <v>16310.149238156759</v>
      </c>
      <c r="AG24" s="6">
        <f>'[6]Res Unit Forecast (base) '!AF24</f>
        <v>16220.018756835352</v>
      </c>
      <c r="AH24" s="6">
        <f>'[6]Res Unit Forecast (base) '!AG24</f>
        <v>16131.260175954023</v>
      </c>
      <c r="AI24" s="6">
        <f>'[6]Res Unit Forecast (base) '!AH24</f>
        <v>16335.782212146261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52"/>
    </row>
    <row r="25" spans="1:56" ht="15.75">
      <c r="B25" s="1" t="str">
        <f t="shared" ref="B25:B31" si="1">CONCATENATE("WA",D25,E25)</f>
        <v>WAMultifamily - Low RiseNew</v>
      </c>
      <c r="C25" s="5" t="s">
        <v>24</v>
      </c>
      <c r="D25" s="1" t="s">
        <v>18</v>
      </c>
      <c r="E25" s="1" t="s">
        <v>8</v>
      </c>
      <c r="F25" s="323">
        <f>'[6]Res Unit Forecast (base) '!E25</f>
        <v>11853.078778630215</v>
      </c>
      <c r="G25" s="323">
        <f>'[6]Res Unit Forecast (base) '!F25</f>
        <v>11597.411768686716</v>
      </c>
      <c r="H25" s="323">
        <f>'[6]Res Unit Forecast (base) '!G25</f>
        <v>11319.568931086351</v>
      </c>
      <c r="I25" s="323">
        <f>'[6]Res Unit Forecast (base) '!H25</f>
        <v>11350.627331434122</v>
      </c>
      <c r="J25" s="323">
        <f>'[6]Res Unit Forecast (base) '!I25</f>
        <v>11542.062815350706</v>
      </c>
      <c r="K25" s="323">
        <f>'[6]Res Unit Forecast (base) '!J25</f>
        <v>11620.92344036676</v>
      </c>
      <c r="L25" s="323">
        <f>'[6]Res Unit Forecast (base) '!K25</f>
        <v>11473.456198789489</v>
      </c>
      <c r="M25" s="323">
        <f>'[6]Res Unit Forecast (base) '!L25</f>
        <v>11604.315899107187</v>
      </c>
      <c r="N25" s="323">
        <f>'[6]Res Unit Forecast (base) '!M25</f>
        <v>11935.032153306143</v>
      </c>
      <c r="O25" s="323">
        <f>'[6]Res Unit Forecast (base) '!N25</f>
        <v>12293.792267180859</v>
      </c>
      <c r="P25" s="323">
        <f>'[6]Res Unit Forecast (base) '!O25</f>
        <v>12594.437485644665</v>
      </c>
      <c r="Q25" s="323">
        <f>'[6]Res Unit Forecast (base) '!P25</f>
        <v>12418.267014549829</v>
      </c>
      <c r="R25" s="323">
        <f>'[6]Res Unit Forecast (base) '!Q25</f>
        <v>12521.17805485214</v>
      </c>
      <c r="S25" s="323">
        <f>'[6]Res Unit Forecast (base) '!R25</f>
        <v>12828.503598202911</v>
      </c>
      <c r="T25" s="323">
        <f>'[6]Res Unit Forecast (base) '!S25</f>
        <v>13012.393262250416</v>
      </c>
      <c r="U25" s="323">
        <f>'[6]Res Unit Forecast (base) '!T25</f>
        <v>12924.266268456209</v>
      </c>
      <c r="V25" s="323">
        <f>'[6]Res Unit Forecast (base) '!U25</f>
        <v>12959.666912120545</v>
      </c>
      <c r="W25" s="323">
        <f>'[6]Res Unit Forecast (base) '!V25</f>
        <v>13071.519387398936</v>
      </c>
      <c r="X25" s="323">
        <f>'[6]Res Unit Forecast (base) '!W25</f>
        <v>12940.019957419392</v>
      </c>
      <c r="Y25" s="323">
        <f>'[6]Res Unit Forecast (base) '!X25</f>
        <v>12892.561611592118</v>
      </c>
      <c r="Z25" s="323">
        <f>'[6]Res Unit Forecast (base) '!Y25</f>
        <v>12853.108174989102</v>
      </c>
      <c r="AA25" s="323">
        <f>'[6]Res Unit Forecast (base) '!Z25</f>
        <v>12813.920138115685</v>
      </c>
      <c r="AB25" s="323">
        <f>'[6]Res Unit Forecast (base) '!AA25</f>
        <v>12853.502988086762</v>
      </c>
      <c r="AC25" s="323">
        <f>'[6]Res Unit Forecast (base) '!AB25</f>
        <v>13074.652700586868</v>
      </c>
      <c r="AD25" s="323">
        <f>'[6]Res Unit Forecast (base) '!AC25</f>
        <v>13303.993684709369</v>
      </c>
      <c r="AE25" s="323">
        <f>'[6]Res Unit Forecast (base) '!AD25</f>
        <v>13476.198796070415</v>
      </c>
      <c r="AF25" s="323">
        <f>'[6]Res Unit Forecast (base) '!AE25</f>
        <v>13578.5589945756</v>
      </c>
      <c r="AG25" s="323">
        <f>'[6]Res Unit Forecast (base) '!AF25</f>
        <v>13677.842440072458</v>
      </c>
      <c r="AH25" s="323">
        <f>'[6]Res Unit Forecast (base) '!AG25</f>
        <v>13777.31853996698</v>
      </c>
      <c r="AI25" s="323">
        <f>'[6]Res Unit Forecast (base) '!AH25</f>
        <v>13876.942581822022</v>
      </c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52"/>
    </row>
    <row r="26" spans="1:56">
      <c r="B26" s="1" t="str">
        <f t="shared" si="1"/>
        <v>WAMultifamily - High RiseNew</v>
      </c>
      <c r="C26" s="1" t="s">
        <v>25</v>
      </c>
      <c r="D26" s="1" t="s">
        <v>5423</v>
      </c>
      <c r="E26" s="1" t="s">
        <v>8</v>
      </c>
      <c r="F26" s="323">
        <f>'[6]Res Unit Forecast (base) '!E26</f>
        <v>4384.0154386714494</v>
      </c>
      <c r="G26" s="323">
        <f>'[6]Res Unit Forecast (base) '!F26</f>
        <v>4289.4536678704299</v>
      </c>
      <c r="H26" s="323">
        <f>'[6]Res Unit Forecast (base) '!G26</f>
        <v>4186.6898786209795</v>
      </c>
      <c r="I26" s="323">
        <f>'[6]Res Unit Forecast (base) '!H26</f>
        <v>4198.1772321742646</v>
      </c>
      <c r="J26" s="323">
        <f>'[6]Res Unit Forecast (base) '!I26</f>
        <v>4268.9821371845082</v>
      </c>
      <c r="K26" s="323">
        <f>'[6]Res Unit Forecast (base) '!J26</f>
        <v>4298.1497656151032</v>
      </c>
      <c r="L26" s="323">
        <f>'[6]Res Unit Forecast (base) '!K26</f>
        <v>4243.6070872235105</v>
      </c>
      <c r="M26" s="323">
        <f>'[6]Res Unit Forecast (base) '!L26</f>
        <v>4292.0072503547135</v>
      </c>
      <c r="N26" s="323">
        <f>'[6]Res Unit Forecast (base) '!M26</f>
        <v>4414.3269608118617</v>
      </c>
      <c r="O26" s="323">
        <f>'[6]Res Unit Forecast (base) '!N26</f>
        <v>4547.0190577244275</v>
      </c>
      <c r="P26" s="323">
        <f>'[6]Res Unit Forecast (base) '!O26</f>
        <v>4658.2166042795343</v>
      </c>
      <c r="Q26" s="323">
        <f>'[6]Res Unit Forecast (base) '!P26</f>
        <v>4593.0576629156903</v>
      </c>
      <c r="R26" s="323">
        <f>'[6]Res Unit Forecast (base) '!Q26</f>
        <v>4631.1206504247648</v>
      </c>
      <c r="S26" s="323">
        <f>'[6]Res Unit Forecast (base) '!R26</f>
        <v>4744.7890020750492</v>
      </c>
      <c r="T26" s="323">
        <f>'[6]Res Unit Forecast (base) '!S26</f>
        <v>4812.8029874076883</v>
      </c>
      <c r="U26" s="323">
        <f>'[6]Res Unit Forecast (base) '!T26</f>
        <v>4780.2080718947627</v>
      </c>
      <c r="V26" s="323">
        <f>'[6]Res Unit Forecast (base) '!U26</f>
        <v>4793.3014606473253</v>
      </c>
      <c r="W26" s="323">
        <f>'[6]Res Unit Forecast (base) '!V26</f>
        <v>4834.6715542434422</v>
      </c>
      <c r="X26" s="323">
        <f>'[6]Res Unit Forecast (base) '!W26</f>
        <v>4786.0347787715564</v>
      </c>
      <c r="Y26" s="323">
        <f>'[6]Res Unit Forecast (base) '!X26</f>
        <v>4768.4816919587292</v>
      </c>
      <c r="Z26" s="323">
        <f>'[6]Res Unit Forecast (base) '!Y26</f>
        <v>4753.8893249959692</v>
      </c>
      <c r="AA26" s="323">
        <f>'[6]Res Unit Forecast (base) '!Z26</f>
        <v>4739.3951195770351</v>
      </c>
      <c r="AB26" s="323">
        <f>'[6]Res Unit Forecast (base) '!AA26</f>
        <v>4754.0353517581179</v>
      </c>
      <c r="AC26" s="323">
        <f>'[6]Res Unit Forecast (base) '!AB26</f>
        <v>4835.8304509019927</v>
      </c>
      <c r="AD26" s="323">
        <f>'[6]Res Unit Forecast (base) '!AC26</f>
        <v>4920.6551984541502</v>
      </c>
      <c r="AE26" s="323">
        <f>'[6]Res Unit Forecast (base) '!AD26</f>
        <v>4984.3474999164555</v>
      </c>
      <c r="AF26" s="323">
        <f>'[6]Res Unit Forecast (base) '!AE26</f>
        <v>5022.2067514183727</v>
      </c>
      <c r="AG26" s="323">
        <f>'[6]Res Unit Forecast (base) '!AF26</f>
        <v>5058.9280257802247</v>
      </c>
      <c r="AH26" s="323">
        <f>'[6]Res Unit Forecast (base) '!AG26</f>
        <v>5095.7205558781989</v>
      </c>
      <c r="AI26" s="323">
        <f>'[6]Res Unit Forecast (base) '!AH26</f>
        <v>5132.567804235543</v>
      </c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52"/>
    </row>
    <row r="27" spans="1:56" ht="15.75">
      <c r="B27" s="1" t="str">
        <f t="shared" si="1"/>
        <v>WAManufacturedNew</v>
      </c>
      <c r="C27" s="5" t="s">
        <v>26</v>
      </c>
      <c r="D27" s="1" t="s">
        <v>21</v>
      </c>
      <c r="E27" s="1" t="s">
        <v>8</v>
      </c>
      <c r="F27" s="6">
        <f>'[6]Res Unit Forecast (base) '!E27</f>
        <v>1639.1194792843332</v>
      </c>
      <c r="G27" s="6">
        <f>'[6]Res Unit Forecast (base) '!F27</f>
        <v>1676.2369847387531</v>
      </c>
      <c r="H27" s="6">
        <f>'[6]Res Unit Forecast (base) '!G27</f>
        <v>1705.5343950321878</v>
      </c>
      <c r="I27" s="6">
        <f>'[6]Res Unit Forecast (base) '!H27</f>
        <v>1744.1922714302302</v>
      </c>
      <c r="J27" s="6">
        <f>'[6]Res Unit Forecast (base) '!I27</f>
        <v>1796.0470354799415</v>
      </c>
      <c r="K27" s="6">
        <f>'[6]Res Unit Forecast (base) '!J27</f>
        <v>1818.3945494421839</v>
      </c>
      <c r="L27" s="6">
        <f>'[6]Res Unit Forecast (base) '!K27</f>
        <v>1817.5445532752392</v>
      </c>
      <c r="M27" s="6">
        <f>'[6]Res Unit Forecast (base) '!L27</f>
        <v>1848.8918737440329</v>
      </c>
      <c r="N27" s="6">
        <f>'[6]Res Unit Forecast (base) '!M27</f>
        <v>1894.1995366033691</v>
      </c>
      <c r="O27" s="6">
        <f>'[6]Res Unit Forecast (base) '!N27</f>
        <v>1958.4778787444618</v>
      </c>
      <c r="P27" s="6">
        <f>'[6]Res Unit Forecast (base) '!O27</f>
        <v>2027.2015772730604</v>
      </c>
      <c r="Q27" s="6">
        <f>'[6]Res Unit Forecast (base) '!P27</f>
        <v>2036.2474891688487</v>
      </c>
      <c r="R27" s="6">
        <f>'[6]Res Unit Forecast (base) '!Q27</f>
        <v>2087.2573452807637</v>
      </c>
      <c r="S27" s="6">
        <f>'[6]Res Unit Forecast (base) '!R27</f>
        <v>2152.7736019919944</v>
      </c>
      <c r="T27" s="6">
        <f>'[6]Res Unit Forecast (base) '!S27</f>
        <v>2215.9218796593268</v>
      </c>
      <c r="U27" s="6">
        <f>'[6]Res Unit Forecast (base) '!T27</f>
        <v>2232.4443288284469</v>
      </c>
      <c r="V27" s="6">
        <f>'[6]Res Unit Forecast (base) '!U27</f>
        <v>2276.031164959159</v>
      </c>
      <c r="W27" s="6">
        <f>'[6]Res Unit Forecast (base) '!V27</f>
        <v>2310.8319181000961</v>
      </c>
      <c r="X27" s="6">
        <f>'[6]Res Unit Forecast (base) '!W27</f>
        <v>2328.9931262281843</v>
      </c>
      <c r="Y27" s="6">
        <f>'[6]Res Unit Forecast (base) '!X27</f>
        <v>2366.5848231376153</v>
      </c>
      <c r="Z27" s="6">
        <f>'[6]Res Unit Forecast (base) '!Y27</f>
        <v>2395.7319252661468</v>
      </c>
      <c r="AA27" s="6">
        <f>'[6]Res Unit Forecast (base) '!Z27</f>
        <v>2409.4138793673756</v>
      </c>
      <c r="AB27" s="6">
        <f>'[6]Res Unit Forecast (base) '!AA27</f>
        <v>2465.5870191012796</v>
      </c>
      <c r="AC27" s="6">
        <f>'[6]Res Unit Forecast (base) '!AB27</f>
        <v>2539.475673522777</v>
      </c>
      <c r="AD27" s="6">
        <f>'[6]Res Unit Forecast (base) '!AC27</f>
        <v>2622.5011601364777</v>
      </c>
      <c r="AE27" s="6">
        <f>'[6]Res Unit Forecast (base) '!AD27</f>
        <v>2695.1768741599813</v>
      </c>
      <c r="AF27" s="6">
        <f>'[6]Res Unit Forecast (base) '!AE27</f>
        <v>2754.2178252227782</v>
      </c>
      <c r="AG27" s="6">
        <f>'[6]Res Unit Forecast (base) '!AF27</f>
        <v>2811.7777439294459</v>
      </c>
      <c r="AH27" s="6">
        <f>'[6]Res Unit Forecast (base) '!AG27</f>
        <v>2869.9383341778421</v>
      </c>
      <c r="AI27" s="6">
        <f>'[6]Res Unit Forecast (base) '!AH27</f>
        <v>2928.7173009644976</v>
      </c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52"/>
    </row>
    <row r="28" spans="1:56" ht="15.75">
      <c r="A28" s="1">
        <v>-2.2707813017997908E-3</v>
      </c>
      <c r="B28" s="1" t="str">
        <f t="shared" si="1"/>
        <v>WASingle FamilyExisting</v>
      </c>
      <c r="C28" s="5" t="s">
        <v>23</v>
      </c>
      <c r="D28" s="1" t="s">
        <v>16</v>
      </c>
      <c r="E28" s="1" t="s">
        <v>5422</v>
      </c>
      <c r="F28" s="339">
        <f>'[6]Res Unit Forecast (base) '!E28</f>
        <v>2284242.2862706552</v>
      </c>
      <c r="G28" s="339">
        <f>'[6]Res Unit Forecast (base) '!F28</f>
        <v>2279055.2715982115</v>
      </c>
      <c r="H28" s="339">
        <f>'[6]Res Unit Forecast (base) '!G28</f>
        <v>2273880.035501698</v>
      </c>
      <c r="I28" s="339">
        <f>'[6]Res Unit Forecast (base) '!H28</f>
        <v>2268716.5512345447</v>
      </c>
      <c r="J28" s="339">
        <f>'[6]Res Unit Forecast (base) '!I28</f>
        <v>2263564.7921109176</v>
      </c>
      <c r="K28" s="339">
        <f>'[6]Res Unit Forecast (base) '!J28</f>
        <v>2258424.7315055798</v>
      </c>
      <c r="L28" s="339">
        <f>'[6]Res Unit Forecast (base) '!K28</f>
        <v>2253296.3428537548</v>
      </c>
      <c r="M28" s="339">
        <f>'[6]Res Unit Forecast (base) '!L28</f>
        <v>2248179.5996509884</v>
      </c>
      <c r="N28" s="339">
        <f>'[6]Res Unit Forecast (base) '!M28</f>
        <v>2243074.4754530131</v>
      </c>
      <c r="O28" s="339">
        <f>'[6]Res Unit Forecast (base) '!N28</f>
        <v>2237980.9438756099</v>
      </c>
      <c r="P28" s="339">
        <f>'[6]Res Unit Forecast (base) '!O28</f>
        <v>2232898.9785944731</v>
      </c>
      <c r="Q28" s="339">
        <f>'[6]Res Unit Forecast (base) '!P28</f>
        <v>2227828.553345073</v>
      </c>
      <c r="R28" s="339">
        <f>'[6]Res Unit Forecast (base) '!Q28</f>
        <v>2222769.6419225214</v>
      </c>
      <c r="S28" s="339">
        <f>'[6]Res Unit Forecast (base) '!R28</f>
        <v>2217722.2181814355</v>
      </c>
      <c r="T28" s="339">
        <f>'[6]Res Unit Forecast (base) '!S28</f>
        <v>2212686.2560358029</v>
      </c>
      <c r="U28" s="339">
        <f>'[6]Res Unit Forecast (base) '!T28</f>
        <v>2207661.7294588475</v>
      </c>
      <c r="V28" s="339">
        <f>'[6]Res Unit Forecast (base) '!U28</f>
        <v>2202648.6124828933</v>
      </c>
      <c r="W28" s="339">
        <f>'[6]Res Unit Forecast (base) '!V28</f>
        <v>2197646.879199232</v>
      </c>
      <c r="X28" s="339">
        <f>'[6]Res Unit Forecast (base) '!W28</f>
        <v>2192656.5037579876</v>
      </c>
      <c r="Y28" s="339">
        <f>'[6]Res Unit Forecast (base) '!X28</f>
        <v>2187677.4603679841</v>
      </c>
      <c r="Z28" s="339">
        <f>'[6]Res Unit Forecast (base) '!Y28</f>
        <v>2182709.7232966116</v>
      </c>
      <c r="AA28" s="339">
        <f>'[6]Res Unit Forecast (base) '!Z28</f>
        <v>2177753.2668696931</v>
      </c>
      <c r="AB28" s="339">
        <f>'[6]Res Unit Forecast (base) '!AA28</f>
        <v>2172808.0654713521</v>
      </c>
      <c r="AC28" s="339">
        <f>'[6]Res Unit Forecast (base) '!AB28</f>
        <v>2167874.0935438802</v>
      </c>
      <c r="AD28" s="339">
        <f>'[6]Res Unit Forecast (base) '!AC28</f>
        <v>2162951.3255876047</v>
      </c>
      <c r="AE28" s="339">
        <f>'[6]Res Unit Forecast (base) '!AD28</f>
        <v>2158039.736160757</v>
      </c>
      <c r="AF28" s="339">
        <f>'[6]Res Unit Forecast (base) '!AE28</f>
        <v>2153139.2998793423</v>
      </c>
      <c r="AG28" s="339">
        <f>'[6]Res Unit Forecast (base) '!AF28</f>
        <v>2148249.9914170061</v>
      </c>
      <c r="AH28" s="339">
        <f>'[6]Res Unit Forecast (base) '!AG28</f>
        <v>2143371.7855049046</v>
      </c>
      <c r="AI28" s="339">
        <f>'[6]Res Unit Forecast (base) '!AH28</f>
        <v>2138504.6569315749</v>
      </c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52"/>
    </row>
    <row r="29" spans="1:56" ht="15.75">
      <c r="A29" s="1">
        <v>-2.2708178107920937E-3</v>
      </c>
      <c r="B29" s="1" t="str">
        <f t="shared" si="1"/>
        <v>WAMultifamily - Low RiseExisting</v>
      </c>
      <c r="C29" s="5" t="s">
        <v>24</v>
      </c>
      <c r="D29" s="1" t="s">
        <v>18</v>
      </c>
      <c r="E29" s="1" t="s">
        <v>5422</v>
      </c>
      <c r="F29" s="339">
        <f>'[6]Res Unit Forecast (base) '!E29</f>
        <v>575470.91807832522</v>
      </c>
      <c r="G29" s="339">
        <f>'[6]Res Unit Forecast (base) '!F29</f>
        <v>574164.12846796005</v>
      </c>
      <c r="H29" s="339">
        <f>'[6]Res Unit Forecast (base) '!G29</f>
        <v>572860.30633871711</v>
      </c>
      <c r="I29" s="339">
        <f>'[6]Res Unit Forecast (base) '!H29</f>
        <v>571559.44495198736</v>
      </c>
      <c r="J29" s="339">
        <f>'[6]Res Unit Forecast (base) '!I29</f>
        <v>570261.53758446395</v>
      </c>
      <c r="K29" s="339">
        <f>'[6]Res Unit Forecast (base) '!J29</f>
        <v>568966.57752810745</v>
      </c>
      <c r="L29" s="339">
        <f>'[6]Res Unit Forecast (base) '!K29</f>
        <v>567674.55809011124</v>
      </c>
      <c r="M29" s="339">
        <f>'[6]Res Unit Forecast (base) '!L29</f>
        <v>566385.47259286675</v>
      </c>
      <c r="N29" s="339">
        <f>'[6]Res Unit Forecast (base) '!M29</f>
        <v>565099.31437392894</v>
      </c>
      <c r="O29" s="339">
        <f>'[6]Res Unit Forecast (base) '!N29</f>
        <v>563816.07678598224</v>
      </c>
      <c r="P29" s="339">
        <f>'[6]Res Unit Forecast (base) '!O29</f>
        <v>562535.75319680572</v>
      </c>
      <c r="Q29" s="339">
        <f>'[6]Res Unit Forecast (base) '!P29</f>
        <v>561258.33698923909</v>
      </c>
      <c r="R29" s="339">
        <f>'[6]Res Unit Forecast (base) '!Q29</f>
        <v>559983.82156114839</v>
      </c>
      <c r="S29" s="339">
        <f>'[6]Res Unit Forecast (base) '!R29</f>
        <v>558712.20032539195</v>
      </c>
      <c r="T29" s="339">
        <f>'[6]Res Unit Forecast (base) '!S29</f>
        <v>557443.46670978621</v>
      </c>
      <c r="U29" s="339">
        <f>'[6]Res Unit Forecast (base) '!T29</f>
        <v>556177.61415707192</v>
      </c>
      <c r="V29" s="339">
        <f>'[6]Res Unit Forecast (base) '!U29</f>
        <v>554914.63612488017</v>
      </c>
      <c r="W29" s="339">
        <f>'[6]Res Unit Forecast (base) '!V29</f>
        <v>553654.52608569863</v>
      </c>
      <c r="X29" s="339">
        <f>'[6]Res Unit Forecast (base) '!W29</f>
        <v>552397.27752683754</v>
      </c>
      <c r="Y29" s="339">
        <f>'[6]Res Unit Forecast (base) '!X29</f>
        <v>551142.88395039656</v>
      </c>
      <c r="Z29" s="339">
        <f>'[6]Res Unit Forecast (base) '!Y29</f>
        <v>549891.33887323074</v>
      </c>
      <c r="AA29" s="339">
        <f>'[6]Res Unit Forecast (base) '!Z29</f>
        <v>548642.63582691713</v>
      </c>
      <c r="AB29" s="339">
        <f>'[6]Res Unit Forecast (base) '!AA29</f>
        <v>547396.76835772151</v>
      </c>
      <c r="AC29" s="339">
        <f>'[6]Res Unit Forecast (base) '!AB29</f>
        <v>546153.73002656479</v>
      </c>
      <c r="AD29" s="339">
        <f>'[6]Res Unit Forecast (base) '!AC29</f>
        <v>544913.51440898993</v>
      </c>
      <c r="AE29" s="339">
        <f>'[6]Res Unit Forecast (base) '!AD29</f>
        <v>543676.11509512865</v>
      </c>
      <c r="AF29" s="339">
        <f>'[6]Res Unit Forecast (base) '!AE29</f>
        <v>542441.52568966837</v>
      </c>
      <c r="AG29" s="339">
        <f>'[6]Res Unit Forecast (base) '!AF29</f>
        <v>541209.73981181905</v>
      </c>
      <c r="AH29" s="339">
        <f>'[6]Res Unit Forecast (base) '!AG29</f>
        <v>539980.75109528017</v>
      </c>
      <c r="AI29" s="339">
        <f>'[6]Res Unit Forecast (base) '!AH29</f>
        <v>538754.55318820814</v>
      </c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52"/>
    </row>
    <row r="30" spans="1:56">
      <c r="A30" s="1">
        <v>-2.2708178107920937E-3</v>
      </c>
      <c r="B30" s="1" t="str">
        <f t="shared" si="1"/>
        <v>WAMultifamily - High RiseExisting</v>
      </c>
      <c r="D30" s="1" t="s">
        <v>5423</v>
      </c>
      <c r="E30" s="1" t="s">
        <v>5422</v>
      </c>
      <c r="F30" s="339">
        <f>'[6]Res Unit Forecast (base) '!E30</f>
        <v>212845.4080563669</v>
      </c>
      <c r="G30" s="339">
        <f>'[6]Res Unit Forecast (base) '!F30</f>
        <v>212362.07491280721</v>
      </c>
      <c r="H30" s="339">
        <f>'[6]Res Unit Forecast (base) '!G30</f>
        <v>211879.83933075843</v>
      </c>
      <c r="I30" s="339">
        <f>'[6]Res Unit Forecast (base) '!H30</f>
        <v>211398.69881785839</v>
      </c>
      <c r="J30" s="339">
        <f>'[6]Res Unit Forecast (base) '!I30</f>
        <v>210918.65088740451</v>
      </c>
      <c r="K30" s="339">
        <f>'[6]Res Unit Forecast (base) '!J30</f>
        <v>210439.69305834116</v>
      </c>
      <c r="L30" s="339">
        <f>'[6]Res Unit Forecast (base) '!K30</f>
        <v>209961.82285524666</v>
      </c>
      <c r="M30" s="339">
        <f>'[6]Res Unit Forecast (base) '!L30</f>
        <v>209485.0378083206</v>
      </c>
      <c r="N30" s="339">
        <f>'[6]Res Unit Forecast (base) '!M30</f>
        <v>209009.33545337102</v>
      </c>
      <c r="O30" s="339">
        <f>'[6]Res Unit Forecast (base) '!N30</f>
        <v>208534.7133318017</v>
      </c>
      <c r="P30" s="339">
        <f>'[6]Res Unit Forecast (base) '!O30</f>
        <v>208061.16899059943</v>
      </c>
      <c r="Q30" s="339">
        <f>'[6]Res Unit Forecast (base) '!P30</f>
        <v>207588.69998232136</v>
      </c>
      <c r="R30" s="339">
        <f>'[6]Res Unit Forecast (base) '!Q30</f>
        <v>207117.30386508233</v>
      </c>
      <c r="S30" s="339">
        <f>'[6]Res Unit Forecast (base) '!R30</f>
        <v>206646.97820254226</v>
      </c>
      <c r="T30" s="339">
        <f>'[6]Res Unit Forecast (base) '!S30</f>
        <v>206177.72056389356</v>
      </c>
      <c r="U30" s="339">
        <f>'[6]Res Unit Forecast (base) '!T30</f>
        <v>205709.52852384857</v>
      </c>
      <c r="V30" s="339">
        <f>'[6]Res Unit Forecast (base) '!U30</f>
        <v>205242.39966262697</v>
      </c>
      <c r="W30" s="339">
        <f>'[6]Res Unit Forecast (base) '!V30</f>
        <v>204776.33156594337</v>
      </c>
      <c r="X30" s="339">
        <f>'[6]Res Unit Forecast (base) '!W30</f>
        <v>204311.32182499475</v>
      </c>
      <c r="Y30" s="339">
        <f>'[6]Res Unit Forecast (base) '!X30</f>
        <v>203847.36803644808</v>
      </c>
      <c r="Z30" s="339">
        <f>'[6]Res Unit Forecast (base) '!Y30</f>
        <v>203384.46780242783</v>
      </c>
      <c r="AA30" s="339">
        <f>'[6]Res Unit Forecast (base) '!Z30</f>
        <v>202922.6187305036</v>
      </c>
      <c r="AB30" s="339">
        <f>'[6]Res Unit Forecast (base) '!AA30</f>
        <v>202461.81843367781</v>
      </c>
      <c r="AC30" s="339">
        <f>'[6]Res Unit Forecast (base) '!AB30</f>
        <v>202002.06453037326</v>
      </c>
      <c r="AD30" s="339">
        <f>'[6]Res Unit Forecast (base) '!AC30</f>
        <v>201543.35464442091</v>
      </c>
      <c r="AE30" s="339">
        <f>'[6]Res Unit Forecast (base) '!AD30</f>
        <v>201085.68640504757</v>
      </c>
      <c r="AF30" s="339">
        <f>'[6]Res Unit Forecast (base) '!AE30</f>
        <v>200629.05744686365</v>
      </c>
      <c r="AG30" s="339">
        <f>'[6]Res Unit Forecast (base) '!AF30</f>
        <v>200173.46540985088</v>
      </c>
      <c r="AH30" s="339">
        <f>'[6]Res Unit Forecast (base) '!AG30</f>
        <v>199718.9079393502</v>
      </c>
      <c r="AI30" s="339">
        <f>'[6]Res Unit Forecast (base) '!AH30</f>
        <v>199265.38268604959</v>
      </c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52"/>
    </row>
    <row r="31" spans="1:56" ht="15.75">
      <c r="A31" s="1">
        <v>-1.0686986477418991E-2</v>
      </c>
      <c r="B31" s="1" t="str">
        <f t="shared" si="1"/>
        <v>WAManufacturedExisting</v>
      </c>
      <c r="C31" s="5" t="s">
        <v>26</v>
      </c>
      <c r="D31" s="1" t="s">
        <v>21</v>
      </c>
      <c r="E31" s="1" t="s">
        <v>5422</v>
      </c>
      <c r="F31" s="339">
        <f>'[6]Res Unit Forecast (base) '!E31</f>
        <v>251928.51061775905</v>
      </c>
      <c r="G31" s="339">
        <f>'[6]Res Unit Forecast (base) '!F31</f>
        <v>249236.15403151076</v>
      </c>
      <c r="H31" s="339">
        <f>'[6]Res Unit Forecast (base) '!G31</f>
        <v>246572.5706236921</v>
      </c>
      <c r="I31" s="339">
        <f>'[6]Res Unit Forecast (base) '!H31</f>
        <v>243937.45289573428</v>
      </c>
      <c r="J31" s="339">
        <f>'[6]Res Unit Forecast (base) '!I31</f>
        <v>241330.49663530156</v>
      </c>
      <c r="K31" s="339">
        <f>'[6]Res Unit Forecast (base) '!J31</f>
        <v>238751.40088117128</v>
      </c>
      <c r="L31" s="339">
        <f>'[6]Res Unit Forecast (base) '!K31</f>
        <v>236199.86788848939</v>
      </c>
      <c r="M31" s="339">
        <f>'[6]Res Unit Forecast (base) '!L31</f>
        <v>233675.60309439697</v>
      </c>
      <c r="N31" s="339">
        <f>'[6]Res Unit Forecast (base) '!M31</f>
        <v>231178.31508402442</v>
      </c>
      <c r="O31" s="339">
        <f>'[6]Res Unit Forecast (base) '!N31</f>
        <v>228707.71555684894</v>
      </c>
      <c r="P31" s="339">
        <f>'[6]Res Unit Forecast (base) '!O31</f>
        <v>226263.51929341152</v>
      </c>
      <c r="Q31" s="339">
        <f>'[6]Res Unit Forecast (base) '!P31</f>
        <v>223845.4441223896</v>
      </c>
      <c r="R31" s="339">
        <f>'[6]Res Unit Forecast (base) '!Q31</f>
        <v>221453.21088802177</v>
      </c>
      <c r="S31" s="339">
        <f>'[6]Res Unit Forecast (base) '!R31</f>
        <v>219086.54341788049</v>
      </c>
      <c r="T31" s="339">
        <f>'[6]Res Unit Forecast (base) '!S31</f>
        <v>216745.16849098913</v>
      </c>
      <c r="U31" s="339">
        <f>'[6]Res Unit Forecast (base) '!T31</f>
        <v>214428.81580628004</v>
      </c>
      <c r="V31" s="339">
        <f>'[6]Res Unit Forecast (base) '!U31</f>
        <v>212137.21795138935</v>
      </c>
      <c r="W31" s="339">
        <f>'[6]Res Unit Forecast (base) '!V31</f>
        <v>209870.11037178559</v>
      </c>
      <c r="X31" s="339">
        <f>'[6]Res Unit Forecast (base) '!W31</f>
        <v>207627.23134022788</v>
      </c>
      <c r="Y31" s="339">
        <f>'[6]Res Unit Forecast (base) '!X31</f>
        <v>205408.32192655094</v>
      </c>
      <c r="Z31" s="339">
        <f>'[6]Res Unit Forecast (base) '!Y31</f>
        <v>203213.12596777256</v>
      </c>
      <c r="AA31" s="339">
        <f>'[6]Res Unit Forecast (base) '!Z31</f>
        <v>201041.39003852094</v>
      </c>
      <c r="AB31" s="339">
        <f>'[6]Res Unit Forecast (base) '!AA31</f>
        <v>198892.86342177776</v>
      </c>
      <c r="AC31" s="339">
        <f>'[6]Res Unit Forecast (base) '!AB31</f>
        <v>196767.29807993409</v>
      </c>
      <c r="AD31" s="339">
        <f>'[6]Res Unit Forecast (base) '!AC31</f>
        <v>194664.44862615556</v>
      </c>
      <c r="AE31" s="339">
        <f>'[6]Res Unit Forecast (base) '!AD31</f>
        <v>192584.07229605361</v>
      </c>
      <c r="AF31" s="339">
        <f>'[6]Res Unit Forecast (base) '!AE31</f>
        <v>190525.9289196594</v>
      </c>
      <c r="AG31" s="339">
        <f>'[6]Res Unit Forecast (base) '!AF31</f>
        <v>188489.78089369732</v>
      </c>
      <c r="AH31" s="339">
        <f>'[6]Res Unit Forecast (base) '!AG31</f>
        <v>186475.39315415471</v>
      </c>
      <c r="AI31" s="339">
        <f>'[6]Res Unit Forecast (base) '!AH31</f>
        <v>184482.53314914487</v>
      </c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52"/>
    </row>
    <row r="32" spans="1:56">
      <c r="AG32" s="1"/>
      <c r="BD32" s="52"/>
    </row>
    <row r="33" spans="1:56">
      <c r="D33" s="4" t="s">
        <v>27</v>
      </c>
      <c r="E33" s="4"/>
      <c r="AG33" s="1"/>
      <c r="BD33" s="52"/>
    </row>
    <row r="34" spans="1:56" ht="15.75">
      <c r="B34" s="1" t="str">
        <f>CONCATENATE("ID",D34,E34)</f>
        <v>IDSingle FamilyNew</v>
      </c>
      <c r="C34" s="5" t="s">
        <v>28</v>
      </c>
      <c r="D34" s="1" t="s">
        <v>16</v>
      </c>
      <c r="E34" s="1" t="s">
        <v>8</v>
      </c>
      <c r="F34" s="6">
        <f>'[6]Res Unit Forecast (base) '!E34</f>
        <v>10247.65310802045</v>
      </c>
      <c r="G34" s="6">
        <f>'[6]Res Unit Forecast (base) '!F34</f>
        <v>10366.588432608711</v>
      </c>
      <c r="H34" s="6">
        <f>'[6]Res Unit Forecast (base) '!G34</f>
        <v>10328.754037900784</v>
      </c>
      <c r="I34" s="6">
        <f>'[6]Res Unit Forecast (base) '!H34</f>
        <v>10381.622465360768</v>
      </c>
      <c r="J34" s="6">
        <f>'[6]Res Unit Forecast (base) '!I34</f>
        <v>10307.057554644909</v>
      </c>
      <c r="K34" s="6">
        <f>'[6]Res Unit Forecast (base) '!J34</f>
        <v>10078.579076296935</v>
      </c>
      <c r="L34" s="6">
        <f>'[6]Res Unit Forecast (base) '!K34</f>
        <v>9864.0629471246029</v>
      </c>
      <c r="M34" s="6">
        <f>'[6]Res Unit Forecast (base) '!L34</f>
        <v>9946.6470993251878</v>
      </c>
      <c r="N34" s="6">
        <f>'[6]Res Unit Forecast (base) '!M34</f>
        <v>9872.6369614750984</v>
      </c>
      <c r="O34" s="6">
        <f>'[6]Res Unit Forecast (base) '!N34</f>
        <v>9808.7629363807591</v>
      </c>
      <c r="P34" s="6">
        <f>'[6]Res Unit Forecast (base) '!O34</f>
        <v>9862.1859073383494</v>
      </c>
      <c r="Q34" s="6">
        <f>'[6]Res Unit Forecast (base) '!P34</f>
        <v>9763.8570441548381</v>
      </c>
      <c r="R34" s="6">
        <f>'[6]Res Unit Forecast (base) '!Q34</f>
        <v>9790.3456596440556</v>
      </c>
      <c r="S34" s="6">
        <f>'[6]Res Unit Forecast (base) '!R34</f>
        <v>9765.3841766406513</v>
      </c>
      <c r="T34" s="6">
        <f>'[6]Res Unit Forecast (base) '!S34</f>
        <v>9727.6623876612321</v>
      </c>
      <c r="U34" s="6">
        <f>'[6]Res Unit Forecast (base) '!T34</f>
        <v>9472.0235577652493</v>
      </c>
      <c r="V34" s="6">
        <f>'[6]Res Unit Forecast (base) '!U34</f>
        <v>9375.1832332351241</v>
      </c>
      <c r="W34" s="6">
        <f>'[6]Res Unit Forecast (base) '!V34</f>
        <v>9243.6383262470044</v>
      </c>
      <c r="X34" s="6">
        <f>'[6]Res Unit Forecast (base) '!W34</f>
        <v>9062.5859653063671</v>
      </c>
      <c r="Y34" s="6">
        <f>'[6]Res Unit Forecast (base) '!X34</f>
        <v>8917.9929561201207</v>
      </c>
      <c r="Z34" s="6">
        <f>'[6]Res Unit Forecast (base) '!Y34</f>
        <v>8692.5569885560399</v>
      </c>
      <c r="AA34" s="6">
        <f>'[6]Res Unit Forecast (base) '!Z34</f>
        <v>8475.7635816256679</v>
      </c>
      <c r="AB34" s="6">
        <f>'[6]Res Unit Forecast (base) '!AA34</f>
        <v>8400.9151051931622</v>
      </c>
      <c r="AC34" s="6">
        <f>'[6]Res Unit Forecast (base) '!AB34</f>
        <v>8425.0516253344285</v>
      </c>
      <c r="AD34" s="6">
        <f>'[6]Res Unit Forecast (base) '!AC34</f>
        <v>8452.6182602128629</v>
      </c>
      <c r="AE34" s="6">
        <f>'[6]Res Unit Forecast (base) '!AD34</f>
        <v>8441.8995483336203</v>
      </c>
      <c r="AF34" s="6">
        <f>'[6]Res Unit Forecast (base) '!AE34</f>
        <v>8386.3979084099738</v>
      </c>
      <c r="AG34" s="6">
        <f>'[6]Res Unit Forecast (base) '!AF34</f>
        <v>8315.3286458369275</v>
      </c>
      <c r="AH34" s="6">
        <f>'[6]Res Unit Forecast (base) '!AG34</f>
        <v>8245.3083002811127</v>
      </c>
      <c r="AI34" s="6">
        <f>'[6]Res Unit Forecast (base) '!AH34</f>
        <v>8325.0926349609217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52"/>
    </row>
    <row r="35" spans="1:56" ht="15.75">
      <c r="B35" s="1" t="str">
        <f t="shared" ref="B35:B41" si="2">CONCATENATE("ID",D35,E35)</f>
        <v>IDMultifamily - Low RiseNew</v>
      </c>
      <c r="C35" s="5" t="s">
        <v>29</v>
      </c>
      <c r="D35" s="1" t="s">
        <v>18</v>
      </c>
      <c r="E35" s="1" t="s">
        <v>8</v>
      </c>
      <c r="F35" s="323">
        <f>'[6]Res Unit Forecast (base) '!E35</f>
        <v>1811.6096253029643</v>
      </c>
      <c r="G35" s="323">
        <f>'[6]Res Unit Forecast (base) '!F35</f>
        <v>1806.7994885669962</v>
      </c>
      <c r="H35" s="323">
        <f>'[6]Res Unit Forecast (base) '!G35</f>
        <v>1860.007119007551</v>
      </c>
      <c r="I35" s="323">
        <f>'[6]Res Unit Forecast (base) '!H35</f>
        <v>1849.1493326559496</v>
      </c>
      <c r="J35" s="323">
        <f>'[6]Res Unit Forecast (base) '!I35</f>
        <v>1843.108613986587</v>
      </c>
      <c r="K35" s="323">
        <f>'[6]Res Unit Forecast (base) '!J35</f>
        <v>1808.469522861657</v>
      </c>
      <c r="L35" s="323">
        <f>'[6]Res Unit Forecast (base) '!K35</f>
        <v>1791.139849828417</v>
      </c>
      <c r="M35" s="323">
        <f>'[6]Res Unit Forecast (base) '!L35</f>
        <v>1823.1016613035465</v>
      </c>
      <c r="N35" s="323">
        <f>'[6]Res Unit Forecast (base) '!M35</f>
        <v>1876.7887668515848</v>
      </c>
      <c r="O35" s="323">
        <f>'[6]Res Unit Forecast (base) '!N35</f>
        <v>1948.0335751336215</v>
      </c>
      <c r="P35" s="323">
        <f>'[6]Res Unit Forecast (base) '!O35</f>
        <v>2012.7754530712396</v>
      </c>
      <c r="Q35" s="323">
        <f>'[6]Res Unit Forecast (base) '!P35</f>
        <v>2062.7497384403669</v>
      </c>
      <c r="R35" s="323">
        <f>'[6]Res Unit Forecast (base) '!Q35</f>
        <v>2153.1145843613999</v>
      </c>
      <c r="S35" s="323">
        <f>'[6]Res Unit Forecast (base) '!R35</f>
        <v>2287.6974839352833</v>
      </c>
      <c r="T35" s="323">
        <f>'[6]Res Unit Forecast (base) '!S35</f>
        <v>2389.5398215757887</v>
      </c>
      <c r="U35" s="323">
        <f>'[6]Res Unit Forecast (base) '!T35</f>
        <v>2454.1197575408864</v>
      </c>
      <c r="V35" s="323">
        <f>'[6]Res Unit Forecast (base) '!U35</f>
        <v>2505.7008574954107</v>
      </c>
      <c r="W35" s="323">
        <f>'[6]Res Unit Forecast (base) '!V35</f>
        <v>2627.7460600354175</v>
      </c>
      <c r="X35" s="323">
        <f>'[6]Res Unit Forecast (base) '!W35</f>
        <v>2715.8205240031325</v>
      </c>
      <c r="Y35" s="323">
        <f>'[6]Res Unit Forecast (base) '!X35</f>
        <v>2857.3755542553417</v>
      </c>
      <c r="Z35" s="323">
        <f>'[6]Res Unit Forecast (base) '!Y35</f>
        <v>2984.7626006339256</v>
      </c>
      <c r="AA35" s="323">
        <f>'[6]Res Unit Forecast (base) '!Z35</f>
        <v>3102.5238421212412</v>
      </c>
      <c r="AB35" s="323">
        <f>'[6]Res Unit Forecast (base) '!AA35</f>
        <v>3190.481784641277</v>
      </c>
      <c r="AC35" s="323">
        <f>'[6]Res Unit Forecast (base) '!AB35</f>
        <v>3305.6522164378352</v>
      </c>
      <c r="AD35" s="323">
        <f>'[6]Res Unit Forecast (base) '!AC35</f>
        <v>3404.1612404937268</v>
      </c>
      <c r="AE35" s="323">
        <f>'[6]Res Unit Forecast (base) '!AD35</f>
        <v>3489.2802129440952</v>
      </c>
      <c r="AF35" s="323">
        <f>'[6]Res Unit Forecast (base) '!AE35</f>
        <v>3558.6834022709318</v>
      </c>
      <c r="AG35" s="323">
        <f>'[6]Res Unit Forecast (base) '!AF35</f>
        <v>3671.5914165868667</v>
      </c>
      <c r="AH35" s="323">
        <f>'[6]Res Unit Forecast (base) '!AG35</f>
        <v>3787.9350951567408</v>
      </c>
      <c r="AI35" s="323">
        <f>'[6]Res Unit Forecast (base) '!AH35</f>
        <v>3907.8033472810839</v>
      </c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52"/>
    </row>
    <row r="36" spans="1:56">
      <c r="B36" s="1" t="str">
        <f t="shared" si="2"/>
        <v>IDMultifamily - High RiseNew</v>
      </c>
      <c r="C36" s="1" t="s">
        <v>30</v>
      </c>
      <c r="D36" s="1" t="s">
        <v>5423</v>
      </c>
      <c r="E36" s="1" t="s">
        <v>8</v>
      </c>
      <c r="F36" s="323">
        <f>'[6]Res Unit Forecast (base) '!E36</f>
        <v>136.35771373248119</v>
      </c>
      <c r="G36" s="323">
        <f>'[6]Res Unit Forecast (base) '!F36</f>
        <v>135.99566042977392</v>
      </c>
      <c r="H36" s="323">
        <f>'[6]Res Unit Forecast (base) '!G36</f>
        <v>140.00053583927806</v>
      </c>
      <c r="I36" s="323">
        <f>'[6]Res Unit Forecast (base) '!H36</f>
        <v>139.18328310313601</v>
      </c>
      <c r="J36" s="323">
        <f>'[6]Res Unit Forecast (base) '!I36</f>
        <v>138.72860535382915</v>
      </c>
      <c r="K36" s="323">
        <f>'[6]Res Unit Forecast (base) '!J36</f>
        <v>136.12136193582367</v>
      </c>
      <c r="L36" s="323">
        <f>'[6]Res Unit Forecast (base) '!K36</f>
        <v>134.81697794407441</v>
      </c>
      <c r="M36" s="323">
        <f>'[6]Res Unit Forecast (base) '!L36</f>
        <v>137.22270568951427</v>
      </c>
      <c r="N36" s="323">
        <f>'[6]Res Unit Forecast (base) '!M36</f>
        <v>141.26367062323757</v>
      </c>
      <c r="O36" s="323">
        <f>'[6]Res Unit Forecast (base) '!N36</f>
        <v>146.6261830745737</v>
      </c>
      <c r="P36" s="323">
        <f>'[6]Res Unit Forecast (base) '!O36</f>
        <v>151.49922765052344</v>
      </c>
      <c r="Q36" s="323">
        <f>'[6]Res Unit Forecast (base) '!P36</f>
        <v>155.26073300088788</v>
      </c>
      <c r="R36" s="323">
        <f>'[6]Res Unit Forecast (base) '!Q36</f>
        <v>162.06238807021293</v>
      </c>
      <c r="S36" s="323">
        <f>'[6]Res Unit Forecast (base) '!R36</f>
        <v>172.19228373706434</v>
      </c>
      <c r="T36" s="323">
        <f>'[6]Res Unit Forecast (base) '!S36</f>
        <v>179.85783603258628</v>
      </c>
      <c r="U36" s="323">
        <f>'[6]Res Unit Forecast (base) '!T36</f>
        <v>184.71869142780866</v>
      </c>
      <c r="V36" s="323">
        <f>'[6]Res Unit Forecast (base) '!U36</f>
        <v>188.60113981148257</v>
      </c>
      <c r="W36" s="323">
        <f>'[6]Res Unit Forecast (base) '!V36</f>
        <v>197.78733785212825</v>
      </c>
      <c r="X36" s="323">
        <f>'[6]Res Unit Forecast (base) '!W36</f>
        <v>204.41659858088099</v>
      </c>
      <c r="Y36" s="323">
        <f>'[6]Res Unit Forecast (base) '!X36</f>
        <v>215.07127827728382</v>
      </c>
      <c r="Z36" s="323">
        <f>'[6]Res Unit Forecast (base) '!Y36</f>
        <v>224.65955058534925</v>
      </c>
      <c r="AA36" s="323">
        <f>'[6]Res Unit Forecast (base) '!Z36</f>
        <v>233.52329994460959</v>
      </c>
      <c r="AB36" s="323">
        <f>'[6]Res Unit Forecast (base) '!AA36</f>
        <v>240.14379024181662</v>
      </c>
      <c r="AC36" s="323">
        <f>'[6]Res Unit Forecast (base) '!AB36</f>
        <v>248.81253242005215</v>
      </c>
      <c r="AD36" s="323">
        <f>'[6]Res Unit Forecast (base) '!AC36</f>
        <v>256.22719014468913</v>
      </c>
      <c r="AE36" s="323">
        <f>'[6]Res Unit Forecast (base) '!AD36</f>
        <v>262.6339945226739</v>
      </c>
      <c r="AF36" s="323">
        <f>'[6]Res Unit Forecast (base) '!AE36</f>
        <v>267.85789049351104</v>
      </c>
      <c r="AG36" s="323">
        <f>'[6]Res Unit Forecast (base) '!AF36</f>
        <v>276.35634318395773</v>
      </c>
      <c r="AH36" s="323">
        <f>'[6]Res Unit Forecast (base) '!AG36</f>
        <v>285.11339425910955</v>
      </c>
      <c r="AI36" s="323">
        <f>'[6]Res Unit Forecast (base) '!AH36</f>
        <v>294.13573581685586</v>
      </c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52"/>
    </row>
    <row r="37" spans="1:56" ht="15.75">
      <c r="B37" s="1" t="str">
        <f t="shared" si="2"/>
        <v>IDManufacturedNew</v>
      </c>
      <c r="C37" s="5" t="s">
        <v>31</v>
      </c>
      <c r="D37" s="1" t="s">
        <v>21</v>
      </c>
      <c r="E37" s="1" t="s">
        <v>8</v>
      </c>
      <c r="F37" s="6">
        <f>'[6]Res Unit Forecast (base) '!E37</f>
        <v>479.44244769066745</v>
      </c>
      <c r="G37" s="6">
        <f>'[6]Res Unit Forecast (base) '!F37</f>
        <v>490.2993180360852</v>
      </c>
      <c r="H37" s="6">
        <f>'[6]Res Unit Forecast (base) '!G37</f>
        <v>498.8688105469148</v>
      </c>
      <c r="I37" s="6">
        <f>'[6]Res Unit Forecast (base) '!H37</f>
        <v>510.1762393933422</v>
      </c>
      <c r="J37" s="6">
        <f>'[6]Res Unit Forecast (base) '!I37</f>
        <v>525.34375787788269</v>
      </c>
      <c r="K37" s="6">
        <f>'[6]Res Unit Forecast (base) '!J37</f>
        <v>531.88040571183865</v>
      </c>
      <c r="L37" s="6">
        <f>'[6]Res Unit Forecast (base) '!K37</f>
        <v>531.63178183300738</v>
      </c>
      <c r="M37" s="6">
        <f>'[6]Res Unit Forecast (base) '!L37</f>
        <v>540.80087307012946</v>
      </c>
      <c r="N37" s="6">
        <f>'[6]Res Unit Forecast (base) '!M37</f>
        <v>554.05336445648538</v>
      </c>
      <c r="O37" s="6">
        <f>'[6]Res Unit Forecast (base) '!N37</f>
        <v>572.85477953275483</v>
      </c>
      <c r="P37" s="6">
        <f>'[6]Res Unit Forecast (base) '!O37</f>
        <v>592.95646135236996</v>
      </c>
      <c r="Q37" s="6">
        <f>'[6]Res Unit Forecast (base) '!P37</f>
        <v>595.60239058188802</v>
      </c>
      <c r="R37" s="6">
        <f>'[6]Res Unit Forecast (base) '!Q37</f>
        <v>610.52277349462315</v>
      </c>
      <c r="S37" s="6">
        <f>'[6]Res Unit Forecast (base) '!R37</f>
        <v>629.68627858265813</v>
      </c>
      <c r="T37" s="6">
        <f>'[6]Res Unit Forecast (base) '!S37</f>
        <v>648.15714980035273</v>
      </c>
      <c r="U37" s="6">
        <f>'[6]Res Unit Forecast (base) '!T37</f>
        <v>652.98996618232036</v>
      </c>
      <c r="V37" s="6">
        <f>'[6]Res Unit Forecast (base) '!U37</f>
        <v>665.73911575055354</v>
      </c>
      <c r="W37" s="6">
        <f>'[6]Res Unit Forecast (base) '!V37</f>
        <v>675.91833604427757</v>
      </c>
      <c r="X37" s="6">
        <f>'[6]Res Unit Forecast (base) '!W37</f>
        <v>681.23048942174341</v>
      </c>
      <c r="Y37" s="6">
        <f>'[6]Res Unit Forecast (base) '!X37</f>
        <v>692.22606076775196</v>
      </c>
      <c r="Z37" s="6">
        <f>'[6]Res Unit Forecast (base) '!Y37</f>
        <v>700.75158814034751</v>
      </c>
      <c r="AA37" s="6">
        <f>'[6]Res Unit Forecast (base) '!Z37</f>
        <v>704.75355971495685</v>
      </c>
      <c r="AB37" s="6">
        <f>'[6]Res Unit Forecast (base) '!AA37</f>
        <v>721.18420308712382</v>
      </c>
      <c r="AC37" s="6">
        <f>'[6]Res Unit Forecast (base) '!AB37</f>
        <v>742.79663450541193</v>
      </c>
      <c r="AD37" s="6">
        <f>'[6]Res Unit Forecast (base) '!AC37</f>
        <v>767.08158933991922</v>
      </c>
      <c r="AE37" s="6">
        <f>'[6]Res Unit Forecast (base) '!AD37</f>
        <v>788.3392356917941</v>
      </c>
      <c r="AF37" s="6">
        <f>'[6]Res Unit Forecast (base) '!AE37</f>
        <v>805.60871387766224</v>
      </c>
      <c r="AG37" s="6">
        <f>'[6]Res Unit Forecast (base) '!AF37</f>
        <v>822.44499009936249</v>
      </c>
      <c r="AH37" s="6">
        <f>'[6]Res Unit Forecast (base) '!AG37</f>
        <v>839.45696274701834</v>
      </c>
      <c r="AI37" s="6">
        <f>'[6]Res Unit Forecast (base) '!AH37</f>
        <v>856.64981053211511</v>
      </c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52"/>
    </row>
    <row r="38" spans="1:56" ht="15.75">
      <c r="A38" s="1">
        <v>-2.2707813017997908E-3</v>
      </c>
      <c r="B38" s="1" t="str">
        <f t="shared" si="2"/>
        <v>IDSingle FamilyExisting</v>
      </c>
      <c r="C38" s="5" t="s">
        <v>28</v>
      </c>
      <c r="D38" s="1" t="s">
        <v>16</v>
      </c>
      <c r="E38" s="1" t="s">
        <v>5422</v>
      </c>
      <c r="F38" s="339">
        <f>'[6]Res Unit Forecast (base) '!E38</f>
        <v>610284.4353407661</v>
      </c>
      <c r="G38" s="339">
        <f>'[6]Res Unit Forecast (base) '!F38</f>
        <v>608898.61285621487</v>
      </c>
      <c r="H38" s="339">
        <f>'[6]Res Unit Forecast (base) '!G38</f>
        <v>607515.93727144913</v>
      </c>
      <c r="I38" s="339">
        <f>'[6]Res Unit Forecast (base) '!H38</f>
        <v>606136.40144054778</v>
      </c>
      <c r="J38" s="339">
        <f>'[6]Res Unit Forecast (base) '!I38</f>
        <v>604759.99823381635</v>
      </c>
      <c r="K38" s="339">
        <f>'[6]Res Unit Forecast (base) '!J38</f>
        <v>603386.72053775052</v>
      </c>
      <c r="L38" s="339">
        <f>'[6]Res Unit Forecast (base) '!K38</f>
        <v>602016.56125499913</v>
      </c>
      <c r="M38" s="339">
        <f>'[6]Res Unit Forecast (base) '!L38</f>
        <v>600649.5133043275</v>
      </c>
      <c r="N38" s="339">
        <f>'[6]Res Unit Forecast (base) '!M38</f>
        <v>599285.56962058088</v>
      </c>
      <c r="O38" s="339">
        <f>'[6]Res Unit Forecast (base) '!N38</f>
        <v>597924.72315464797</v>
      </c>
      <c r="P38" s="339">
        <f>'[6]Res Unit Forecast (base) '!O38</f>
        <v>596566.96687342459</v>
      </c>
      <c r="Q38" s="339">
        <f>'[6]Res Unit Forecast (base) '!P38</f>
        <v>595212.29375977698</v>
      </c>
      <c r="R38" s="339">
        <f>'[6]Res Unit Forecast (base) '!Q38</f>
        <v>593860.69681250595</v>
      </c>
      <c r="S38" s="339">
        <f>'[6]Res Unit Forecast (base) '!R38</f>
        <v>592512.16904631036</v>
      </c>
      <c r="T38" s="339">
        <f>'[6]Res Unit Forecast (base) '!S38</f>
        <v>591166.7034917511</v>
      </c>
      <c r="U38" s="339">
        <f>'[6]Res Unit Forecast (base) '!T38</f>
        <v>589824.2931952154</v>
      </c>
      <c r="V38" s="339">
        <f>'[6]Res Unit Forecast (base) '!U38</f>
        <v>588484.93121888046</v>
      </c>
      <c r="W38" s="339">
        <f>'[6]Res Unit Forecast (base) '!V38</f>
        <v>587148.61064067774</v>
      </c>
      <c r="X38" s="339">
        <f>'[6]Res Unit Forecast (base) '!W38</f>
        <v>585815.32455425721</v>
      </c>
      <c r="Y38" s="339">
        <f>'[6]Res Unit Forecast (base) '!X38</f>
        <v>584485.06606895162</v>
      </c>
      <c r="Z38" s="339">
        <f>'[6]Res Unit Forecast (base) '!Y38</f>
        <v>583157.82830974099</v>
      </c>
      <c r="AA38" s="339">
        <f>'[6]Res Unit Forecast (base) '!Z38</f>
        <v>581833.60441721708</v>
      </c>
      <c r="AB38" s="339">
        <f>'[6]Res Unit Forecast (base) '!AA38</f>
        <v>580512.3875475477</v>
      </c>
      <c r="AC38" s="339">
        <f>'[6]Res Unit Forecast (base) '!AB38</f>
        <v>579194.17087244161</v>
      </c>
      <c r="AD38" s="339">
        <f>'[6]Res Unit Forecast (base) '!AC38</f>
        <v>577878.94757911307</v>
      </c>
      <c r="AE38" s="339">
        <f>'[6]Res Unit Forecast (base) '!AD38</f>
        <v>576566.71087024664</v>
      </c>
      <c r="AF38" s="339">
        <f>'[6]Res Unit Forecast (base) '!AE38</f>
        <v>575257.45396396227</v>
      </c>
      <c r="AG38" s="339">
        <f>'[6]Res Unit Forecast (base) '!AF38</f>
        <v>573951.17009377992</v>
      </c>
      <c r="AH38" s="339">
        <f>'[6]Res Unit Forecast (base) '!AG38</f>
        <v>572647.85250858485</v>
      </c>
      <c r="AI38" s="339">
        <f>'[6]Res Unit Forecast (base) '!AH38</f>
        <v>571347.49447259249</v>
      </c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52"/>
    </row>
    <row r="39" spans="1:56" ht="15.75">
      <c r="A39" s="1">
        <v>-2.2708178107920937E-3</v>
      </c>
      <c r="B39" s="1" t="str">
        <f t="shared" si="2"/>
        <v>IDMultifamily - Low RiseExisting</v>
      </c>
      <c r="C39" s="5" t="s">
        <v>29</v>
      </c>
      <c r="D39" s="1" t="s">
        <v>18</v>
      </c>
      <c r="E39" s="1" t="s">
        <v>5422</v>
      </c>
      <c r="F39" s="339">
        <f>'[6]Res Unit Forecast (base) '!E39</f>
        <v>80735.300787244094</v>
      </c>
      <c r="G39" s="339">
        <f>'[6]Res Unit Forecast (base) '!F39</f>
        <v>80551.965628256759</v>
      </c>
      <c r="H39" s="339">
        <f>'[6]Res Unit Forecast (base) '!G39</f>
        <v>80369.046790013803</v>
      </c>
      <c r="I39" s="339">
        <f>'[6]Res Unit Forecast (base) '!H39</f>
        <v>80186.543327126652</v>
      </c>
      <c r="J39" s="339">
        <f>'[6]Res Unit Forecast (base) '!I39</f>
        <v>80004.454296353564</v>
      </c>
      <c r="K39" s="339">
        <f>'[6]Res Unit Forecast (base) '!J39</f>
        <v>79822.778756594707</v>
      </c>
      <c r="L39" s="339">
        <f>'[6]Res Unit Forecast (base) '!K39</f>
        <v>79641.515768887315</v>
      </c>
      <c r="M39" s="339">
        <f>'[6]Res Unit Forecast (base) '!L39</f>
        <v>79460.664396400854</v>
      </c>
      <c r="N39" s="339">
        <f>'[6]Res Unit Forecast (base) '!M39</f>
        <v>79280.223704432137</v>
      </c>
      <c r="O39" s="339">
        <f>'[6]Res Unit Forecast (base) '!N39</f>
        <v>79100.192760400532</v>
      </c>
      <c r="P39" s="339">
        <f>'[6]Res Unit Forecast (base) '!O39</f>
        <v>78920.570633843134</v>
      </c>
      <c r="Q39" s="339">
        <f>'[6]Res Unit Forecast (base) '!P39</f>
        <v>78741.35639640993</v>
      </c>
      <c r="R39" s="339">
        <f>'[6]Res Unit Forecast (base) '!Q39</f>
        <v>78562.549121859032</v>
      </c>
      <c r="S39" s="339">
        <f>'[6]Res Unit Forecast (base) '!R39</f>
        <v>78384.147886051884</v>
      </c>
      <c r="T39" s="339">
        <f>'[6]Res Unit Forecast (base) '!S39</f>
        <v>78206.151766948475</v>
      </c>
      <c r="U39" s="339">
        <f>'[6]Res Unit Forecast (base) '!T39</f>
        <v>78028.559844602583</v>
      </c>
      <c r="V39" s="339">
        <f>'[6]Res Unit Forecast (base) '!U39</f>
        <v>77851.371201157002</v>
      </c>
      <c r="W39" s="339">
        <f>'[6]Res Unit Forecast (base) '!V39</f>
        <v>77674.584920838824</v>
      </c>
      <c r="X39" s="339">
        <f>'[6]Res Unit Forecast (base) '!W39</f>
        <v>77498.200089954698</v>
      </c>
      <c r="Y39" s="339">
        <f>'[6]Res Unit Forecast (base) '!X39</f>
        <v>77322.215796886099</v>
      </c>
      <c r="Z39" s="339">
        <f>'[6]Res Unit Forecast (base) '!Y39</f>
        <v>77146.631132084614</v>
      </c>
      <c r="AA39" s="339">
        <f>'[6]Res Unit Forecast (base) '!Z39</f>
        <v>76971.445188067271</v>
      </c>
      <c r="AB39" s="339">
        <f>'[6]Res Unit Forecast (base) '!AA39</f>
        <v>76796.657059411795</v>
      </c>
      <c r="AC39" s="339">
        <f>'[6]Res Unit Forecast (base) '!AB39</f>
        <v>76622.265842751993</v>
      </c>
      <c r="AD39" s="339">
        <f>'[6]Res Unit Forecast (base) '!AC39</f>
        <v>76448.270636773028</v>
      </c>
      <c r="AE39" s="339">
        <f>'[6]Res Unit Forecast (base) '!AD39</f>
        <v>76274.67054220679</v>
      </c>
      <c r="AF39" s="339">
        <f>'[6]Res Unit Forecast (base) '!AE39</f>
        <v>76101.464661827253</v>
      </c>
      <c r="AG39" s="339">
        <f>'[6]Res Unit Forecast (base) '!AF39</f>
        <v>75928.652100445805</v>
      </c>
      <c r="AH39" s="339">
        <f>'[6]Res Unit Forecast (base) '!AG39</f>
        <v>75756.231964906678</v>
      </c>
      <c r="AI39" s="339">
        <f>'[6]Res Unit Forecast (base) '!AH39</f>
        <v>75584.203364082277</v>
      </c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52"/>
    </row>
    <row r="40" spans="1:56">
      <c r="A40" s="1">
        <v>-2.2708178107920937E-3</v>
      </c>
      <c r="B40" s="1" t="str">
        <f t="shared" si="2"/>
        <v>IDMultifamily - High RiseExisting</v>
      </c>
      <c r="D40" s="1" t="s">
        <v>5423</v>
      </c>
      <c r="E40" s="1" t="s">
        <v>5422</v>
      </c>
      <c r="F40" s="339">
        <f>'[6]Res Unit Forecast (base) '!E40</f>
        <v>6076.8505968893414</v>
      </c>
      <c r="G40" s="339">
        <f>'[6]Res Unit Forecast (base) '!F40</f>
        <v>6063.0511763204022</v>
      </c>
      <c r="H40" s="339">
        <f>'[6]Res Unit Forecast (base) '!G40</f>
        <v>6049.2830917214696</v>
      </c>
      <c r="I40" s="339">
        <f>'[6]Res Unit Forecast (base) '!H40</f>
        <v>6035.546271934265</v>
      </c>
      <c r="J40" s="339">
        <f>'[6]Res Unit Forecast (base) '!I40</f>
        <v>6021.8406459620965</v>
      </c>
      <c r="K40" s="339">
        <f>'[6]Res Unit Forecast (base) '!J40</f>
        <v>6008.1661429694941</v>
      </c>
      <c r="L40" s="339">
        <f>'[6]Res Unit Forecast (base) '!K40</f>
        <v>5994.522692281841</v>
      </c>
      <c r="M40" s="339">
        <f>'[6]Res Unit Forecast (base) '!L40</f>
        <v>5980.9102233850099</v>
      </c>
      <c r="N40" s="339">
        <f>'[6]Res Unit Forecast (base) '!M40</f>
        <v>5967.3286659249989</v>
      </c>
      <c r="O40" s="339">
        <f>'[6]Res Unit Forecast (base) '!N40</f>
        <v>5953.7779497075662</v>
      </c>
      <c r="P40" s="339">
        <f>'[6]Res Unit Forecast (base) '!O40</f>
        <v>5940.2580046978692</v>
      </c>
      <c r="Q40" s="339">
        <f>'[6]Res Unit Forecast (base) '!P40</f>
        <v>5926.768761020101</v>
      </c>
      <c r="R40" s="339">
        <f>'[6]Res Unit Forecast (base) '!Q40</f>
        <v>5913.3101489571309</v>
      </c>
      <c r="S40" s="339">
        <f>'[6]Res Unit Forecast (base) '!R40</f>
        <v>5899.8820989501419</v>
      </c>
      <c r="T40" s="339">
        <f>'[6]Res Unit Forecast (base) '!S40</f>
        <v>5886.4845415982727</v>
      </c>
      <c r="U40" s="339">
        <f>'[6]Res Unit Forecast (base) '!T40</f>
        <v>5873.1174076582593</v>
      </c>
      <c r="V40" s="339">
        <f>'[6]Res Unit Forecast (base) '!U40</f>
        <v>5859.7806280440755</v>
      </c>
      <c r="W40" s="339">
        <f>'[6]Res Unit Forecast (base) '!V40</f>
        <v>5846.4741338265785</v>
      </c>
      <c r="X40" s="339">
        <f>'[6]Res Unit Forecast (base) '!W40</f>
        <v>5833.1978562331497</v>
      </c>
      <c r="Y40" s="339">
        <f>'[6]Res Unit Forecast (base) '!X40</f>
        <v>5819.9517266473413</v>
      </c>
      <c r="Z40" s="339">
        <f>'[6]Res Unit Forecast (base) '!Y40</f>
        <v>5806.7356766085204</v>
      </c>
      <c r="AA40" s="339">
        <f>'[6]Res Unit Forecast (base) '!Z40</f>
        <v>5793.5496378115158</v>
      </c>
      <c r="AB40" s="339">
        <f>'[6]Res Unit Forecast (base) '!AA40</f>
        <v>5780.3935421062652</v>
      </c>
      <c r="AC40" s="339">
        <f>'[6]Res Unit Forecast (base) '!AB40</f>
        <v>5767.2673214974629</v>
      </c>
      <c r="AD40" s="339">
        <f>'[6]Res Unit Forecast (base) '!AC40</f>
        <v>5754.1709081442077</v>
      </c>
      <c r="AE40" s="339">
        <f>'[6]Res Unit Forecast (base) '!AD40</f>
        <v>5741.1042343596519</v>
      </c>
      <c r="AF40" s="339">
        <f>'[6]Res Unit Forecast (base) '!AE40</f>
        <v>5728.0672326106542</v>
      </c>
      <c r="AG40" s="339">
        <f>'[6]Res Unit Forecast (base) '!AF40</f>
        <v>5715.059835517427</v>
      </c>
      <c r="AH40" s="339">
        <f>'[6]Res Unit Forecast (base) '!AG40</f>
        <v>5702.0819758531916</v>
      </c>
      <c r="AI40" s="339">
        <f>'[6]Res Unit Forecast (base) '!AH40</f>
        <v>5689.1335865438277</v>
      </c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52"/>
    </row>
    <row r="41" spans="1:56" ht="15.75">
      <c r="A41" s="1">
        <v>-1.0686986477418991E-2</v>
      </c>
      <c r="B41" s="1" t="str">
        <f t="shared" si="2"/>
        <v>IDManufacturedExisting</v>
      </c>
      <c r="C41" s="5" t="s">
        <v>31</v>
      </c>
      <c r="D41" s="1" t="s">
        <v>21</v>
      </c>
      <c r="E41" s="1" t="s">
        <v>5422</v>
      </c>
      <c r="F41" s="339">
        <f>'[6]Res Unit Forecast (base) '!E41</f>
        <v>87206.734623873199</v>
      </c>
      <c r="G41" s="339">
        <f>'[6]Res Unit Forecast (base) '!F41</f>
        <v>86274.757430208003</v>
      </c>
      <c r="H41" s="339">
        <f>'[6]Res Unit Forecast (base) '!G41</f>
        <v>85352.740264208769</v>
      </c>
      <c r="I41" s="339">
        <f>'[6]Res Unit Forecast (base) '!H41</f>
        <v>84440.576683194522</v>
      </c>
      <c r="J41" s="339">
        <f>'[6]Res Unit Forecast (base) '!I41</f>
        <v>83538.16138203576</v>
      </c>
      <c r="K41" s="339">
        <f>'[6]Res Unit Forecast (base) '!J41</f>
        <v>82645.390180997507</v>
      </c>
      <c r="L41" s="339">
        <f>'[6]Res Unit Forecast (base) '!K41</f>
        <v>81762.160013712171</v>
      </c>
      <c r="M41" s="339">
        <f>'[6]Res Unit Forecast (base) '!L41</f>
        <v>80888.368915281069</v>
      </c>
      <c r="N41" s="339">
        <f>'[6]Res Unit Forecast (base) '!M41</f>
        <v>80023.916010502988</v>
      </c>
      <c r="O41" s="339">
        <f>'[6]Res Unit Forecast (base) '!N41</f>
        <v>79168.701502228636</v>
      </c>
      <c r="P41" s="339">
        <f>'[6]Res Unit Forecast (base) '!O41</f>
        <v>78322.626659839501</v>
      </c>
      <c r="Q41" s="339">
        <f>'[6]Res Unit Forecast (base) '!P41</f>
        <v>77485.593807849858</v>
      </c>
      <c r="R41" s="339">
        <f>'[6]Res Unit Forecast (base) '!Q41</f>
        <v>76657.506314630591</v>
      </c>
      <c r="S41" s="339">
        <f>'[6]Res Unit Forecast (base) '!R41</f>
        <v>75838.268581253476</v>
      </c>
      <c r="T41" s="339">
        <f>'[6]Res Unit Forecast (base) '!S41</f>
        <v>75027.78603045475</v>
      </c>
      <c r="U41" s="339">
        <f>'[6]Res Unit Forecast (base) '!T41</f>
        <v>74225.965095716601</v>
      </c>
      <c r="V41" s="339">
        <f>'[6]Res Unit Forecast (base) '!U41</f>
        <v>73432.713210465314</v>
      </c>
      <c r="W41" s="339">
        <f>'[6]Res Unit Forecast (base) '!V41</f>
        <v>72647.938797384893</v>
      </c>
      <c r="X41" s="339">
        <f>'[6]Res Unit Forecast (base) '!W41</f>
        <v>71871.551257844883</v>
      </c>
      <c r="Y41" s="339">
        <f>'[6]Res Unit Forecast (base) '!X41</f>
        <v>71103.460961441175</v>
      </c>
      <c r="Z41" s="339">
        <f>'[6]Res Unit Forecast (base) '!Y41</f>
        <v>70343.579235648562</v>
      </c>
      <c r="AA41" s="339">
        <f>'[6]Res Unit Forecast (base) '!Z41</f>
        <v>69591.818355583935</v>
      </c>
      <c r="AB41" s="339">
        <f>'[6]Res Unit Forecast (base) '!AA41</f>
        <v>68848.091533878818</v>
      </c>
      <c r="AC41" s="339">
        <f>'[6]Res Unit Forecast (base) '!AB41</f>
        <v>68112.312910660155</v>
      </c>
      <c r="AD41" s="339">
        <f>'[6]Res Unit Forecast (base) '!AC41</f>
        <v>67384.397543638202</v>
      </c>
      <c r="AE41" s="339">
        <f>'[6]Res Unit Forecast (base) '!AD41</f>
        <v>66664.261398300325</v>
      </c>
      <c r="AF41" s="339">
        <f>'[6]Res Unit Forecast (base) '!AE41</f>
        <v>65951.821338209571</v>
      </c>
      <c r="AG41" s="339">
        <f>'[6]Res Unit Forecast (base) '!AF41</f>
        <v>65246.995115406971</v>
      </c>
      <c r="AH41" s="339">
        <f>'[6]Res Unit Forecast (base) '!AG41</f>
        <v>64549.701360916399</v>
      </c>
      <c r="AI41" s="339">
        <f>'[6]Res Unit Forecast (base) '!AH41</f>
        <v>63859.859575350856</v>
      </c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52"/>
    </row>
    <row r="42" spans="1:56">
      <c r="AG42" s="1"/>
      <c r="BD42" s="52"/>
    </row>
    <row r="43" spans="1:56">
      <c r="D43" s="4" t="s">
        <v>32</v>
      </c>
      <c r="E43" s="54">
        <v>0.56999999999999995</v>
      </c>
      <c r="AG43" s="1"/>
      <c r="BD43" s="52"/>
    </row>
    <row r="44" spans="1:56" ht="15.75">
      <c r="B44" s="1" t="str">
        <f>CONCATENATE("MT",D44,E44)</f>
        <v>MTSingle FamilyNew</v>
      </c>
      <c r="C44" s="5" t="s">
        <v>33</v>
      </c>
      <c r="D44" s="1" t="s">
        <v>16</v>
      </c>
      <c r="E44" s="1" t="s">
        <v>8</v>
      </c>
      <c r="F44" s="6">
        <f>'[6]Res Unit Forecast (base) '!E44</f>
        <v>1634.1752008029632</v>
      </c>
      <c r="G44" s="6">
        <f>'[6]Res Unit Forecast (base) '!F44</f>
        <v>1578.8580042042388</v>
      </c>
      <c r="H44" s="6">
        <f>'[6]Res Unit Forecast (base) '!G44</f>
        <v>1515.3512572871966</v>
      </c>
      <c r="I44" s="6">
        <f>'[6]Res Unit Forecast (base) '!H44</f>
        <v>1471.964285642759</v>
      </c>
      <c r="J44" s="6">
        <f>'[6]Res Unit Forecast (base) '!I44</f>
        <v>1438.074790966306</v>
      </c>
      <c r="K44" s="6">
        <f>'[6]Res Unit Forecast (base) '!J44</f>
        <v>1384.2505101724103</v>
      </c>
      <c r="L44" s="6">
        <f>'[6]Res Unit Forecast (base) '!K44</f>
        <v>1341.2314890320042</v>
      </c>
      <c r="M44" s="6">
        <f>'[6]Res Unit Forecast (base) '!L44</f>
        <v>1323.0069138945425</v>
      </c>
      <c r="N44" s="6">
        <f>'[6]Res Unit Forecast (base) '!M44</f>
        <v>1310.0859066990934</v>
      </c>
      <c r="O44" s="6">
        <f>'[6]Res Unit Forecast (base) '!N44</f>
        <v>1293.0305917013134</v>
      </c>
      <c r="P44" s="6">
        <f>'[6]Res Unit Forecast (base) '!O44</f>
        <v>1294.3590899232997</v>
      </c>
      <c r="Q44" s="6">
        <f>'[6]Res Unit Forecast (base) '!P44</f>
        <v>1268.0503901761065</v>
      </c>
      <c r="R44" s="6">
        <f>'[6]Res Unit Forecast (base) '!Q44</f>
        <v>1257.5043959938225</v>
      </c>
      <c r="S44" s="6">
        <f>'[6]Res Unit Forecast (base) '!R44</f>
        <v>1246.5660983456035</v>
      </c>
      <c r="T44" s="6">
        <f>'[6]Res Unit Forecast (base) '!S44</f>
        <v>1234.7022890866567</v>
      </c>
      <c r="U44" s="6">
        <f>'[6]Res Unit Forecast (base) '!T44</f>
        <v>1199.7896506502648</v>
      </c>
      <c r="V44" s="6">
        <f>'[6]Res Unit Forecast (base) '!U44</f>
        <v>1187.4541674960492</v>
      </c>
      <c r="W44" s="6">
        <f>'[6]Res Unit Forecast (base) '!V44</f>
        <v>1178.1270249796946</v>
      </c>
      <c r="X44" s="6">
        <f>'[6]Res Unit Forecast (base) '!W44</f>
        <v>1164.457403797591</v>
      </c>
      <c r="Y44" s="6">
        <f>'[6]Res Unit Forecast (base) '!X44</f>
        <v>1155.4954323332083</v>
      </c>
      <c r="Z44" s="6">
        <f>'[6]Res Unit Forecast (base) '!Y44</f>
        <v>1162.1709449011669</v>
      </c>
      <c r="AA44" s="6">
        <f>'[6]Res Unit Forecast (base) '!Z44</f>
        <v>1164.0379698857912</v>
      </c>
      <c r="AB44" s="6">
        <f>'[6]Res Unit Forecast (base) '!AA44</f>
        <v>1158.8197829502358</v>
      </c>
      <c r="AC44" s="6">
        <f>'[6]Res Unit Forecast (base) '!AB44</f>
        <v>1169.9370437481298</v>
      </c>
      <c r="AD44" s="6">
        <f>'[6]Res Unit Forecast (base) '!AC44</f>
        <v>1180.1259360105498</v>
      </c>
      <c r="AE44" s="6">
        <f>'[6]Res Unit Forecast (base) '!AD44</f>
        <v>1184.7898665374526</v>
      </c>
      <c r="AF44" s="6">
        <f>'[6]Res Unit Forecast (base) '!AE44</f>
        <v>1183.1081976090481</v>
      </c>
      <c r="AG44" s="6">
        <f>'[6]Res Unit Forecast (base) '!AF44</f>
        <v>1187.4263653628707</v>
      </c>
      <c r="AH44" s="6">
        <f>'[6]Res Unit Forecast (base) '!AG44</f>
        <v>1191.8248553588296</v>
      </c>
      <c r="AI44" s="6">
        <f>'[6]Res Unit Forecast (base) '!AH44</f>
        <v>1218.0717870220888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52"/>
    </row>
    <row r="45" spans="1:56" ht="15.75">
      <c r="B45" s="1" t="str">
        <f t="shared" ref="B45:B51" si="3">CONCATENATE("MT",D45,E45)</f>
        <v>MTMultifamily - Low RiseNew</v>
      </c>
      <c r="C45" s="5" t="s">
        <v>34</v>
      </c>
      <c r="D45" s="1" t="s">
        <v>18</v>
      </c>
      <c r="E45" s="1" t="s">
        <v>8</v>
      </c>
      <c r="F45" s="323">
        <f>'[6]Res Unit Forecast (base) '!E45</f>
        <v>606.11880944349252</v>
      </c>
      <c r="G45" s="323">
        <f>'[6]Res Unit Forecast (base) '!F45</f>
        <v>640.81234534880946</v>
      </c>
      <c r="H45" s="323">
        <f>'[6]Res Unit Forecast (base) '!G45</f>
        <v>671.11534491307714</v>
      </c>
      <c r="I45" s="323">
        <f>'[6]Res Unit Forecast (base) '!H45</f>
        <v>664.36109831148747</v>
      </c>
      <c r="J45" s="323">
        <f>'[6]Res Unit Forecast (base) '!I45</f>
        <v>656.04759654465909</v>
      </c>
      <c r="K45" s="323">
        <f>'[6]Res Unit Forecast (base) '!J45</f>
        <v>635.00829456682584</v>
      </c>
      <c r="L45" s="323">
        <f>'[6]Res Unit Forecast (base) '!K45</f>
        <v>602.82897127632361</v>
      </c>
      <c r="M45" s="323">
        <f>'[6]Res Unit Forecast (base) '!L45</f>
        <v>595.75084847939183</v>
      </c>
      <c r="N45" s="323">
        <f>'[6]Res Unit Forecast (base) '!M45</f>
        <v>606.67140831465326</v>
      </c>
      <c r="O45" s="323">
        <f>'[6]Res Unit Forecast (base) '!N45</f>
        <v>631.79393414718629</v>
      </c>
      <c r="P45" s="323">
        <f>'[6]Res Unit Forecast (base) '!O45</f>
        <v>657.59114190224057</v>
      </c>
      <c r="Q45" s="323">
        <f>'[6]Res Unit Forecast (base) '!P45</f>
        <v>664.03957805536049</v>
      </c>
      <c r="R45" s="323">
        <f>'[6]Res Unit Forecast (base) '!Q45</f>
        <v>692.46943245429554</v>
      </c>
      <c r="S45" s="323">
        <f>'[6]Res Unit Forecast (base) '!R45</f>
        <v>722.08843465047096</v>
      </c>
      <c r="T45" s="323">
        <f>'[6]Res Unit Forecast (base) '!S45</f>
        <v>738.37787807364452</v>
      </c>
      <c r="U45" s="323">
        <f>'[6]Res Unit Forecast (base) '!T45</f>
        <v>741.30955358821632</v>
      </c>
      <c r="V45" s="323">
        <f>'[6]Res Unit Forecast (base) '!U45</f>
        <v>746.36029189269129</v>
      </c>
      <c r="W45" s="323">
        <f>'[6]Res Unit Forecast (base) '!V45</f>
        <v>772.59810593536793</v>
      </c>
      <c r="X45" s="323">
        <f>'[6]Res Unit Forecast (base) '!W45</f>
        <v>782.08596673943305</v>
      </c>
      <c r="Y45" s="323">
        <f>'[6]Res Unit Forecast (base) '!X45</f>
        <v>816.16992365289468</v>
      </c>
      <c r="Z45" s="323">
        <f>'[6]Res Unit Forecast (base) '!Y45</f>
        <v>828.54044541806252</v>
      </c>
      <c r="AA45" s="323">
        <f>'[6]Res Unit Forecast (base) '!Z45</f>
        <v>859.97554060064465</v>
      </c>
      <c r="AB45" s="323">
        <f>'[6]Res Unit Forecast (base) '!AA45</f>
        <v>873.69760346775843</v>
      </c>
      <c r="AC45" s="323">
        <f>'[6]Res Unit Forecast (base) '!AB45</f>
        <v>894.76320426803693</v>
      </c>
      <c r="AD45" s="323">
        <f>'[6]Res Unit Forecast (base) '!AC45</f>
        <v>913.05325276213443</v>
      </c>
      <c r="AE45" s="323">
        <f>'[6]Res Unit Forecast (base) '!AD45</f>
        <v>926.39049684305928</v>
      </c>
      <c r="AF45" s="323">
        <f>'[6]Res Unit Forecast (base) '!AE45</f>
        <v>936.26599755315431</v>
      </c>
      <c r="AG45" s="323">
        <f>'[6]Res Unit Forecast (base) '!AF45</f>
        <v>954.69305665802221</v>
      </c>
      <c r="AH45" s="323">
        <f>'[6]Res Unit Forecast (base) '!AG45</f>
        <v>973.44510719983907</v>
      </c>
      <c r="AI45" s="323">
        <f>'[6]Res Unit Forecast (base) '!AH45</f>
        <v>992.52432134633909</v>
      </c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52"/>
    </row>
    <row r="46" spans="1:56">
      <c r="B46" s="1" t="str">
        <f t="shared" si="3"/>
        <v>MTMultifamily - High RiseNew</v>
      </c>
      <c r="C46" s="1" t="s">
        <v>35</v>
      </c>
      <c r="D46" s="1" t="s">
        <v>5423</v>
      </c>
      <c r="E46" s="1" t="s">
        <v>8</v>
      </c>
      <c r="F46" s="323">
        <f>'[6]Res Unit Forecast (base) '!E46</f>
        <v>74.913560717735038</v>
      </c>
      <c r="G46" s="323">
        <f>'[6]Res Unit Forecast (base) '!F46</f>
        <v>79.201525829628139</v>
      </c>
      <c r="H46" s="323">
        <f>'[6]Res Unit Forecast (base) '!G46</f>
        <v>82.946840382515134</v>
      </c>
      <c r="I46" s="323">
        <f>'[6]Res Unit Forecast (base) '!H46</f>
        <v>82.112045858723178</v>
      </c>
      <c r="J46" s="323">
        <f>'[6]Res Unit Forecast (base) '!I46</f>
        <v>81.084534404396067</v>
      </c>
      <c r="K46" s="323">
        <f>'[6]Res Unit Forecast (base) '!J46</f>
        <v>78.48417123859646</v>
      </c>
      <c r="L46" s="323">
        <f>'[6]Res Unit Forecast (base) '!K46</f>
        <v>74.506951506062478</v>
      </c>
      <c r="M46" s="323">
        <f>'[6]Res Unit Forecast (base) '!L46</f>
        <v>73.632127340149552</v>
      </c>
      <c r="N46" s="323">
        <f>'[6]Res Unit Forecast (base) '!M46</f>
        <v>74.981859454620064</v>
      </c>
      <c r="O46" s="323">
        <f>'[6]Res Unit Forecast (base) '!N46</f>
        <v>78.086890737292677</v>
      </c>
      <c r="P46" s="323">
        <f>'[6]Res Unit Forecast (base) '!O46</f>
        <v>81.27530967331063</v>
      </c>
      <c r="Q46" s="323">
        <f>'[6]Res Unit Forecast (base) '!P46</f>
        <v>82.07230740010074</v>
      </c>
      <c r="R46" s="323">
        <f>'[6]Res Unit Forecast (base) '!Q46</f>
        <v>85.586109629182587</v>
      </c>
      <c r="S46" s="323">
        <f>'[6]Res Unit Forecast (base) '!R46</f>
        <v>89.246885181518877</v>
      </c>
      <c r="T46" s="323">
        <f>'[6]Res Unit Forecast (base) '!S46</f>
        <v>91.260187177641455</v>
      </c>
      <c r="U46" s="323">
        <f>'[6]Res Unit Forecast (base) '!T46</f>
        <v>91.622529095172794</v>
      </c>
      <c r="V46" s="323">
        <f>'[6]Res Unit Forecast (base) '!U46</f>
        <v>92.246777649658469</v>
      </c>
      <c r="W46" s="323">
        <f>'[6]Res Unit Forecast (base) '!V46</f>
        <v>95.489653542573564</v>
      </c>
      <c r="X46" s="323">
        <f>'[6]Res Unit Forecast (base) '!W46</f>
        <v>96.662310495884981</v>
      </c>
      <c r="Y46" s="323">
        <f>'[6]Res Unit Forecast (base) '!X46</f>
        <v>100.87493438406563</v>
      </c>
      <c r="Z46" s="323">
        <f>'[6]Res Unit Forecast (base) '!Y46</f>
        <v>102.40387527638975</v>
      </c>
      <c r="AA46" s="323">
        <f>'[6]Res Unit Forecast (base) '!Z46</f>
        <v>106.28911175963023</v>
      </c>
      <c r="AB46" s="323">
        <f>'[6]Res Unit Forecast (base) '!AA46</f>
        <v>107.98509705781284</v>
      </c>
      <c r="AC46" s="323">
        <f>'[6]Res Unit Forecast (base) '!AB46</f>
        <v>110.58871063986973</v>
      </c>
      <c r="AD46" s="323">
        <f>'[6]Res Unit Forecast (base) '!AC46</f>
        <v>112.84927843127504</v>
      </c>
      <c r="AE46" s="323">
        <f>'[6]Res Unit Forecast (base) '!AD46</f>
        <v>114.49770185700733</v>
      </c>
      <c r="AF46" s="323">
        <f>'[6]Res Unit Forecast (base) '!AE46</f>
        <v>115.71826936050222</v>
      </c>
      <c r="AG46" s="323">
        <f>'[6]Res Unit Forecast (base) '!AF46</f>
        <v>117.99577104762072</v>
      </c>
      <c r="AH46" s="323">
        <f>'[6]Res Unit Forecast (base) '!AG46</f>
        <v>120.31344021571044</v>
      </c>
      <c r="AI46" s="323">
        <f>'[6]Res Unit Forecast (base) '!AH46</f>
        <v>122.67154533494079</v>
      </c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52"/>
    </row>
    <row r="47" spans="1:56" ht="15.75">
      <c r="B47" s="1" t="str">
        <f t="shared" si="3"/>
        <v>MTManufacturedNew</v>
      </c>
      <c r="C47" s="5" t="s">
        <v>36</v>
      </c>
      <c r="D47" s="1" t="s">
        <v>21</v>
      </c>
      <c r="E47" s="1" t="s">
        <v>8</v>
      </c>
      <c r="F47" s="6">
        <f>'[6]Res Unit Forecast (base) '!E47</f>
        <v>172.84514909053291</v>
      </c>
      <c r="G47" s="6">
        <f>'[6]Res Unit Forecast (base) '!F47</f>
        <v>176.75919004070147</v>
      </c>
      <c r="H47" s="6">
        <f>'[6]Res Unit Forecast (base) '!G47</f>
        <v>179.84860195614417</v>
      </c>
      <c r="I47" s="6">
        <f>'[6]Res Unit Forecast (base) '!H47</f>
        <v>183.92507502231774</v>
      </c>
      <c r="J47" s="6">
        <f>'[6]Res Unit Forecast (base) '!I47</f>
        <v>189.3931598913598</v>
      </c>
      <c r="K47" s="6">
        <f>'[6]Res Unit Forecast (base) '!J47</f>
        <v>191.74970523867825</v>
      </c>
      <c r="L47" s="6">
        <f>'[6]Res Unit Forecast (base) '!K47</f>
        <v>191.6600731428739</v>
      </c>
      <c r="M47" s="6">
        <f>'[6]Res Unit Forecast (base) '!L47</f>
        <v>194.96564808630819</v>
      </c>
      <c r="N47" s="6">
        <f>'[6]Res Unit Forecast (base) '!M47</f>
        <v>199.74334113482522</v>
      </c>
      <c r="O47" s="6">
        <f>'[6]Res Unit Forecast (base) '!N47</f>
        <v>206.52149231360337</v>
      </c>
      <c r="P47" s="6">
        <f>'[6]Res Unit Forecast (base) '!O47</f>
        <v>213.76840632344414</v>
      </c>
      <c r="Q47" s="6">
        <f>'[6]Res Unit Forecast (base) '!P47</f>
        <v>214.72229773285497</v>
      </c>
      <c r="R47" s="6">
        <f>'[6]Res Unit Forecast (base) '!Q47</f>
        <v>220.10128705985642</v>
      </c>
      <c r="S47" s="6">
        <f>'[6]Res Unit Forecast (base) '!R47</f>
        <v>227.00997633005568</v>
      </c>
      <c r="T47" s="6">
        <f>'[6]Res Unit Forecast (base) '!S47</f>
        <v>233.66896221007588</v>
      </c>
      <c r="U47" s="6">
        <f>'[6]Res Unit Forecast (base) '!T47</f>
        <v>235.41125447495958</v>
      </c>
      <c r="V47" s="6">
        <f>'[6]Res Unit Forecast (base) '!U47</f>
        <v>240.00748634494312</v>
      </c>
      <c r="W47" s="6">
        <f>'[6]Res Unit Forecast (base) '!V47</f>
        <v>243.67722576365495</v>
      </c>
      <c r="X47" s="6">
        <f>'[6]Res Unit Forecast (base) '!W47</f>
        <v>245.5923251607619</v>
      </c>
      <c r="Y47" s="6">
        <f>'[6]Res Unit Forecast (base) '!X47</f>
        <v>249.5563695998614</v>
      </c>
      <c r="Z47" s="6">
        <f>'[6]Res Unit Forecast (base) '!Y47</f>
        <v>252.62993151931505</v>
      </c>
      <c r="AA47" s="6">
        <f>'[6]Res Unit Forecast (base) '!Z47</f>
        <v>254.07269357928965</v>
      </c>
      <c r="AB47" s="6">
        <f>'[6]Res Unit Forecast (base) '!AA47</f>
        <v>259.9961511642299</v>
      </c>
      <c r="AC47" s="6">
        <f>'[6]Res Unit Forecast (base) '!AB47</f>
        <v>267.78770977297683</v>
      </c>
      <c r="AD47" s="6">
        <f>'[6]Res Unit Forecast (base) '!AC47</f>
        <v>276.54274733639147</v>
      </c>
      <c r="AE47" s="6">
        <f>'[6]Res Unit Forecast (base) '!AD47</f>
        <v>284.20640138016995</v>
      </c>
      <c r="AF47" s="6">
        <f>'[6]Res Unit Forecast (base) '!AE47</f>
        <v>290.43226966974191</v>
      </c>
      <c r="AG47" s="6">
        <f>'[6]Res Unit Forecast (base) '!AF47</f>
        <v>296.50196309736003</v>
      </c>
      <c r="AH47" s="6">
        <f>'[6]Res Unit Forecast (base) '!AG47</f>
        <v>302.63499733905343</v>
      </c>
      <c r="AI47" s="6">
        <f>'[6]Res Unit Forecast (base) '!AH47</f>
        <v>308.83323938670623</v>
      </c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52"/>
    </row>
    <row r="48" spans="1:56" ht="15.75">
      <c r="A48" s="1">
        <v>-2.2707813017997908E-3</v>
      </c>
      <c r="B48" s="1" t="str">
        <f t="shared" si="3"/>
        <v>MTSingle FamilyExisting</v>
      </c>
      <c r="C48" s="5" t="s">
        <v>33</v>
      </c>
      <c r="D48" s="1" t="s">
        <v>16</v>
      </c>
      <c r="E48" s="1" t="s">
        <v>5422</v>
      </c>
      <c r="F48" s="339">
        <f>'[6]Res Unit Forecast (base) '!E48</f>
        <v>194440.90633724176</v>
      </c>
      <c r="G48" s="339">
        <f>'[6]Res Unit Forecast (base) '!F48</f>
        <v>193999.37356282613</v>
      </c>
      <c r="H48" s="339">
        <f>'[6]Res Unit Forecast (base) '!G48</f>
        <v>193558.84341277881</v>
      </c>
      <c r="I48" s="339">
        <f>'[6]Res Unit Forecast (base) '!H48</f>
        <v>193119.31361035907</v>
      </c>
      <c r="J48" s="339">
        <f>'[6]Res Unit Forecast (base) '!I48</f>
        <v>192680.78188399624</v>
      </c>
      <c r="K48" s="339">
        <f>'[6]Res Unit Forecast (base) '!J48</f>
        <v>192243.24596727791</v>
      </c>
      <c r="L48" s="339">
        <f>'[6]Res Unit Forecast (base) '!K48</f>
        <v>191806.70359893813</v>
      </c>
      <c r="M48" s="339">
        <f>'[6]Res Unit Forecast (base) '!L48</f>
        <v>191371.1525228458</v>
      </c>
      <c r="N48" s="339">
        <f>'[6]Res Unit Forecast (base) '!M48</f>
        <v>190936.59048799306</v>
      </c>
      <c r="O48" s="339">
        <f>'[6]Res Unit Forecast (base) '!N48</f>
        <v>190503.01524848351</v>
      </c>
      <c r="P48" s="339">
        <f>'[6]Res Unit Forecast (base) '!O48</f>
        <v>190070.42456352076</v>
      </c>
      <c r="Q48" s="339">
        <f>'[6]Res Unit Forecast (base) '!P48</f>
        <v>189638.81619739678</v>
      </c>
      <c r="R48" s="339">
        <f>'[6]Res Unit Forecast (base) '!Q48</f>
        <v>189208.18791948029</v>
      </c>
      <c r="S48" s="339">
        <f>'[6]Res Unit Forecast (base) '!R48</f>
        <v>188778.53750420531</v>
      </c>
      <c r="T48" s="339">
        <f>'[6]Res Unit Forecast (base) '!S48</f>
        <v>188349.86273105963</v>
      </c>
      <c r="U48" s="339">
        <f>'[6]Res Unit Forecast (base) '!T48</f>
        <v>187922.16138457338</v>
      </c>
      <c r="V48" s="339">
        <f>'[6]Res Unit Forecast (base) '!U48</f>
        <v>187495.43125430748</v>
      </c>
      <c r="W48" s="339">
        <f>'[6]Res Unit Forecast (base) '!V48</f>
        <v>187069.67013484231</v>
      </c>
      <c r="X48" s="339">
        <f>'[6]Res Unit Forecast (base) '!W48</f>
        <v>186644.87582576624</v>
      </c>
      <c r="Y48" s="339">
        <f>'[6]Res Unit Forecast (base) '!X48</f>
        <v>186221.04613166433</v>
      </c>
      <c r="Z48" s="339">
        <f>'[6]Res Unit Forecast (base) '!Y48</f>
        <v>185798.17886210696</v>
      </c>
      <c r="AA48" s="339">
        <f>'[6]Res Unit Forecast (base) '!Z48</f>
        <v>185376.27183163844</v>
      </c>
      <c r="AB48" s="339">
        <f>'[6]Res Unit Forecast (base) '!AA48</f>
        <v>184955.32285976579</v>
      </c>
      <c r="AC48" s="339">
        <f>'[6]Res Unit Forecast (base) '!AB48</f>
        <v>184535.32977094749</v>
      </c>
      <c r="AD48" s="339">
        <f>'[6]Res Unit Forecast (base) '!AC48</f>
        <v>184116.29039458215</v>
      </c>
      <c r="AE48" s="339">
        <f>'[6]Res Unit Forecast (base) '!AD48</f>
        <v>183698.20256499739</v>
      </c>
      <c r="AF48" s="339">
        <f>'[6]Res Unit Forecast (base) '!AE48</f>
        <v>183281.06412143857</v>
      </c>
      <c r="AG48" s="339">
        <f>'[6]Res Unit Forecast (base) '!AF48</f>
        <v>182864.87290805764</v>
      </c>
      <c r="AH48" s="339">
        <f>'[6]Res Unit Forecast (base) '!AG48</f>
        <v>182449.62677390204</v>
      </c>
      <c r="AI48" s="339">
        <f>'[6]Res Unit Forecast (base) '!AH48</f>
        <v>182035.32357290352</v>
      </c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52"/>
    </row>
    <row r="49" spans="1:62" ht="15.75">
      <c r="A49" s="1">
        <v>-2.2708178107920937E-3</v>
      </c>
      <c r="B49" s="1" t="str">
        <f t="shared" si="3"/>
        <v>MTMultifamily - Low RiseExisting</v>
      </c>
      <c r="C49" s="5" t="s">
        <v>34</v>
      </c>
      <c r="D49" s="1" t="s">
        <v>18</v>
      </c>
      <c r="E49" s="1" t="s">
        <v>5422</v>
      </c>
      <c r="F49" s="339">
        <f>'[6]Res Unit Forecast (base) '!E49</f>
        <v>32802.655904598643</v>
      </c>
      <c r="G49" s="339">
        <f>'[6]Res Unit Forecast (base) '!F49</f>
        <v>32728.167049329197</v>
      </c>
      <c r="H49" s="339">
        <f>'[6]Res Unit Forecast (base) '!G49</f>
        <v>32653.847344679001</v>
      </c>
      <c r="I49" s="339">
        <f>'[6]Res Unit Forecast (base) '!H49</f>
        <v>32579.69640653782</v>
      </c>
      <c r="J49" s="339">
        <f>'[6]Res Unit Forecast (base) '!I49</f>
        <v>32505.713851667653</v>
      </c>
      <c r="K49" s="339">
        <f>'[6]Res Unit Forecast (base) '!J49</f>
        <v>32431.899297700777</v>
      </c>
      <c r="L49" s="339">
        <f>'[6]Res Unit Forecast (base) '!K49</f>
        <v>32358.252363137741</v>
      </c>
      <c r="M49" s="339">
        <f>'[6]Res Unit Forecast (base) '!L49</f>
        <v>32284.772667345424</v>
      </c>
      <c r="N49" s="339">
        <f>'[6]Res Unit Forecast (base) '!M49</f>
        <v>32211.459830555043</v>
      </c>
      <c r="O49" s="339">
        <f>'[6]Res Unit Forecast (base) '!N49</f>
        <v>32138.313473860206</v>
      </c>
      <c r="P49" s="339">
        <f>'[6]Res Unit Forecast (base) '!O49</f>
        <v>32065.333219214946</v>
      </c>
      <c r="Q49" s="339">
        <f>'[6]Res Unit Forecast (base) '!P49</f>
        <v>31992.51868943177</v>
      </c>
      <c r="R49" s="339">
        <f>'[6]Res Unit Forecast (base) '!Q49</f>
        <v>31919.869508179709</v>
      </c>
      <c r="S49" s="339">
        <f>'[6]Res Unit Forecast (base) '!R49</f>
        <v>31847.385299982376</v>
      </c>
      <c r="T49" s="339">
        <f>'[6]Res Unit Forecast (base) '!S49</f>
        <v>31775.065690216019</v>
      </c>
      <c r="U49" s="339">
        <f>'[6]Res Unit Forecast (base) '!T49</f>
        <v>31702.910305107587</v>
      </c>
      <c r="V49" s="339">
        <f>'[6]Res Unit Forecast (base) '!U49</f>
        <v>31630.918771732806</v>
      </c>
      <c r="W49" s="339">
        <f>'[6]Res Unit Forecast (base) '!V49</f>
        <v>31559.090718014239</v>
      </c>
      <c r="X49" s="339">
        <f>'[6]Res Unit Forecast (base) '!W49</f>
        <v>31487.425772719369</v>
      </c>
      <c r="Y49" s="339">
        <f>'[6]Res Unit Forecast (base) '!X49</f>
        <v>31415.923565458685</v>
      </c>
      <c r="Z49" s="339">
        <f>'[6]Res Unit Forecast (base) '!Y49</f>
        <v>31344.583726683759</v>
      </c>
      <c r="AA49" s="339">
        <f>'[6]Res Unit Forecast (base) '!Z49</f>
        <v>31273.405887685341</v>
      </c>
      <c r="AB49" s="339">
        <f>'[6]Res Unit Forecast (base) '!AA49</f>
        <v>31202.389680591456</v>
      </c>
      <c r="AC49" s="339">
        <f>'[6]Res Unit Forecast (base) '!AB49</f>
        <v>31131.534738365492</v>
      </c>
      <c r="AD49" s="339">
        <f>'[6]Res Unit Forecast (base) '!AC49</f>
        <v>31060.840694804319</v>
      </c>
      <c r="AE49" s="339">
        <f>'[6]Res Unit Forecast (base) '!AD49</f>
        <v>30990.307184536381</v>
      </c>
      <c r="AF49" s="339">
        <f>'[6]Res Unit Forecast (base) '!AE49</f>
        <v>30919.933843019819</v>
      </c>
      <c r="AG49" s="339">
        <f>'[6]Res Unit Forecast (base) '!AF49</f>
        <v>30849.720306540577</v>
      </c>
      <c r="AH49" s="339">
        <f>'[6]Res Unit Forecast (base) '!AG49</f>
        <v>30779.66621221053</v>
      </c>
      <c r="AI49" s="339">
        <f>'[6]Res Unit Forecast (base) '!AH49</f>
        <v>30709.771197965609</v>
      </c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52"/>
    </row>
    <row r="50" spans="1:62">
      <c r="A50" s="1">
        <v>-2.2708178107920937E-3</v>
      </c>
      <c r="B50" s="1" t="str">
        <f t="shared" si="3"/>
        <v>MTMultifamily - High RiseExisting</v>
      </c>
      <c r="C50" s="1" t="s">
        <v>35</v>
      </c>
      <c r="D50" s="1" t="s">
        <v>5423</v>
      </c>
      <c r="E50" s="1" t="s">
        <v>5422</v>
      </c>
      <c r="F50" s="339">
        <f>'[6]Res Unit Forecast (base) '!E50</f>
        <v>4054.2608421414056</v>
      </c>
      <c r="G50" s="339">
        <f>'[6]Res Unit Forecast (base) '!F50</f>
        <v>4045.0543544114739</v>
      </c>
      <c r="H50" s="339">
        <f>'[6]Res Unit Forecast (base) '!G50</f>
        <v>4035.8687729378544</v>
      </c>
      <c r="I50" s="339">
        <f>'[6]Res Unit Forecast (base) '!H50</f>
        <v>4026.7040502462473</v>
      </c>
      <c r="J50" s="339">
        <f>'[6]Res Unit Forecast (base) '!I50</f>
        <v>4017.5601389701596</v>
      </c>
      <c r="K50" s="339">
        <f>'[6]Res Unit Forecast (base) '!J50</f>
        <v>4008.4369918506577</v>
      </c>
      <c r="L50" s="339">
        <f>'[6]Res Unit Forecast (base) '!K50</f>
        <v>3999.3345617361256</v>
      </c>
      <c r="M50" s="339">
        <f>'[6]Res Unit Forecast (base) '!L50</f>
        <v>3990.2528015820189</v>
      </c>
      <c r="N50" s="339">
        <f>'[6]Res Unit Forecast (base) '!M50</f>
        <v>3981.1916644506236</v>
      </c>
      <c r="O50" s="339">
        <f>'[6]Res Unit Forecast (base) '!N50</f>
        <v>3972.1511035108124</v>
      </c>
      <c r="P50" s="339">
        <f>'[6]Res Unit Forecast (base) '!O50</f>
        <v>3963.1310720378028</v>
      </c>
      <c r="Q50" s="339">
        <f>'[6]Res Unit Forecast (base) '!P50</f>
        <v>3954.1315234129161</v>
      </c>
      <c r="R50" s="339">
        <f>'[6]Res Unit Forecast (base) '!Q50</f>
        <v>3945.1524111233357</v>
      </c>
      <c r="S50" s="339">
        <f>'[6]Res Unit Forecast (base) '!R50</f>
        <v>3936.1936887618676</v>
      </c>
      <c r="T50" s="339">
        <f>'[6]Res Unit Forecast (base) '!S50</f>
        <v>3927.2553100266996</v>
      </c>
      <c r="U50" s="339">
        <f>'[6]Res Unit Forecast (base) '!T50</f>
        <v>3918.3372287211632</v>
      </c>
      <c r="V50" s="339">
        <f>'[6]Res Unit Forecast (base) '!U50</f>
        <v>3909.4393987534936</v>
      </c>
      <c r="W50" s="339">
        <f>'[6]Res Unit Forecast (base) '!V50</f>
        <v>3900.5617741365918</v>
      </c>
      <c r="X50" s="339">
        <f>'[6]Res Unit Forecast (base) '!W50</f>
        <v>3891.7043089877875</v>
      </c>
      <c r="Y50" s="339">
        <f>'[6]Res Unit Forecast (base) '!X50</f>
        <v>3882.8669575286017</v>
      </c>
      <c r="Z50" s="339">
        <f>'[6]Res Unit Forecast (base) '!Y50</f>
        <v>3874.0496740845097</v>
      </c>
      <c r="AA50" s="339">
        <f>'[6]Res Unit Forecast (base) '!Z50</f>
        <v>3865.2524130847055</v>
      </c>
      <c r="AB50" s="339">
        <f>'[6]Res Unit Forecast (base) '!AA50</f>
        <v>3856.4751290618656</v>
      </c>
      <c r="AC50" s="339">
        <f>'[6]Res Unit Forecast (base) '!AB50</f>
        <v>3847.7177766519153</v>
      </c>
      <c r="AD50" s="339">
        <f>'[6]Res Unit Forecast (base) '!AC50</f>
        <v>3838.9803105937926</v>
      </c>
      <c r="AE50" s="339">
        <f>'[6]Res Unit Forecast (base) '!AD50</f>
        <v>3830.2626857292162</v>
      </c>
      <c r="AF50" s="339">
        <f>'[6]Res Unit Forecast (base) '!AE50</f>
        <v>3821.56485700245</v>
      </c>
      <c r="AG50" s="339">
        <f>'[6]Res Unit Forecast (base) '!AF50</f>
        <v>3812.8867794600719</v>
      </c>
      <c r="AH50" s="339">
        <f>'[6]Res Unit Forecast (base) '!AG50</f>
        <v>3804.2284082507404</v>
      </c>
      <c r="AI50" s="339">
        <f>'[6]Res Unit Forecast (base) '!AH50</f>
        <v>3795.5896986249631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52"/>
    </row>
    <row r="51" spans="1:62" ht="15.75">
      <c r="A51" s="1">
        <v>-1.0686986477418991E-2</v>
      </c>
      <c r="B51" s="1" t="str">
        <f t="shared" si="3"/>
        <v>MTManufacturedExisting</v>
      </c>
      <c r="C51" s="5" t="s">
        <v>36</v>
      </c>
      <c r="D51" s="1" t="s">
        <v>21</v>
      </c>
      <c r="E51" s="1" t="s">
        <v>5422</v>
      </c>
      <c r="F51" s="339">
        <f>'[6]Res Unit Forecast (base) '!E51</f>
        <v>41595.549340500133</v>
      </c>
      <c r="G51" s="339">
        <f>'[6]Res Unit Forecast (base) '!F51</f>
        <v>41151.018267177395</v>
      </c>
      <c r="H51" s="339">
        <f>'[6]Res Unit Forecast (base) '!G51</f>
        <v>40711.237891424047</v>
      </c>
      <c r="I51" s="339">
        <f>'[6]Res Unit Forecast (base) '!H51</f>
        <v>40276.157442599411</v>
      </c>
      <c r="J51" s="339">
        <f>'[6]Res Unit Forecast (base) '!I51</f>
        <v>39845.726692647957</v>
      </c>
      <c r="K51" s="339">
        <f>'[6]Res Unit Forecast (base) '!J51</f>
        <v>39419.895950300699</v>
      </c>
      <c r="L51" s="339">
        <f>'[6]Res Unit Forecast (base) '!K51</f>
        <v>38998.616055338571</v>
      </c>
      <c r="M51" s="339">
        <f>'[6]Res Unit Forecast (base) '!L51</f>
        <v>38581.838372917111</v>
      </c>
      <c r="N51" s="339">
        <f>'[6]Res Unit Forecast (base) '!M51</f>
        <v>38169.514787951783</v>
      </c>
      <c r="O51" s="339">
        <f>'[6]Res Unit Forecast (base) '!N51</f>
        <v>37761.597699563303</v>
      </c>
      <c r="P51" s="339">
        <f>'[6]Res Unit Forecast (base) '!O51</f>
        <v>37358.040015582337</v>
      </c>
      <c r="Q51" s="339">
        <f>'[6]Res Unit Forecast (base) '!P51</f>
        <v>36958.795147112935</v>
      </c>
      <c r="R51" s="339">
        <f>'[6]Res Unit Forecast (base) '!Q51</f>
        <v>36563.817003154043</v>
      </c>
      <c r="S51" s="339">
        <f>'[6]Res Unit Forecast (base) '!R51</f>
        <v>36173.059985278516</v>
      </c>
      <c r="T51" s="339">
        <f>'[6]Res Unit Forecast (base) '!S51</f>
        <v>35786.478982368979</v>
      </c>
      <c r="U51" s="339">
        <f>'[6]Res Unit Forecast (base) '!T51</f>
        <v>35404.029365409966</v>
      </c>
      <c r="V51" s="339">
        <f>'[6]Res Unit Forecast (base) '!U51</f>
        <v>35025.666982335686</v>
      </c>
      <c r="W51" s="339">
        <f>'[6]Res Unit Forecast (base) '!V51</f>
        <v>34651.348152932886</v>
      </c>
      <c r="X51" s="339">
        <f>'[6]Res Unit Forecast (base) '!W51</f>
        <v>34281.029663798159</v>
      </c>
      <c r="Y51" s="339">
        <f>'[6]Res Unit Forecast (base) '!X51</f>
        <v>33914.668763349153</v>
      </c>
      <c r="Z51" s="339">
        <f>'[6]Res Unit Forecast (base) '!Y51</f>
        <v>33552.2231568891</v>
      </c>
      <c r="AA51" s="339">
        <f>'[6]Res Unit Forecast (base) '!Z51</f>
        <v>33193.651001724087</v>
      </c>
      <c r="AB51" s="339">
        <f>'[6]Res Unit Forecast (base) '!AA51</f>
        <v>32838.9109023325</v>
      </c>
      <c r="AC51" s="339">
        <f>'[6]Res Unit Forecast (base) '!AB51</f>
        <v>32487.961905586108</v>
      </c>
      <c r="AD51" s="339">
        <f>'[6]Res Unit Forecast (base) '!AC51</f>
        <v>32140.763496022206</v>
      </c>
      <c r="AE51" s="339">
        <f>'[6]Res Unit Forecast (base) '!AD51</f>
        <v>31797.275591166297</v>
      </c>
      <c r="AF51" s="339">
        <f>'[6]Res Unit Forecast (base) '!AE51</f>
        <v>31457.458536904738</v>
      </c>
      <c r="AG51" s="339">
        <f>'[6]Res Unit Forecast (base) '!AF51</f>
        <v>31121.273102906871</v>
      </c>
      <c r="AH51" s="339">
        <f>'[6]Res Unit Forecast (base) '!AG51</f>
        <v>30788.680478096045</v>
      </c>
      <c r="AI51" s="339">
        <f>'[6]Res Unit Forecast (base) '!AH51</f>
        <v>30459.642266169059</v>
      </c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52"/>
    </row>
    <row r="52" spans="1:62" ht="15.75">
      <c r="C52" s="5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52"/>
    </row>
    <row r="54" spans="1:62">
      <c r="D54" s="4" t="s">
        <v>5414</v>
      </c>
      <c r="E54" s="4"/>
      <c r="F54" s="1">
        <v>2021</v>
      </c>
      <c r="G54" s="1">
        <v>2022</v>
      </c>
      <c r="H54" s="1">
        <v>2023</v>
      </c>
      <c r="I54" s="1">
        <v>2024</v>
      </c>
      <c r="J54" s="1">
        <v>2025</v>
      </c>
      <c r="K54" s="1">
        <v>2026</v>
      </c>
      <c r="L54" s="1">
        <v>2027</v>
      </c>
      <c r="M54" s="1">
        <v>2028</v>
      </c>
      <c r="N54" s="1">
        <v>2029</v>
      </c>
      <c r="O54" s="1">
        <v>2030</v>
      </c>
      <c r="P54" s="1">
        <v>2031</v>
      </c>
      <c r="Q54" s="1">
        <v>2032</v>
      </c>
      <c r="R54" s="1">
        <v>2033</v>
      </c>
      <c r="S54" s="1">
        <v>2034</v>
      </c>
      <c r="T54" s="1">
        <v>2035</v>
      </c>
      <c r="U54" s="1">
        <v>2036</v>
      </c>
      <c r="V54" s="1">
        <v>2037</v>
      </c>
      <c r="W54" s="1">
        <v>2038</v>
      </c>
      <c r="X54" s="1">
        <v>2039</v>
      </c>
      <c r="Y54" s="1">
        <v>2040</v>
      </c>
      <c r="Z54" s="1">
        <v>2041</v>
      </c>
      <c r="AA54" s="1">
        <v>2042</v>
      </c>
      <c r="AB54" s="1">
        <v>2043</v>
      </c>
      <c r="AC54" s="1">
        <v>2044</v>
      </c>
      <c r="AD54" s="1">
        <v>2045</v>
      </c>
      <c r="AE54" s="1">
        <v>2046</v>
      </c>
      <c r="AF54" s="1">
        <v>2047</v>
      </c>
      <c r="AG54" s="1">
        <v>2048</v>
      </c>
      <c r="AH54" s="1">
        <v>2049</v>
      </c>
      <c r="AI54" s="1">
        <v>2050</v>
      </c>
      <c r="BD54" s="52"/>
    </row>
    <row r="55" spans="1:62" ht="15.75">
      <c r="B55" s="1" t="str">
        <f>CONCATENATE("Region",D55,E55)</f>
        <v>RegionSingle FamilyNew</v>
      </c>
      <c r="C55" s="5"/>
      <c r="D55" s="1" t="s">
        <v>16</v>
      </c>
      <c r="E55" s="1" t="s">
        <v>8</v>
      </c>
      <c r="F55" s="52">
        <f>F14+F24+F34+F44</f>
        <v>53153.372677289</v>
      </c>
      <c r="G55" s="52">
        <f t="shared" ref="G55:AI55" si="4">G14+G24+G34+G44</f>
        <v>51977.888203696508</v>
      </c>
      <c r="H55" s="52">
        <f t="shared" si="4"/>
        <v>50641.752822309594</v>
      </c>
      <c r="I55" s="52">
        <f t="shared" si="4"/>
        <v>49645.875348756417</v>
      </c>
      <c r="J55" s="52">
        <f t="shared" si="4"/>
        <v>49063.981681068399</v>
      </c>
      <c r="K55" s="52">
        <f t="shared" si="4"/>
        <v>47724.227123243618</v>
      </c>
      <c r="L55" s="52">
        <f t="shared" si="4"/>
        <v>45855.859719229273</v>
      </c>
      <c r="M55" s="52">
        <f t="shared" si="4"/>
        <v>44883.456972553773</v>
      </c>
      <c r="N55" s="52">
        <f t="shared" si="4"/>
        <v>44287.370469927293</v>
      </c>
      <c r="O55" s="52">
        <f t="shared" si="4"/>
        <v>44150.096031015091</v>
      </c>
      <c r="P55" s="52">
        <f t="shared" si="4"/>
        <v>44083.94470664001</v>
      </c>
      <c r="Q55" s="52">
        <f t="shared" si="4"/>
        <v>42738.501829516645</v>
      </c>
      <c r="R55" s="52">
        <f t="shared" si="4"/>
        <v>42320.060337594201</v>
      </c>
      <c r="S55" s="52">
        <f t="shared" si="4"/>
        <v>42198.254833838</v>
      </c>
      <c r="T55" s="52">
        <f t="shared" si="4"/>
        <v>42017.426178312329</v>
      </c>
      <c r="U55" s="52">
        <f t="shared" si="4"/>
        <v>40969.55547720458</v>
      </c>
      <c r="V55" s="52">
        <f t="shared" si="4"/>
        <v>40442.529943001224</v>
      </c>
      <c r="W55" s="52">
        <f t="shared" si="4"/>
        <v>39771.027849717997</v>
      </c>
      <c r="X55" s="52">
        <f t="shared" si="4"/>
        <v>38840.085724995632</v>
      </c>
      <c r="Y55" s="52">
        <f t="shared" si="4"/>
        <v>38263.771406764376</v>
      </c>
      <c r="Z55" s="52">
        <f t="shared" si="4"/>
        <v>37555.423046325988</v>
      </c>
      <c r="AA55" s="52">
        <f t="shared" si="4"/>
        <v>36632.194380953108</v>
      </c>
      <c r="AB55" s="52">
        <f t="shared" si="4"/>
        <v>36391.440749965317</v>
      </c>
      <c r="AC55" s="52">
        <f t="shared" si="4"/>
        <v>36394.174577520142</v>
      </c>
      <c r="AD55" s="52">
        <f t="shared" si="4"/>
        <v>36509.120468190478</v>
      </c>
      <c r="AE55" s="52">
        <f t="shared" si="4"/>
        <v>36459.772550419853</v>
      </c>
      <c r="AF55" s="52">
        <f t="shared" si="4"/>
        <v>36215.922847623173</v>
      </c>
      <c r="AG55" s="52">
        <f t="shared" si="4"/>
        <v>35943.573198870916</v>
      </c>
      <c r="AH55" s="52">
        <f t="shared" si="4"/>
        <v>35675.562110776526</v>
      </c>
      <c r="AI55" s="52">
        <f t="shared" si="4"/>
        <v>36056.159664291692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331"/>
      <c r="BF55" s="331"/>
      <c r="BG55" s="331"/>
      <c r="BH55" s="331"/>
      <c r="BI55" s="331"/>
      <c r="BJ55" s="331"/>
    </row>
    <row r="56" spans="1:62" ht="15.75">
      <c r="B56" s="1" t="str">
        <f t="shared" ref="B56:B62" si="5">CONCATENATE("Region",D56,E56)</f>
        <v>RegionMultifamily - Low RiseNew</v>
      </c>
      <c r="C56" s="5"/>
      <c r="D56" s="1" t="s">
        <v>18</v>
      </c>
      <c r="E56" s="1" t="s">
        <v>8</v>
      </c>
      <c r="F56" s="52">
        <f t="shared" ref="F56:AI56" si="6">F15+F25+F35+F45</f>
        <v>21511.619597739762</v>
      </c>
      <c r="G56" s="52">
        <f t="shared" si="6"/>
        <v>21352.710275832167</v>
      </c>
      <c r="H56" s="52">
        <f t="shared" si="6"/>
        <v>21122.816263441873</v>
      </c>
      <c r="I56" s="52">
        <f t="shared" si="6"/>
        <v>21016.457336544412</v>
      </c>
      <c r="J56" s="52">
        <f t="shared" si="6"/>
        <v>21074.078333606958</v>
      </c>
      <c r="K56" s="52">
        <f t="shared" si="6"/>
        <v>20792.674739008842</v>
      </c>
      <c r="L56" s="52">
        <f t="shared" si="6"/>
        <v>20290.042622162109</v>
      </c>
      <c r="M56" s="52">
        <f t="shared" si="6"/>
        <v>20155.892662017319</v>
      </c>
      <c r="N56" s="52">
        <f t="shared" si="6"/>
        <v>20164.082913360377</v>
      </c>
      <c r="O56" s="52">
        <f t="shared" si="6"/>
        <v>20379.866437901146</v>
      </c>
      <c r="P56" s="52">
        <f t="shared" si="6"/>
        <v>20645.501217978195</v>
      </c>
      <c r="Q56" s="52">
        <f t="shared" si="6"/>
        <v>20328.096886088919</v>
      </c>
      <c r="R56" s="52">
        <f t="shared" si="6"/>
        <v>20432.604775484964</v>
      </c>
      <c r="S56" s="52">
        <f t="shared" si="6"/>
        <v>20670.966397040102</v>
      </c>
      <c r="T56" s="52">
        <f t="shared" si="6"/>
        <v>20898.718632987941</v>
      </c>
      <c r="U56" s="52">
        <f t="shared" si="6"/>
        <v>20692.310126477922</v>
      </c>
      <c r="V56" s="52">
        <f t="shared" si="6"/>
        <v>20747.428690267843</v>
      </c>
      <c r="W56" s="52">
        <f t="shared" si="6"/>
        <v>20709.434088054197</v>
      </c>
      <c r="X56" s="52">
        <f t="shared" si="6"/>
        <v>20551.814341068362</v>
      </c>
      <c r="Y56" s="52">
        <f t="shared" si="6"/>
        <v>20568.971660168376</v>
      </c>
      <c r="Z56" s="52">
        <f t="shared" si="6"/>
        <v>20522.950024497826</v>
      </c>
      <c r="AA56" s="52">
        <f t="shared" si="6"/>
        <v>20330.277928192172</v>
      </c>
      <c r="AB56" s="52">
        <f t="shared" si="6"/>
        <v>20525.35459348742</v>
      </c>
      <c r="AC56" s="52">
        <f t="shared" si="6"/>
        <v>20854.706590709175</v>
      </c>
      <c r="AD56" s="52">
        <f t="shared" si="6"/>
        <v>21256.917971673094</v>
      </c>
      <c r="AE56" s="52">
        <f t="shared" si="6"/>
        <v>21570.720120863145</v>
      </c>
      <c r="AF56" s="52">
        <f t="shared" si="6"/>
        <v>21772.212321105402</v>
      </c>
      <c r="AG56" s="52">
        <f t="shared" si="6"/>
        <v>21960.866909905726</v>
      </c>
      <c r="AH56" s="52">
        <f t="shared" si="6"/>
        <v>22153.810982145344</v>
      </c>
      <c r="AI56" s="52">
        <f t="shared" si="6"/>
        <v>22351.080398550635</v>
      </c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331"/>
      <c r="BF56" s="331"/>
      <c r="BG56" s="331"/>
      <c r="BH56" s="331"/>
      <c r="BI56" s="331"/>
      <c r="BJ56" s="331"/>
    </row>
    <row r="57" spans="1:62">
      <c r="B57" s="1" t="str">
        <f t="shared" si="5"/>
        <v>RegionMultifamily - High RiseNew</v>
      </c>
      <c r="D57" s="1" t="s">
        <v>5423</v>
      </c>
      <c r="E57" s="1" t="s">
        <v>8</v>
      </c>
      <c r="F57" s="52">
        <f t="shared" ref="F57:AI57" si="7">F16+F26+F36+F46</f>
        <v>6293.7488773549831</v>
      </c>
      <c r="G57" s="52">
        <f t="shared" si="7"/>
        <v>6218.7995799491309</v>
      </c>
      <c r="H57" s="52">
        <f t="shared" si="7"/>
        <v>6115.4443227472548</v>
      </c>
      <c r="I57" s="52">
        <f t="shared" si="7"/>
        <v>6097.1771526017301</v>
      </c>
      <c r="J57" s="52">
        <f t="shared" si="7"/>
        <v>6138.4783244337832</v>
      </c>
      <c r="K57" s="52">
        <f t="shared" si="7"/>
        <v>6090.9922882099982</v>
      </c>
      <c r="L57" s="52">
        <f t="shared" si="7"/>
        <v>5959.4709480698157</v>
      </c>
      <c r="M57" s="52">
        <f t="shared" si="7"/>
        <v>5941.4023402907569</v>
      </c>
      <c r="N57" s="52">
        <f t="shared" si="7"/>
        <v>5978.3036157399902</v>
      </c>
      <c r="O57" s="52">
        <f t="shared" si="7"/>
        <v>6063.3208545899979</v>
      </c>
      <c r="P57" s="52">
        <f t="shared" si="7"/>
        <v>6153.129976292762</v>
      </c>
      <c r="Q57" s="52">
        <f t="shared" si="7"/>
        <v>6046.1656483268507</v>
      </c>
      <c r="R57" s="52">
        <f t="shared" si="7"/>
        <v>6067.0532391429933</v>
      </c>
      <c r="S57" s="52">
        <f t="shared" si="7"/>
        <v>6139.8190441390307</v>
      </c>
      <c r="T57" s="52">
        <f t="shared" si="7"/>
        <v>6200.0907112435179</v>
      </c>
      <c r="U57" s="52">
        <f t="shared" si="7"/>
        <v>6129.1378898369976</v>
      </c>
      <c r="V57" s="52">
        <f t="shared" si="7"/>
        <v>6138.0791552248211</v>
      </c>
      <c r="W57" s="52">
        <f t="shared" si="7"/>
        <v>6121.9465722925261</v>
      </c>
      <c r="X57" s="52">
        <f t="shared" si="7"/>
        <v>6052.0997368016779</v>
      </c>
      <c r="Y57" s="52">
        <f t="shared" si="7"/>
        <v>6023.3714458878849</v>
      </c>
      <c r="Z57" s="52">
        <f t="shared" si="7"/>
        <v>5985.5729640142272</v>
      </c>
      <c r="AA57" s="52">
        <f t="shared" si="7"/>
        <v>5912.8286391792672</v>
      </c>
      <c r="AB57" s="52">
        <f t="shared" si="7"/>
        <v>5948.4083394101026</v>
      </c>
      <c r="AC57" s="52">
        <f t="shared" si="7"/>
        <v>6034.8999769114471</v>
      </c>
      <c r="AD57" s="52">
        <f t="shared" si="7"/>
        <v>6142.5524828381331</v>
      </c>
      <c r="AE57" s="52">
        <f t="shared" si="7"/>
        <v>6224.4194640134929</v>
      </c>
      <c r="AF57" s="52">
        <f t="shared" si="7"/>
        <v>6273.3801286478019</v>
      </c>
      <c r="AG57" s="52">
        <f t="shared" si="7"/>
        <v>6311.0339663720406</v>
      </c>
      <c r="AH57" s="52">
        <f t="shared" si="7"/>
        <v>6349.1366811754124</v>
      </c>
      <c r="AI57" s="52">
        <f t="shared" si="7"/>
        <v>6387.6762312382361</v>
      </c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331"/>
      <c r="BF57" s="331"/>
      <c r="BG57" s="331"/>
      <c r="BH57" s="331"/>
      <c r="BI57" s="331"/>
      <c r="BJ57" s="331"/>
    </row>
    <row r="58" spans="1:62" ht="15.75">
      <c r="B58" s="1" t="str">
        <f t="shared" si="5"/>
        <v>RegionManufacturedNew</v>
      </c>
      <c r="C58" s="5"/>
      <c r="D58" s="1" t="s">
        <v>21</v>
      </c>
      <c r="E58" s="1" t="s">
        <v>8</v>
      </c>
      <c r="F58" s="52">
        <f t="shared" ref="F58:AI58" si="8">F17+F27+F37+F47</f>
        <v>4008.3847306158732</v>
      </c>
      <c r="G58" s="52">
        <f t="shared" si="8"/>
        <v>4099.153734329384</v>
      </c>
      <c r="H58" s="52">
        <f t="shared" si="8"/>
        <v>4170.7990863314635</v>
      </c>
      <c r="I58" s="52">
        <f t="shared" si="8"/>
        <v>4265.3349901690563</v>
      </c>
      <c r="J58" s="52">
        <f t="shared" si="8"/>
        <v>4392.1432229144229</v>
      </c>
      <c r="K58" s="52">
        <f t="shared" si="8"/>
        <v>4446.7929509333881</v>
      </c>
      <c r="L58" s="52">
        <f t="shared" si="8"/>
        <v>4444.7143278069343</v>
      </c>
      <c r="M58" s="52">
        <f t="shared" si="8"/>
        <v>4521.3726326473443</v>
      </c>
      <c r="N58" s="52">
        <f t="shared" si="8"/>
        <v>4632.1702567867096</v>
      </c>
      <c r="O58" s="52">
        <f t="shared" si="8"/>
        <v>4789.3597285756441</v>
      </c>
      <c r="P58" s="52">
        <f t="shared" si="8"/>
        <v>4957.4200971424043</v>
      </c>
      <c r="Q58" s="52">
        <f t="shared" si="8"/>
        <v>4979.5414223879607</v>
      </c>
      <c r="R58" s="52">
        <f t="shared" si="8"/>
        <v>5104.2834750168422</v>
      </c>
      <c r="S58" s="52">
        <f t="shared" si="8"/>
        <v>5264.5002049913228</v>
      </c>
      <c r="T58" s="52">
        <f t="shared" si="8"/>
        <v>5418.9261606128994</v>
      </c>
      <c r="U58" s="52">
        <f t="shared" si="8"/>
        <v>5459.3309839335243</v>
      </c>
      <c r="V58" s="52">
        <f t="shared" si="8"/>
        <v>5565.9204123493746</v>
      </c>
      <c r="W58" s="52">
        <f t="shared" si="8"/>
        <v>5651.0239141178781</v>
      </c>
      <c r="X58" s="52">
        <f t="shared" si="8"/>
        <v>5695.4362405347119</v>
      </c>
      <c r="Y58" s="52">
        <f t="shared" si="8"/>
        <v>5787.3648557418801</v>
      </c>
      <c r="Z58" s="52">
        <f t="shared" si="8"/>
        <v>5858.6426366420983</v>
      </c>
      <c r="AA58" s="52">
        <f t="shared" si="8"/>
        <v>5892.1011712989484</v>
      </c>
      <c r="AB58" s="52">
        <f t="shared" si="8"/>
        <v>6029.4697758612238</v>
      </c>
      <c r="AC58" s="52">
        <f t="shared" si="8"/>
        <v>6210.1607858162752</v>
      </c>
      <c r="AD58" s="52">
        <f t="shared" si="8"/>
        <v>6413.195462055749</v>
      </c>
      <c r="AE58" s="52">
        <f t="shared" si="8"/>
        <v>6590.9202869145256</v>
      </c>
      <c r="AF58" s="52">
        <f t="shared" si="8"/>
        <v>6735.3019806910424</v>
      </c>
      <c r="AG58" s="52">
        <f t="shared" si="8"/>
        <v>6876.0618838922637</v>
      </c>
      <c r="AH58" s="52">
        <f t="shared" si="8"/>
        <v>7018.2906993152037</v>
      </c>
      <c r="AI58" s="52">
        <f t="shared" si="8"/>
        <v>7162.0317236436294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331"/>
      <c r="BF58" s="331"/>
      <c r="BG58" s="331"/>
      <c r="BH58" s="331"/>
      <c r="BI58" s="331"/>
      <c r="BJ58" s="331"/>
    </row>
    <row r="59" spans="1:62" ht="15.75">
      <c r="B59" s="1" t="str">
        <f t="shared" si="5"/>
        <v>RegionSingle FamilyExisting</v>
      </c>
      <c r="C59" s="5"/>
      <c r="D59" s="1" t="s">
        <v>16</v>
      </c>
      <c r="E59" s="1" t="s">
        <v>5422</v>
      </c>
      <c r="F59" s="52">
        <f t="shared" ref="F59:AI59" si="9">F18+F28+F38+F48</f>
        <v>4428189.8049785206</v>
      </c>
      <c r="G59" s="52">
        <f t="shared" si="9"/>
        <v>4418134.3543685544</v>
      </c>
      <c r="H59" s="52">
        <f t="shared" si="9"/>
        <v>4408101.7374878153</v>
      </c>
      <c r="I59" s="52">
        <f t="shared" si="9"/>
        <v>4398091.9024858968</v>
      </c>
      <c r="J59" s="52">
        <f t="shared" si="9"/>
        <v>4388104.797630135</v>
      </c>
      <c r="K59" s="52">
        <f t="shared" si="9"/>
        <v>4378140.3713053381</v>
      </c>
      <c r="L59" s="52">
        <f t="shared" si="9"/>
        <v>4368198.5720135234</v>
      </c>
      <c r="M59" s="52">
        <f t="shared" si="9"/>
        <v>4358279.3483736468</v>
      </c>
      <c r="N59" s="52">
        <f t="shared" si="9"/>
        <v>4348382.6491213385</v>
      </c>
      <c r="O59" s="52">
        <f t="shared" si="9"/>
        <v>4338508.4231086429</v>
      </c>
      <c r="P59" s="52">
        <f t="shared" si="9"/>
        <v>4328656.619303748</v>
      </c>
      <c r="Q59" s="52">
        <f t="shared" si="9"/>
        <v>4318827.1867907215</v>
      </c>
      <c r="R59" s="52">
        <f t="shared" si="9"/>
        <v>4309020.074769252</v>
      </c>
      <c r="S59" s="52">
        <f t="shared" si="9"/>
        <v>4299235.2325543854</v>
      </c>
      <c r="T59" s="52">
        <f t="shared" si="9"/>
        <v>4289472.6095762625</v>
      </c>
      <c r="U59" s="52">
        <f t="shared" si="9"/>
        <v>4279732.1553798541</v>
      </c>
      <c r="V59" s="52">
        <f t="shared" si="9"/>
        <v>4270013.8196247062</v>
      </c>
      <c r="W59" s="52">
        <f t="shared" si="9"/>
        <v>4260317.5520846751</v>
      </c>
      <c r="X59" s="52">
        <f t="shared" si="9"/>
        <v>4250643.3026476726</v>
      </c>
      <c r="Y59" s="52">
        <f t="shared" si="9"/>
        <v>4240991.0213153986</v>
      </c>
      <c r="Z59" s="52">
        <f t="shared" si="9"/>
        <v>4231360.6582030952</v>
      </c>
      <c r="AA59" s="52">
        <f t="shared" si="9"/>
        <v>4221752.1635392765</v>
      </c>
      <c r="AB59" s="52">
        <f t="shared" si="9"/>
        <v>4212165.4876654791</v>
      </c>
      <c r="AC59" s="52">
        <f t="shared" si="9"/>
        <v>4202600.5810360014</v>
      </c>
      <c r="AD59" s="52">
        <f t="shared" si="9"/>
        <v>4193057.3942176527</v>
      </c>
      <c r="AE59" s="52">
        <f t="shared" si="9"/>
        <v>4183535.8778894898</v>
      </c>
      <c r="AF59" s="52">
        <f t="shared" si="9"/>
        <v>4174035.9828425697</v>
      </c>
      <c r="AG59" s="52">
        <f t="shared" si="9"/>
        <v>4164557.6599796913</v>
      </c>
      <c r="AH59" s="52">
        <f t="shared" si="9"/>
        <v>4155100.8603151422</v>
      </c>
      <c r="AI59" s="52">
        <f t="shared" si="9"/>
        <v>4145665.5349744461</v>
      </c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331"/>
      <c r="BF59" s="331"/>
      <c r="BG59" s="331"/>
      <c r="BH59" s="331"/>
      <c r="BI59" s="331"/>
      <c r="BJ59" s="331"/>
    </row>
    <row r="60" spans="1:62" ht="15.75">
      <c r="B60" s="1" t="str">
        <f t="shared" si="5"/>
        <v>RegionMultifamily - Low RiseExisting</v>
      </c>
      <c r="C60" s="5"/>
      <c r="D60" s="1" t="s">
        <v>18</v>
      </c>
      <c r="E60" s="1" t="s">
        <v>5422</v>
      </c>
      <c r="F60" s="52">
        <f t="shared" ref="F60:AI60" si="10">F19+F29+F39+F49</f>
        <v>1000209.5008814464</v>
      </c>
      <c r="G60" s="52">
        <f t="shared" si="10"/>
        <v>997938.20733232133</v>
      </c>
      <c r="H60" s="52">
        <f t="shared" si="10"/>
        <v>995672.07147704111</v>
      </c>
      <c r="I60" s="52">
        <f t="shared" si="10"/>
        <v>993411.08160342288</v>
      </c>
      <c r="J60" s="52">
        <f t="shared" si="10"/>
        <v>991155.22602587962</v>
      </c>
      <c r="K60" s="52">
        <f t="shared" si="10"/>
        <v>988904.49308536039</v>
      </c>
      <c r="L60" s="52">
        <f t="shared" si="10"/>
        <v>986658.87114928989</v>
      </c>
      <c r="M60" s="52">
        <f t="shared" si="10"/>
        <v>984418.34861150815</v>
      </c>
      <c r="N60" s="52">
        <f t="shared" si="10"/>
        <v>982182.91389221046</v>
      </c>
      <c r="O60" s="52">
        <f t="shared" si="10"/>
        <v>979952.55543788837</v>
      </c>
      <c r="P60" s="52">
        <f t="shared" si="10"/>
        <v>977727.26172126888</v>
      </c>
      <c r="Q60" s="52">
        <f t="shared" si="10"/>
        <v>975507.0212412551</v>
      </c>
      <c r="R60" s="52">
        <f t="shared" si="10"/>
        <v>973291.82252286782</v>
      </c>
      <c r="S60" s="52">
        <f t="shared" si="10"/>
        <v>971081.65411718469</v>
      </c>
      <c r="T60" s="52">
        <f t="shared" si="10"/>
        <v>968876.50460128207</v>
      </c>
      <c r="U60" s="52">
        <f t="shared" si="10"/>
        <v>966676.36257817538</v>
      </c>
      <c r="V60" s="52">
        <f t="shared" si="10"/>
        <v>964481.21667676105</v>
      </c>
      <c r="W60" s="52">
        <f t="shared" si="10"/>
        <v>962291.0555517571</v>
      </c>
      <c r="X60" s="52">
        <f t="shared" si="10"/>
        <v>960105.86788364418</v>
      </c>
      <c r="Y60" s="52">
        <f t="shared" si="10"/>
        <v>957925.64237860811</v>
      </c>
      <c r="Z60" s="52">
        <f t="shared" si="10"/>
        <v>955750.36776848033</v>
      </c>
      <c r="AA60" s="52">
        <f t="shared" si="10"/>
        <v>953580.03281068068</v>
      </c>
      <c r="AB60" s="52">
        <f t="shared" si="10"/>
        <v>951414.62628815835</v>
      </c>
      <c r="AC60" s="52">
        <f t="shared" si="10"/>
        <v>949254.13700933522</v>
      </c>
      <c r="AD60" s="52">
        <f t="shared" si="10"/>
        <v>947098.55380804639</v>
      </c>
      <c r="AE60" s="52">
        <f t="shared" si="10"/>
        <v>944947.86554348364</v>
      </c>
      <c r="AF60" s="52">
        <f t="shared" si="10"/>
        <v>942802.06110013754</v>
      </c>
      <c r="AG60" s="52">
        <f t="shared" si="10"/>
        <v>940661.12938773993</v>
      </c>
      <c r="AH60" s="52">
        <f t="shared" si="10"/>
        <v>938525.05934120633</v>
      </c>
      <c r="AI60" s="52">
        <f t="shared" si="10"/>
        <v>936393.83992057957</v>
      </c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331"/>
      <c r="BF60" s="331"/>
      <c r="BG60" s="331"/>
      <c r="BH60" s="331"/>
      <c r="BI60" s="331"/>
      <c r="BJ60" s="331"/>
    </row>
    <row r="61" spans="1:62">
      <c r="B61" s="1" t="str">
        <f t="shared" si="5"/>
        <v>RegionMultifamily - High RiseExisting</v>
      </c>
      <c r="D61" s="1" t="s">
        <v>5423</v>
      </c>
      <c r="E61" s="1" t="s">
        <v>5422</v>
      </c>
      <c r="F61" s="52">
        <f t="shared" ref="F61:AI61" si="11">F20+F30+F40+F50</f>
        <v>295974.19722520368</v>
      </c>
      <c r="G61" s="52">
        <f t="shared" si="11"/>
        <v>295302.09374660981</v>
      </c>
      <c r="H61" s="52">
        <f t="shared" si="11"/>
        <v>294631.5164925658</v>
      </c>
      <c r="I61" s="52">
        <f t="shared" si="11"/>
        <v>293962.46199729381</v>
      </c>
      <c r="J61" s="52">
        <f t="shared" si="11"/>
        <v>293294.92680288607</v>
      </c>
      <c r="K61" s="52">
        <f t="shared" si="11"/>
        <v>292628.90745928715</v>
      </c>
      <c r="L61" s="52">
        <f t="shared" si="11"/>
        <v>291964.40052427596</v>
      </c>
      <c r="M61" s="52">
        <f t="shared" si="11"/>
        <v>291301.40256344818</v>
      </c>
      <c r="N61" s="52">
        <f t="shared" si="11"/>
        <v>290639.91015019838</v>
      </c>
      <c r="O61" s="52">
        <f t="shared" si="11"/>
        <v>289979.91986570234</v>
      </c>
      <c r="P61" s="52">
        <f t="shared" si="11"/>
        <v>289321.42829889921</v>
      </c>
      <c r="Q61" s="52">
        <f t="shared" si="11"/>
        <v>288664.43204647431</v>
      </c>
      <c r="R61" s="52">
        <f t="shared" si="11"/>
        <v>288008.92771284096</v>
      </c>
      <c r="S61" s="52">
        <f t="shared" si="11"/>
        <v>287354.91191012348</v>
      </c>
      <c r="T61" s="52">
        <f t="shared" si="11"/>
        <v>286702.38125813944</v>
      </c>
      <c r="U61" s="52">
        <f t="shared" si="11"/>
        <v>286051.33238438197</v>
      </c>
      <c r="V61" s="52">
        <f t="shared" si="11"/>
        <v>285401.76192400273</v>
      </c>
      <c r="W61" s="52">
        <f t="shared" si="11"/>
        <v>284753.66651979421</v>
      </c>
      <c r="X61" s="52">
        <f t="shared" si="11"/>
        <v>284107.04282217269</v>
      </c>
      <c r="Y61" s="52">
        <f t="shared" si="11"/>
        <v>283461.88748916058</v>
      </c>
      <c r="Z61" s="52">
        <f t="shared" si="11"/>
        <v>282818.19718636951</v>
      </c>
      <c r="AA61" s="52">
        <f t="shared" si="11"/>
        <v>282175.96858698258</v>
      </c>
      <c r="AB61" s="52">
        <f t="shared" si="11"/>
        <v>281535.19837173773</v>
      </c>
      <c r="AC61" s="52">
        <f t="shared" si="11"/>
        <v>280895.88322891033</v>
      </c>
      <c r="AD61" s="52">
        <f t="shared" si="11"/>
        <v>280258.01985429594</v>
      </c>
      <c r="AE61" s="52">
        <f t="shared" si="11"/>
        <v>279621.60495119344</v>
      </c>
      <c r="AF61" s="52">
        <f t="shared" si="11"/>
        <v>278986.63523038808</v>
      </c>
      <c r="AG61" s="52">
        <f t="shared" si="11"/>
        <v>278353.10741013393</v>
      </c>
      <c r="AH61" s="52">
        <f t="shared" si="11"/>
        <v>277721.01821613766</v>
      </c>
      <c r="AI61" s="52">
        <f t="shared" si="11"/>
        <v>277090.36438154121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331"/>
      <c r="BF61" s="331"/>
      <c r="BG61" s="331"/>
      <c r="BH61" s="331"/>
      <c r="BI61" s="331"/>
      <c r="BJ61" s="331"/>
    </row>
    <row r="62" spans="1:62" ht="15.75">
      <c r="B62" s="1" t="str">
        <f t="shared" si="5"/>
        <v>RegionManufacturedExisting</v>
      </c>
      <c r="C62" s="5"/>
      <c r="D62" s="1" t="s">
        <v>21</v>
      </c>
      <c r="E62" s="1" t="s">
        <v>5422</v>
      </c>
      <c r="F62" s="52">
        <f t="shared" ref="F62:AI62" si="12">F21+F31+F41+F51</f>
        <v>592534.44186715514</v>
      </c>
      <c r="G62" s="52">
        <f t="shared" si="12"/>
        <v>586202.03429951589</v>
      </c>
      <c r="H62" s="52">
        <f t="shared" si="12"/>
        <v>579937.30108592147</v>
      </c>
      <c r="I62" s="52">
        <f t="shared" si="12"/>
        <v>573739.51899146545</v>
      </c>
      <c r="J62" s="52">
        <f t="shared" si="12"/>
        <v>567607.97251044272</v>
      </c>
      <c r="K62" s="52">
        <f t="shared" si="12"/>
        <v>561541.95378374844</v>
      </c>
      <c r="L62" s="52">
        <f t="shared" si="12"/>
        <v>555540.76251715817</v>
      </c>
      <c r="M62" s="52">
        <f t="shared" si="12"/>
        <v>549603.70590048225</v>
      </c>
      <c r="N62" s="52">
        <f t="shared" si="12"/>
        <v>543730.09852758457</v>
      </c>
      <c r="O62" s="52">
        <f t="shared" si="12"/>
        <v>537919.26231725444</v>
      </c>
      <c r="P62" s="52">
        <f t="shared" si="12"/>
        <v>532170.5264349269</v>
      </c>
      <c r="Q62" s="52">
        <f t="shared" si="12"/>
        <v>526483.22721523582</v>
      </c>
      <c r="R62" s="52">
        <f t="shared" si="12"/>
        <v>520856.70808539871</v>
      </c>
      <c r="S62" s="52">
        <f t="shared" si="12"/>
        <v>515290.31948941713</v>
      </c>
      <c r="T62" s="52">
        <f t="shared" si="12"/>
        <v>509783.41881308879</v>
      </c>
      <c r="U62" s="52">
        <f t="shared" si="12"/>
        <v>504335.37030982092</v>
      </c>
      <c r="V62" s="52">
        <f t="shared" si="12"/>
        <v>498945.54502723581</v>
      </c>
      <c r="W62" s="52">
        <f t="shared" si="12"/>
        <v>493613.3207345613</v>
      </c>
      <c r="X62" s="52">
        <f t="shared" si="12"/>
        <v>488338.08185079723</v>
      </c>
      <c r="Y62" s="52">
        <f t="shared" si="12"/>
        <v>483119.21937364899</v>
      </c>
      <c r="Z62" s="52">
        <f t="shared" si="12"/>
        <v>477956.13080922159</v>
      </c>
      <c r="AA62" s="52">
        <f t="shared" si="12"/>
        <v>472848.22010246397</v>
      </c>
      <c r="AB62" s="52">
        <f t="shared" si="12"/>
        <v>467794.89756835741</v>
      </c>
      <c r="AC62" s="52">
        <f t="shared" si="12"/>
        <v>462795.57982383878</v>
      </c>
      <c r="AD62" s="52">
        <f t="shared" si="12"/>
        <v>457849.68972045212</v>
      </c>
      <c r="AE62" s="52">
        <f t="shared" si="12"/>
        <v>452956.65627771913</v>
      </c>
      <c r="AF62" s="52">
        <f t="shared" si="12"/>
        <v>448115.91461722221</v>
      </c>
      <c r="AG62" s="52">
        <f t="shared" si="12"/>
        <v>443326.90589739179</v>
      </c>
      <c r="AH62" s="52">
        <f t="shared" si="12"/>
        <v>438589.07724899036</v>
      </c>
      <c r="AI62" s="52">
        <f t="shared" si="12"/>
        <v>433901.88171128684</v>
      </c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331"/>
      <c r="BF62" s="331"/>
      <c r="BG62" s="331"/>
      <c r="BH62" s="331"/>
      <c r="BI62" s="331"/>
      <c r="BJ62" s="331"/>
    </row>
    <row r="63" spans="1:62" ht="15.75">
      <c r="C63" s="5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</row>
    <row r="64" spans="1:62" customFormat="1"/>
    <row r="65" spans="6:35" customFormat="1">
      <c r="F65" t="s">
        <v>5709</v>
      </c>
      <c r="G65" s="304">
        <f>G59+SUM($F55:G55)</f>
        <v>4523265.6152495397</v>
      </c>
      <c r="H65" s="304">
        <f>H59+SUM($F55:H55)</f>
        <v>4563874.7511911104</v>
      </c>
      <c r="I65" s="304">
        <f>I59+SUM($F55:I55)</f>
        <v>4603510.791537948</v>
      </c>
      <c r="J65" s="304">
        <f>J59+SUM($F55:J55)</f>
        <v>4642587.6683632545</v>
      </c>
      <c r="K65" s="304">
        <f>K59+SUM($F55:K55)</f>
        <v>4680347.4691617014</v>
      </c>
      <c r="L65" s="304">
        <f>L59+SUM($F55:L55)</f>
        <v>4716261.5295891166</v>
      </c>
      <c r="M65" s="304">
        <f>M59+SUM($F55:M55)</f>
        <v>4751225.7629217934</v>
      </c>
      <c r="N65" s="304">
        <f>N59+SUM($F55:N55)</f>
        <v>4785616.4341394119</v>
      </c>
      <c r="O65" s="304">
        <f>O59+SUM($F55:O55)</f>
        <v>4819892.3041577321</v>
      </c>
      <c r="P65" s="304">
        <f>P59+SUM($F55:P55)</f>
        <v>4854124.4450594774</v>
      </c>
      <c r="Q65" s="304">
        <f>Q59+SUM($F55:Q55)</f>
        <v>4887033.514375967</v>
      </c>
      <c r="R65" s="304">
        <f>R59+SUM($F55:R55)</f>
        <v>4919546.4626920922</v>
      </c>
      <c r="S65" s="304">
        <f>S59+SUM($F55:S55)</f>
        <v>4951959.8753110636</v>
      </c>
      <c r="T65" s="304">
        <f>T59+SUM($F55:T55)</f>
        <v>4984214.6785112526</v>
      </c>
      <c r="U65" s="304">
        <f>U59+SUM($F55:U55)</f>
        <v>5015443.779792049</v>
      </c>
      <c r="V65" s="304">
        <f>V59+SUM($F55:V55)</f>
        <v>5046167.9739799025</v>
      </c>
      <c r="W65" s="304">
        <f>W59+SUM($F55:W55)</f>
        <v>5076242.7342895893</v>
      </c>
      <c r="X65" s="304">
        <f>X59+SUM($F55:X55)</f>
        <v>5105408.5705775823</v>
      </c>
      <c r="Y65" s="304">
        <f>Y59+SUM($F55:Y55)</f>
        <v>5134020.0606520725</v>
      </c>
      <c r="Z65" s="304">
        <f>Z59+SUM($F55:Z55)</f>
        <v>5161945.1205860954</v>
      </c>
      <c r="AA65" s="304">
        <f>AA59+SUM($F55:AA55)</f>
        <v>5188968.8203032296</v>
      </c>
      <c r="AB65" s="304">
        <f>AB59+SUM($F55:AB55)</f>
        <v>5215773.5851793978</v>
      </c>
      <c r="AC65" s="304">
        <f>AC59+SUM($F55:AC55)</f>
        <v>5242602.8531274395</v>
      </c>
      <c r="AD65" s="304">
        <f>AD59+SUM($F55:AD55)</f>
        <v>5269568.7867772821</v>
      </c>
      <c r="AE65" s="304">
        <f>AE59+SUM($F55:AE55)</f>
        <v>5296507.0429995386</v>
      </c>
      <c r="AF65" s="304">
        <f>AF59+SUM($F55:AF55)</f>
        <v>5323223.070800242</v>
      </c>
      <c r="AG65" s="304">
        <f>AG59+SUM($F55:AG55)</f>
        <v>5349688.3211362343</v>
      </c>
      <c r="AH65" s="304">
        <f>AH59+SUM($F55:AH55)</f>
        <v>5375907.0835824618</v>
      </c>
      <c r="AI65" s="304">
        <f>AI59+SUM($F55:AI55)</f>
        <v>5402527.9179060571</v>
      </c>
    </row>
    <row r="66" spans="6:35" customFormat="1">
      <c r="F66" t="s">
        <v>5710</v>
      </c>
      <c r="G66" s="304">
        <f>SUM(G60:G61)+SUM($F56:G57)</f>
        <v>1348617.1794098073</v>
      </c>
      <c r="H66" s="304">
        <f>SUM(H60:H61)+SUM($F56:H57)</f>
        <v>1372918.7268866722</v>
      </c>
      <c r="I66" s="304">
        <f>SUM(I60:I61)+SUM($F56:I57)</f>
        <v>1397102.3170069279</v>
      </c>
      <c r="J66" s="304">
        <f>SUM(J60:J61)+SUM($F56:J57)</f>
        <v>1421391.4828930176</v>
      </c>
      <c r="K66" s="304">
        <f>SUM(K60:K61)+SUM($F56:K57)</f>
        <v>1445358.3976361186</v>
      </c>
      <c r="L66" s="304">
        <f>SUM(L60:L61)+SUM($F56:L57)</f>
        <v>1468697.7823352686</v>
      </c>
      <c r="M66" s="304">
        <f>SUM(M60:M61)+SUM($F56:M57)</f>
        <v>1491891.5568389671</v>
      </c>
      <c r="N66" s="304">
        <f>SUM(N60:N61)+SUM($F56:N57)</f>
        <v>1515137.0162355199</v>
      </c>
      <c r="O66" s="304">
        <f>SUM(O60:O61)+SUM($F56:O57)</f>
        <v>1538689.8547891933</v>
      </c>
      <c r="P66" s="304">
        <f>SUM(P60:P61)+SUM($F56:P57)</f>
        <v>1562604.7007000416</v>
      </c>
      <c r="Q66" s="304">
        <f>SUM(Q60:Q61)+SUM($F56:Q57)</f>
        <v>1586101.7265020187</v>
      </c>
      <c r="R66" s="304">
        <f>SUM(R60:R61)+SUM($F56:R57)</f>
        <v>1609730.681464626</v>
      </c>
      <c r="S66" s="304">
        <f>SUM(S60:S61)+SUM($F56:S57)</f>
        <v>1633677.2826974043</v>
      </c>
      <c r="T66" s="304">
        <f>SUM(T60:T61)+SUM($F56:T57)</f>
        <v>1657918.411873749</v>
      </c>
      <c r="U66" s="304">
        <f>SUM(U60:U61)+SUM($F56:U57)</f>
        <v>1681888.6689931999</v>
      </c>
      <c r="V66" s="304">
        <f>SUM(V60:V61)+SUM($F56:V57)</f>
        <v>1705929.4604768991</v>
      </c>
      <c r="W66" s="304">
        <f>SUM(W60:W61)+SUM($F56:W57)</f>
        <v>1729922.5846080333</v>
      </c>
      <c r="X66" s="304">
        <f>SUM(X60:X61)+SUM($F56:X57)</f>
        <v>1753694.6873201691</v>
      </c>
      <c r="Y66" s="304">
        <f>SUM(Y60:Y61)+SUM($F56:Y57)</f>
        <v>1777461.649588177</v>
      </c>
      <c r="Z66" s="304">
        <f>SUM(Z60:Z61)+SUM($F56:Z57)</f>
        <v>1801151.2076637703</v>
      </c>
      <c r="AA66" s="304">
        <f>SUM(AA60:AA61)+SUM($F56:AA57)</f>
        <v>1824581.7506739548</v>
      </c>
      <c r="AB66" s="304">
        <f>SUM(AB60:AB61)+SUM($F56:AB57)</f>
        <v>1848249.3368690852</v>
      </c>
      <c r="AC66" s="304">
        <f>SUM(AC60:AC61)+SUM($F56:AC57)</f>
        <v>1872339.1390150553</v>
      </c>
      <c r="AD66" s="304">
        <f>SUM(AD60:AD61)+SUM($F56:AD57)</f>
        <v>1896945.1628936636</v>
      </c>
      <c r="AE66" s="304">
        <f>SUM(AE60:AE61)+SUM($F56:AE57)</f>
        <v>1921953.199310875</v>
      </c>
      <c r="AF66" s="304">
        <f>SUM(AF60:AF61)+SUM($F56:AF57)</f>
        <v>1947218.0175964767</v>
      </c>
      <c r="AG66" s="304">
        <f>SUM(AG60:AG61)+SUM($F56:AG57)</f>
        <v>1972715.4589401027</v>
      </c>
      <c r="AH66" s="304">
        <f>SUM(AH60:AH61)+SUM($F56:AH57)</f>
        <v>1998450.2473628935</v>
      </c>
      <c r="AI66" s="304">
        <f>SUM(AI60:AI61)+SUM($F56:AI57)</f>
        <v>2024427.1307374593</v>
      </c>
    </row>
    <row r="67" spans="6:35" customFormat="1">
      <c r="F67" t="s">
        <v>5711</v>
      </c>
      <c r="G67" s="304">
        <f>G62+SUM($F58:G58)</f>
        <v>594309.57276446116</v>
      </c>
      <c r="H67" s="304">
        <f>H62+SUM($F58:H58)</f>
        <v>592215.63863719814</v>
      </c>
      <c r="I67" s="304">
        <f>I62+SUM($F58:I58)</f>
        <v>590283.19153291127</v>
      </c>
      <c r="J67" s="304">
        <f>J62+SUM($F58:J58)</f>
        <v>588543.78827480297</v>
      </c>
      <c r="K67" s="304">
        <f>K62+SUM($F58:K58)</f>
        <v>586924.56249904202</v>
      </c>
      <c r="L67" s="304">
        <f>L62+SUM($F58:L58)</f>
        <v>585368.08556025871</v>
      </c>
      <c r="M67" s="304">
        <f>M62+SUM($F58:M58)</f>
        <v>583952.40157623007</v>
      </c>
      <c r="N67" s="304">
        <f>N62+SUM($F58:N58)</f>
        <v>582710.96446011914</v>
      </c>
      <c r="O67" s="304">
        <f>O62+SUM($F58:O58)</f>
        <v>581689.48797836469</v>
      </c>
      <c r="P67" s="304">
        <f>P62+SUM($F58:P58)</f>
        <v>580898.17219317949</v>
      </c>
      <c r="Q67" s="304">
        <f>Q62+SUM($F58:Q58)</f>
        <v>580190.41439587646</v>
      </c>
      <c r="R67" s="304">
        <f>R62+SUM($F58:R58)</f>
        <v>579668.17874105612</v>
      </c>
      <c r="S67" s="304">
        <f>S62+SUM($F58:S58)</f>
        <v>579366.29035006592</v>
      </c>
      <c r="T67" s="304">
        <f>T62+SUM($F58:T58)</f>
        <v>579278.31583435042</v>
      </c>
      <c r="U67" s="304">
        <f>U62+SUM($F58:U58)</f>
        <v>579289.59831501613</v>
      </c>
      <c r="V67" s="304">
        <f>V62+SUM($F58:V58)</f>
        <v>579465.69344478031</v>
      </c>
      <c r="W67" s="304">
        <f>W62+SUM($F58:W58)</f>
        <v>579784.49306622369</v>
      </c>
      <c r="X67" s="304">
        <f>X62+SUM($F58:X58)</f>
        <v>580204.69042299432</v>
      </c>
      <c r="Y67" s="304">
        <f>Y62+SUM($F58:Y58)</f>
        <v>580773.19280158798</v>
      </c>
      <c r="Z67" s="304">
        <f>Z62+SUM($F58:Z58)</f>
        <v>581468.74687380274</v>
      </c>
      <c r="AA67" s="304">
        <f>AA62+SUM($F58:AA58)</f>
        <v>582252.93733834405</v>
      </c>
      <c r="AB67" s="304">
        <f>AB62+SUM($F58:AB58)</f>
        <v>583229.08458009874</v>
      </c>
      <c r="AC67" s="304">
        <f>AC62+SUM($F58:AC58)</f>
        <v>584439.92762139637</v>
      </c>
      <c r="AD67" s="304">
        <f>AD62+SUM($F58:AD58)</f>
        <v>585907.2329800654</v>
      </c>
      <c r="AE67" s="304">
        <f>AE62+SUM($F58:AE58)</f>
        <v>587605.11982424697</v>
      </c>
      <c r="AF67" s="304">
        <f>AF62+SUM($F58:AF58)</f>
        <v>589499.68014444108</v>
      </c>
      <c r="AG67" s="304">
        <f>AG62+SUM($F58:AG58)</f>
        <v>591586.73330850294</v>
      </c>
      <c r="AH67" s="304">
        <f>AH62+SUM($F58:AH58)</f>
        <v>593867.19535941666</v>
      </c>
      <c r="AI67" s="304">
        <f>AI62+SUM($F58:AI58)</f>
        <v>596342.03154535685</v>
      </c>
    </row>
    <row r="68" spans="6:35" customFormat="1"/>
    <row r="69" spans="6:35" customFormat="1"/>
    <row r="70" spans="6:35" customFormat="1"/>
    <row r="71" spans="6:35" customFormat="1"/>
    <row r="72" spans="6:35" customFormat="1"/>
    <row r="73" spans="6:35" customFormat="1"/>
    <row r="74" spans="6:35" customFormat="1"/>
    <row r="75" spans="6:35" customFormat="1"/>
    <row r="76" spans="6:35" customFormat="1"/>
    <row r="77" spans="6:35" customFormat="1"/>
    <row r="78" spans="6:35" customFormat="1"/>
    <row r="79" spans="6:35" customFormat="1"/>
    <row r="80" spans="6:35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4:56" customFormat="1"/>
    <row r="114" spans="4:56" customFormat="1"/>
    <row r="115" spans="4:56" customFormat="1"/>
    <row r="116" spans="4:56"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2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4:56"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2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8" spans="4:56">
      <c r="AJ118" s="49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</row>
    <row r="119" spans="4:56"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2"/>
      <c r="AH119" s="13"/>
      <c r="AI119" s="13"/>
      <c r="AJ119" s="322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</row>
    <row r="120" spans="4:56">
      <c r="AJ120" s="32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</row>
    <row r="121" spans="4:56"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4:56"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4:56"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7" spans="4:56">
      <c r="D127" s="14"/>
    </row>
    <row r="128" spans="4:56">
      <c r="D128" s="15"/>
    </row>
    <row r="129" spans="4:34">
      <c r="D129" s="15"/>
    </row>
    <row r="132" spans="4:34"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2"/>
      <c r="AH132" s="13"/>
    </row>
    <row r="133" spans="4:34"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2"/>
      <c r="AH133" s="13"/>
    </row>
    <row r="134" spans="4:34"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2"/>
      <c r="AH134" s="13"/>
    </row>
    <row r="135" spans="4:34"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2"/>
      <c r="AH135" s="13"/>
    </row>
    <row r="136" spans="4:34"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2"/>
      <c r="AH136" s="13"/>
    </row>
    <row r="137" spans="4:34"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2"/>
      <c r="AH137" s="13"/>
    </row>
    <row r="138" spans="4:34"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2"/>
      <c r="AH138" s="13"/>
    </row>
    <row r="139" spans="4:34"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2"/>
      <c r="AH139" s="13"/>
    </row>
    <row r="140" spans="4:34"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2"/>
      <c r="AH140" s="13"/>
    </row>
    <row r="141" spans="4:34"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2"/>
      <c r="AH141" s="13"/>
    </row>
    <row r="142" spans="4:34"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2"/>
      <c r="AH142" s="13"/>
    </row>
    <row r="143" spans="4:34"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2"/>
      <c r="AH143" s="13"/>
    </row>
  </sheetData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4" tint="0.79998168889431442"/>
  </sheetPr>
  <dimension ref="A1:BD143"/>
  <sheetViews>
    <sheetView topLeftCell="A45" workbookViewId="0">
      <selection activeCell="D69" sqref="D69"/>
    </sheetView>
  </sheetViews>
  <sheetFormatPr defaultColWidth="9.140625" defaultRowHeight="12.75"/>
  <cols>
    <col min="1" max="2" width="23.140625" style="1" customWidth="1"/>
    <col min="3" max="3" width="35" style="1" customWidth="1"/>
    <col min="4" max="4" width="32.28515625" style="1" bestFit="1" customWidth="1"/>
    <col min="5" max="5" width="11.140625" style="1" customWidth="1"/>
    <col min="6" max="6" width="11" style="1" customWidth="1"/>
    <col min="7" max="7" width="12.28515625" style="1" customWidth="1"/>
    <col min="8" max="9" width="8" style="1" customWidth="1"/>
    <col min="10" max="10" width="10.28515625" style="1" customWidth="1"/>
    <col min="11" max="16" width="9.28515625" style="1" customWidth="1"/>
    <col min="17" max="17" width="10.28515625" style="1" customWidth="1"/>
    <col min="18" max="32" width="9.28515625" style="1" customWidth="1"/>
    <col min="33" max="33" width="9.28515625" style="3" customWidth="1"/>
    <col min="34" max="35" width="9.28515625" style="1" customWidth="1"/>
    <col min="36" max="36" width="13" style="1" bestFit="1" customWidth="1"/>
    <col min="37" max="56" width="12.85546875" style="1" bestFit="1" customWidth="1"/>
    <col min="57" max="16384" width="9.140625" style="1"/>
  </cols>
  <sheetData>
    <row r="1" spans="1:56" ht="25.5">
      <c r="G1" s="2"/>
      <c r="AK1" s="1" t="s">
        <v>5385</v>
      </c>
      <c r="AM1" s="1" t="s">
        <v>5386</v>
      </c>
    </row>
    <row r="2" spans="1:56">
      <c r="A2" s="1" t="s">
        <v>5387</v>
      </c>
      <c r="C2" s="1" t="s">
        <v>5388</v>
      </c>
      <c r="D2" s="1" t="s">
        <v>0</v>
      </c>
      <c r="G2" s="1" t="s">
        <v>5387</v>
      </c>
      <c r="I2" s="1" t="s">
        <v>5389</v>
      </c>
      <c r="K2" s="1" t="s">
        <v>5390</v>
      </c>
      <c r="AJ2" s="1" t="s">
        <v>5391</v>
      </c>
      <c r="AK2" s="1">
        <v>-2.2707813017997908E-3</v>
      </c>
      <c r="AM2" s="1" t="s">
        <v>5392</v>
      </c>
    </row>
    <row r="3" spans="1:56">
      <c r="A3" s="1" t="s">
        <v>5389</v>
      </c>
      <c r="C3" s="1" t="s">
        <v>5393</v>
      </c>
      <c r="G3" s="1" t="s">
        <v>5388</v>
      </c>
      <c r="I3" s="1" t="s">
        <v>5393</v>
      </c>
      <c r="K3" s="1" t="s">
        <v>5394</v>
      </c>
      <c r="AJ3" s="1" t="s">
        <v>5395</v>
      </c>
      <c r="AK3" s="1">
        <v>-2.2708178107920937E-3</v>
      </c>
      <c r="AM3" s="1" t="s">
        <v>5396</v>
      </c>
    </row>
    <row r="4" spans="1:56">
      <c r="A4" s="1" t="s">
        <v>5390</v>
      </c>
      <c r="C4" s="1" t="s">
        <v>5394</v>
      </c>
      <c r="D4" s="1" t="s">
        <v>1</v>
      </c>
      <c r="E4" s="1" t="s">
        <v>2</v>
      </c>
      <c r="I4" s="1" t="s">
        <v>5397</v>
      </c>
      <c r="AJ4" s="1" t="s">
        <v>5398</v>
      </c>
      <c r="AK4" s="1">
        <v>-1.0686986477418991E-2</v>
      </c>
    </row>
    <row r="5" spans="1:56">
      <c r="D5" s="1" t="s">
        <v>3</v>
      </c>
      <c r="E5" s="1" t="s">
        <v>4</v>
      </c>
    </row>
    <row r="8" spans="1:56">
      <c r="D8" s="1" t="s">
        <v>5</v>
      </c>
      <c r="E8" s="1" t="s">
        <v>6</v>
      </c>
      <c r="F8" s="1" t="s">
        <v>5399</v>
      </c>
    </row>
    <row r="9" spans="1:56">
      <c r="D9" s="1" t="s">
        <v>7</v>
      </c>
      <c r="E9" s="1" t="s">
        <v>8</v>
      </c>
      <c r="F9" s="1" t="s">
        <v>9</v>
      </c>
    </row>
    <row r="10" spans="1:56">
      <c r="D10" s="1" t="s">
        <v>10</v>
      </c>
      <c r="F10" s="1">
        <v>11</v>
      </c>
      <c r="G10" s="8">
        <v>12</v>
      </c>
      <c r="H10" s="1">
        <v>13</v>
      </c>
      <c r="I10" s="1">
        <v>14</v>
      </c>
      <c r="J10" s="1">
        <v>15</v>
      </c>
      <c r="K10" s="1">
        <v>16</v>
      </c>
      <c r="L10" s="1">
        <v>17</v>
      </c>
      <c r="M10" s="1">
        <v>18</v>
      </c>
      <c r="N10" s="1">
        <v>19</v>
      </c>
      <c r="O10" s="1">
        <v>20</v>
      </c>
      <c r="P10" s="1">
        <v>21</v>
      </c>
      <c r="Q10" s="1">
        <v>22</v>
      </c>
      <c r="R10" s="1">
        <v>23</v>
      </c>
      <c r="S10" s="1">
        <v>24</v>
      </c>
      <c r="T10" s="1">
        <v>25</v>
      </c>
      <c r="U10" s="1">
        <v>26</v>
      </c>
      <c r="V10" s="1">
        <v>27</v>
      </c>
      <c r="W10" s="1">
        <v>28</v>
      </c>
      <c r="X10" s="1">
        <v>29</v>
      </c>
      <c r="Y10" s="1">
        <v>30</v>
      </c>
      <c r="Z10" s="1">
        <v>31</v>
      </c>
      <c r="AA10" s="1">
        <v>32</v>
      </c>
      <c r="AB10" s="1">
        <v>33</v>
      </c>
      <c r="AC10" s="1">
        <v>34</v>
      </c>
      <c r="AD10" s="1">
        <v>35</v>
      </c>
      <c r="AE10" s="1">
        <v>36</v>
      </c>
      <c r="AF10" s="1">
        <v>37</v>
      </c>
      <c r="AG10" s="3">
        <v>38</v>
      </c>
      <c r="AH10" s="1">
        <v>39</v>
      </c>
      <c r="AI10" s="1">
        <v>40</v>
      </c>
    </row>
    <row r="11" spans="1:56">
      <c r="G11" s="8"/>
    </row>
    <row r="12" spans="1:56">
      <c r="B12" s="122" t="s">
        <v>5475</v>
      </c>
      <c r="D12" s="4" t="s">
        <v>11</v>
      </c>
      <c r="E12" s="4" t="s">
        <v>12</v>
      </c>
      <c r="F12" s="4">
        <v>2021</v>
      </c>
      <c r="G12" s="8">
        <v>2022</v>
      </c>
      <c r="H12" s="4">
        <v>2023</v>
      </c>
      <c r="I12" s="4">
        <v>2024</v>
      </c>
      <c r="J12" s="4">
        <v>2025</v>
      </c>
      <c r="K12" s="4">
        <v>2026</v>
      </c>
      <c r="L12" s="4">
        <v>2027</v>
      </c>
      <c r="M12" s="4">
        <v>2028</v>
      </c>
      <c r="N12" s="4">
        <v>2029</v>
      </c>
      <c r="O12" s="4">
        <v>2030</v>
      </c>
      <c r="P12" s="4">
        <v>2031</v>
      </c>
      <c r="Q12" s="4">
        <v>2032</v>
      </c>
      <c r="R12" s="4">
        <v>2033</v>
      </c>
      <c r="S12" s="4">
        <v>2034</v>
      </c>
      <c r="T12" s="4">
        <v>2035</v>
      </c>
      <c r="U12" s="4">
        <v>2036</v>
      </c>
      <c r="V12" s="4">
        <v>2037</v>
      </c>
      <c r="W12" s="4">
        <v>2038</v>
      </c>
      <c r="X12" s="4">
        <v>2039</v>
      </c>
      <c r="Y12" s="4">
        <v>2040</v>
      </c>
      <c r="Z12" s="4">
        <v>2041</v>
      </c>
      <c r="AA12" s="4">
        <v>2042</v>
      </c>
      <c r="AB12" s="4">
        <v>2043</v>
      </c>
      <c r="AC12" s="4">
        <v>2044</v>
      </c>
      <c r="AD12" s="4">
        <v>2045</v>
      </c>
      <c r="AE12" s="4">
        <v>2046</v>
      </c>
      <c r="AF12" s="4">
        <v>2047</v>
      </c>
      <c r="AG12" s="10">
        <v>2048</v>
      </c>
      <c r="AH12" s="4">
        <v>2049</v>
      </c>
      <c r="AI12" s="4">
        <v>2050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pans="1:56">
      <c r="C13" s="1" t="s">
        <v>13</v>
      </c>
      <c r="D13" s="4" t="s">
        <v>14</v>
      </c>
      <c r="E13" s="4"/>
      <c r="F13" s="4"/>
      <c r="G13" s="8"/>
    </row>
    <row r="14" spans="1:56" ht="15.75">
      <c r="B14" s="1" t="str">
        <f>CONCATENATE("OR",D14,E14)</f>
        <v>ORSingle FamilyNew</v>
      </c>
      <c r="C14" s="5" t="s">
        <v>15</v>
      </c>
      <c r="D14" s="1" t="s">
        <v>16</v>
      </c>
      <c r="E14" s="1" t="s">
        <v>8</v>
      </c>
      <c r="F14" s="6">
        <f>'[6]Res unit Forecast (high)'!E14</f>
        <v>18504.908145959962</v>
      </c>
      <c r="G14" s="6">
        <f>'[6]Res unit Forecast (high)'!F14</f>
        <v>18523.773481487035</v>
      </c>
      <c r="H14" s="6">
        <f>'[6]Res unit Forecast (high)'!G14</f>
        <v>18275.114419048594</v>
      </c>
      <c r="I14" s="6">
        <f>'[6]Res unit Forecast (high)'!H14</f>
        <v>17404.407950118672</v>
      </c>
      <c r="J14" s="6">
        <f>'[6]Res unit Forecast (high)'!I14</f>
        <v>17057.975854596487</v>
      </c>
      <c r="K14" s="6">
        <f>'[6]Res unit Forecast (high)'!J14</f>
        <v>16674.96090948223</v>
      </c>
      <c r="L14" s="6">
        <f>'[6]Res unit Forecast (high)'!K14</f>
        <v>16215.287007628733</v>
      </c>
      <c r="M14" s="6">
        <f>'[6]Res unit Forecast (high)'!L14</f>
        <v>15834.743578324811</v>
      </c>
      <c r="N14" s="6">
        <f>'[6]Res unit Forecast (high)'!M14</f>
        <v>14960.633029843719</v>
      </c>
      <c r="O14" s="6">
        <f>'[6]Res unit Forecast (high)'!N14</f>
        <v>15234.661691168922</v>
      </c>
      <c r="P14" s="6">
        <f>'[6]Res unit Forecast (high)'!O14</f>
        <v>14926.549093343721</v>
      </c>
      <c r="Q14" s="6">
        <f>'[6]Res unit Forecast (high)'!P14</f>
        <v>14702.477876473087</v>
      </c>
      <c r="R14" s="6">
        <f>'[6]Res unit Forecast (high)'!Q14</f>
        <v>14667.91153499232</v>
      </c>
      <c r="S14" s="6">
        <f>'[6]Res unit Forecast (high)'!R14</f>
        <v>14170.442808126554</v>
      </c>
      <c r="T14" s="6">
        <f>'[6]Res unit Forecast (high)'!S14</f>
        <v>14322.574199269635</v>
      </c>
      <c r="U14" s="6">
        <f>'[6]Res unit Forecast (high)'!T14</f>
        <v>13954.322465879794</v>
      </c>
      <c r="V14" s="6">
        <f>'[6]Res unit Forecast (high)'!U14</f>
        <v>13607.657107893046</v>
      </c>
      <c r="W14" s="6">
        <f>'[6]Res unit Forecast (high)'!V14</f>
        <v>13604.347296599146</v>
      </c>
      <c r="X14" s="6">
        <f>'[6]Res unit Forecast (high)'!W14</f>
        <v>13029.688666329266</v>
      </c>
      <c r="Y14" s="6">
        <f>'[6]Res unit Forecast (high)'!X14</f>
        <v>12790.82651702918</v>
      </c>
      <c r="Z14" s="6">
        <f>'[6]Res unit Forecast (high)'!Y14</f>
        <v>12702.842997273823</v>
      </c>
      <c r="AA14" s="6">
        <f>'[6]Res unit Forecast (high)'!Z14</f>
        <v>12469.144547564103</v>
      </c>
      <c r="AB14" s="6">
        <f>'[6]Res unit Forecast (high)'!AA14</f>
        <v>12518.277211470737</v>
      </c>
      <c r="AC14" s="6">
        <f>'[6]Res unit Forecast (high)'!AB14</f>
        <v>12275.798794053422</v>
      </c>
      <c r="AD14" s="6">
        <f>'[6]Res unit Forecast (high)'!AC14</f>
        <v>12146.824979294415</v>
      </c>
      <c r="AE14" s="6">
        <f>'[6]Res unit Forecast (high)'!AD14</f>
        <v>12109.229079620452</v>
      </c>
      <c r="AF14" s="6">
        <f>'[6]Res unit Forecast (high)'!AE14</f>
        <v>12147.85757700368</v>
      </c>
      <c r="AG14" s="6">
        <f>'[6]Res unit Forecast (high)'!AF14</f>
        <v>12055.372198100929</v>
      </c>
      <c r="AH14" s="6">
        <f>'[6]Res unit Forecast (high)'!AG14</f>
        <v>11989.982330526203</v>
      </c>
      <c r="AI14" s="6">
        <f>'[6]Res unit Forecast (high)'!AH14</f>
        <v>12111.572410900919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52"/>
    </row>
    <row r="15" spans="1:56" ht="15.75">
      <c r="B15" s="1" t="str">
        <f t="shared" ref="B15:B21" si="0">CONCATENATE("OR",D15,E15)</f>
        <v>ORMultifamily - Low RiseNew</v>
      </c>
      <c r="C15" s="5" t="s">
        <v>17</v>
      </c>
      <c r="D15" s="1" t="s">
        <v>18</v>
      </c>
      <c r="E15" s="1" t="s">
        <v>8</v>
      </c>
      <c r="F15" s="6">
        <f>'[6]Res unit Forecast (high)'!E15</f>
        <v>8612.9705248197824</v>
      </c>
      <c r="G15" s="6">
        <f>'[6]Res unit Forecast (high)'!F15</f>
        <v>8750.4037493585238</v>
      </c>
      <c r="H15" s="6">
        <f>'[6]Res unit Forecast (high)'!G15</f>
        <v>8678.6597818291102</v>
      </c>
      <c r="I15" s="6">
        <f>'[6]Res unit Forecast (high)'!H15</f>
        <v>8454.1940459378129</v>
      </c>
      <c r="J15" s="6">
        <f>'[6]Res unit Forecast (high)'!I15</f>
        <v>8323.169983621432</v>
      </c>
      <c r="K15" s="6">
        <f>'[6]Res unit Forecast (high)'!J15</f>
        <v>8095.7859902341579</v>
      </c>
      <c r="L15" s="6">
        <f>'[6]Res unit Forecast (high)'!K15</f>
        <v>7742.31521957326</v>
      </c>
      <c r="M15" s="6">
        <f>'[6]Res unit Forecast (high)'!L15</f>
        <v>7281.4902923489144</v>
      </c>
      <c r="N15" s="6">
        <f>'[6]Res unit Forecast (high)'!M15</f>
        <v>6811.7148263266636</v>
      </c>
      <c r="O15" s="6">
        <f>'[6]Res unit Forecast (high)'!N15</f>
        <v>6520.650001730146</v>
      </c>
      <c r="P15" s="6">
        <f>'[6]Res unit Forecast (high)'!O15</f>
        <v>6336.3286514613201</v>
      </c>
      <c r="Q15" s="6">
        <f>'[6]Res unit Forecast (high)'!P15</f>
        <v>6132.0917890610299</v>
      </c>
      <c r="R15" s="6">
        <f>'[6]Res unit Forecast (high)'!Q15</f>
        <v>6015.2722231576772</v>
      </c>
      <c r="S15" s="6">
        <f>'[6]Res unit Forecast (high)'!R15</f>
        <v>5749.1919667321026</v>
      </c>
      <c r="T15" s="6">
        <f>'[6]Res unit Forecast (high)'!S15</f>
        <v>5674.5905982495869</v>
      </c>
      <c r="U15" s="6">
        <f>'[6]Res unit Forecast (high)'!T15</f>
        <v>5457.0546294875548</v>
      </c>
      <c r="V15" s="6">
        <f>'[6]Res unit Forecast (high)'!U15</f>
        <v>5432.3073419982438</v>
      </c>
      <c r="W15" s="6">
        <f>'[6]Res unit Forecast (high)'!V15</f>
        <v>5109.8362500230396</v>
      </c>
      <c r="X15" s="6">
        <f>'[6]Res unit Forecast (high)'!W15</f>
        <v>4979.4032085579092</v>
      </c>
      <c r="Y15" s="6">
        <f>'[6]Res unit Forecast (high)'!X15</f>
        <v>4862.5922434033</v>
      </c>
      <c r="Z15" s="6">
        <f>'[6]Res unit Forecast (high)'!Y15</f>
        <v>4656.7639644143856</v>
      </c>
      <c r="AA15" s="6">
        <f>'[6]Res unit Forecast (high)'!Z15</f>
        <v>4288.6788278080612</v>
      </c>
      <c r="AB15" s="6">
        <f>'[6]Res unit Forecast (high)'!AA15</f>
        <v>4363.051815789956</v>
      </c>
      <c r="AC15" s="6">
        <f>'[6]Res unit Forecast (high)'!AB15</f>
        <v>4313.5129738099322</v>
      </c>
      <c r="AD15" s="6">
        <f>'[6]Res unit Forecast (high)'!AC15</f>
        <v>4367.9984433550726</v>
      </c>
      <c r="AE15" s="6">
        <f>'[6]Res unit Forecast (high)'!AD15</f>
        <v>4381.3127627507583</v>
      </c>
      <c r="AF15" s="6">
        <f>'[6]Res unit Forecast (high)'!AE15</f>
        <v>4358.7574590220456</v>
      </c>
      <c r="AG15" s="6">
        <f>'[6]Res unit Forecast (high)'!AF15</f>
        <v>4308.3278058414926</v>
      </c>
      <c r="AH15" s="6">
        <f>'[6]Res unit Forecast (high)'!AG15</f>
        <v>4231.244205974036</v>
      </c>
      <c r="AI15" s="6">
        <f>'[6]Res unit Forecast (high)'!AH15</f>
        <v>4155.4633835025415</v>
      </c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52"/>
    </row>
    <row r="16" spans="1:56">
      <c r="B16" s="1" t="str">
        <f t="shared" si="0"/>
        <v>ORMultifamily - High RiseNew</v>
      </c>
      <c r="C16" s="1" t="s">
        <v>19</v>
      </c>
      <c r="D16" s="1" t="s">
        <v>5423</v>
      </c>
      <c r="E16" s="1" t="s">
        <v>8</v>
      </c>
      <c r="F16" s="6">
        <f>'[6]Res unit Forecast (high)'!E16</f>
        <v>3026.178833044788</v>
      </c>
      <c r="G16" s="6">
        <f>'[6]Res unit Forecast (high)'!F16</f>
        <v>3074.4661822070489</v>
      </c>
      <c r="H16" s="6">
        <f>'[6]Res unit Forecast (high)'!G16</f>
        <v>3049.2588422642821</v>
      </c>
      <c r="I16" s="6">
        <f>'[6]Res unit Forecast (high)'!H16</f>
        <v>2970.3925026267993</v>
      </c>
      <c r="J16" s="6">
        <f>'[6]Res unit Forecast (high)'!I16</f>
        <v>2924.3570212723948</v>
      </c>
      <c r="K16" s="6">
        <f>'[6]Res unit Forecast (high)'!J16</f>
        <v>2844.4653479201097</v>
      </c>
      <c r="L16" s="6">
        <f>'[6]Res unit Forecast (high)'!K16</f>
        <v>2720.2729149851998</v>
      </c>
      <c r="M16" s="6">
        <f>'[6]Res unit Forecast (high)'!L16</f>
        <v>2558.3614540685376</v>
      </c>
      <c r="N16" s="6">
        <f>'[6]Res unit Forecast (high)'!M16</f>
        <v>2393.3052092499092</v>
      </c>
      <c r="O16" s="6">
        <f>'[6]Res unit Forecast (high)'!N16</f>
        <v>2291.039189797079</v>
      </c>
      <c r="P16" s="6">
        <f>'[6]Res unit Forecast (high)'!O16</f>
        <v>2226.2776342972206</v>
      </c>
      <c r="Q16" s="6">
        <f>'[6]Res unit Forecast (high)'!P16</f>
        <v>2154.5187366971186</v>
      </c>
      <c r="R16" s="6">
        <f>'[6]Res unit Forecast (high)'!Q16</f>
        <v>2113.4740243526976</v>
      </c>
      <c r="S16" s="6">
        <f>'[6]Res unit Forecast (high)'!R16</f>
        <v>2019.9863666896579</v>
      </c>
      <c r="T16" s="6">
        <f>'[6]Res unit Forecast (high)'!S16</f>
        <v>1993.7750750606656</v>
      </c>
      <c r="U16" s="6">
        <f>'[6]Res unit Forecast (high)'!T16</f>
        <v>1917.3435184686002</v>
      </c>
      <c r="V16" s="6">
        <f>'[6]Res unit Forecast (high)'!U16</f>
        <v>1908.6485255669509</v>
      </c>
      <c r="W16" s="6">
        <f>'[6]Res unit Forecast (high)'!V16</f>
        <v>1795.3478716297166</v>
      </c>
      <c r="X16" s="6">
        <f>'[6]Res unit Forecast (high)'!W16</f>
        <v>1749.5200462500766</v>
      </c>
      <c r="Y16" s="6">
        <f>'[6]Res unit Forecast (high)'!X16</f>
        <v>1708.4783557903488</v>
      </c>
      <c r="Z16" s="6">
        <f>'[6]Res unit Forecast (high)'!Y16</f>
        <v>1636.1603118212706</v>
      </c>
      <c r="AA16" s="6">
        <f>'[6]Res unit Forecast (high)'!Z16</f>
        <v>1506.8331016622917</v>
      </c>
      <c r="AB16" s="6">
        <f>'[6]Res unit Forecast (high)'!AA16</f>
        <v>1532.9641514937682</v>
      </c>
      <c r="AC16" s="6">
        <f>'[6]Res unit Forecast (high)'!AB16</f>
        <v>1515.5586124197059</v>
      </c>
      <c r="AD16" s="6">
        <f>'[6]Res unit Forecast (high)'!AC16</f>
        <v>1534.7021557734042</v>
      </c>
      <c r="AE16" s="6">
        <f>'[6]Res unit Forecast (high)'!AD16</f>
        <v>1539.3801598854016</v>
      </c>
      <c r="AF16" s="6">
        <f>'[6]Res unit Forecast (high)'!AE16</f>
        <v>1531.4553234401781</v>
      </c>
      <c r="AG16" s="6">
        <f>'[6]Res unit Forecast (high)'!AF16</f>
        <v>1513.736796647011</v>
      </c>
      <c r="AH16" s="6">
        <f>'[6]Res unit Forecast (high)'!AG16</f>
        <v>1486.6533696665533</v>
      </c>
      <c r="AI16" s="6">
        <f>'[6]Res unit Forecast (high)'!AH16</f>
        <v>1460.0276752846769</v>
      </c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52"/>
    </row>
    <row r="17" spans="1:56" ht="15.75">
      <c r="A17" s="1" t="s">
        <v>5400</v>
      </c>
      <c r="B17" s="1" t="str">
        <f t="shared" si="0"/>
        <v>ORManufacturedNew</v>
      </c>
      <c r="C17" s="5" t="s">
        <v>20</v>
      </c>
      <c r="D17" s="1" t="s">
        <v>21</v>
      </c>
      <c r="E17" s="1" t="s">
        <v>8</v>
      </c>
      <c r="F17" s="6">
        <f>'[6]Res unit Forecast (high)'!E17</f>
        <v>3061.3012501009348</v>
      </c>
      <c r="G17" s="6">
        <f>'[6]Res unit Forecast (high)'!F17</f>
        <v>3197.904477125061</v>
      </c>
      <c r="H17" s="6">
        <f>'[6]Res unit Forecast (high)'!G17</f>
        <v>3187.0664769315486</v>
      </c>
      <c r="I17" s="6">
        <f>'[6]Res unit Forecast (high)'!H17</f>
        <v>3157.7418443800952</v>
      </c>
      <c r="J17" s="6">
        <f>'[6]Res unit Forecast (high)'!I17</f>
        <v>3237.9089439814793</v>
      </c>
      <c r="K17" s="6">
        <f>'[6]Res unit Forecast (high)'!J17</f>
        <v>3246.8521837161788</v>
      </c>
      <c r="L17" s="6">
        <f>'[6]Res unit Forecast (high)'!K17</f>
        <v>3195.3367722222547</v>
      </c>
      <c r="M17" s="6">
        <f>'[6]Res unit Forecast (high)'!L17</f>
        <v>3135.4813259127536</v>
      </c>
      <c r="N17" s="6">
        <f>'[6]Res unit Forecast (high)'!M17</f>
        <v>3157.5086859196995</v>
      </c>
      <c r="O17" s="6">
        <f>'[6]Res unit Forecast (high)'!N17</f>
        <v>3239.4781173880856</v>
      </c>
      <c r="P17" s="6">
        <f>'[6]Res unit Forecast (high)'!O17</f>
        <v>3313.9032153714402</v>
      </c>
      <c r="Q17" s="6">
        <f>'[6]Res unit Forecast (high)'!P17</f>
        <v>3316.2145441144435</v>
      </c>
      <c r="R17" s="6">
        <f>'[6]Res unit Forecast (high)'!Q17</f>
        <v>3389.0900244875015</v>
      </c>
      <c r="S17" s="6">
        <f>'[6]Res unit Forecast (high)'!R17</f>
        <v>3546.4263988183652</v>
      </c>
      <c r="T17" s="6">
        <f>'[6]Res unit Forecast (high)'!S17</f>
        <v>3713.742531189107</v>
      </c>
      <c r="U17" s="6">
        <f>'[6]Res unit Forecast (high)'!T17</f>
        <v>3777.827091246806</v>
      </c>
      <c r="V17" s="6">
        <f>'[6]Res unit Forecast (high)'!U17</f>
        <v>3903.1634361414895</v>
      </c>
      <c r="W17" s="6">
        <f>'[6]Res unit Forecast (high)'!V17</f>
        <v>4007.0604683410174</v>
      </c>
      <c r="X17" s="6">
        <f>'[6]Res unit Forecast (high)'!W17</f>
        <v>4048.859742106345</v>
      </c>
      <c r="Y17" s="6">
        <f>'[6]Res unit Forecast (high)'!X17</f>
        <v>4128.4888494351635</v>
      </c>
      <c r="Z17" s="6">
        <f>'[6]Res unit Forecast (high)'!Y17</f>
        <v>4109.1881663266895</v>
      </c>
      <c r="AA17" s="6">
        <f>'[6]Res unit Forecast (high)'!Z17</f>
        <v>4050.3026701636809</v>
      </c>
      <c r="AB17" s="6">
        <f>'[6]Res unit Forecast (high)'!AA17</f>
        <v>4068.2960339842748</v>
      </c>
      <c r="AC17" s="6">
        <f>'[6]Res unit Forecast (high)'!AB17</f>
        <v>4080.3644119595638</v>
      </c>
      <c r="AD17" s="6">
        <f>'[6]Res unit Forecast (high)'!AC17</f>
        <v>4122.7939287205209</v>
      </c>
      <c r="AE17" s="6">
        <f>'[6]Res unit Forecast (high)'!AD17</f>
        <v>4167.7037364213375</v>
      </c>
      <c r="AF17" s="6">
        <f>'[6]Res unit Forecast (high)'!AE17</f>
        <v>4243.7917388960514</v>
      </c>
      <c r="AG17" s="6">
        <f>'[6]Res unit Forecast (high)'!AF17</f>
        <v>4347.4579715945365</v>
      </c>
      <c r="AH17" s="6">
        <f>'[6]Res unit Forecast (high)'!AG17</f>
        <v>4411.9052640894315</v>
      </c>
      <c r="AI17" s="6">
        <f>'[6]Res unit Forecast (high)'!AH17</f>
        <v>4476.2709496981533</v>
      </c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52"/>
    </row>
    <row r="18" spans="1:56" ht="15.75">
      <c r="A18" s="1">
        <v>-2.2707813017997908E-3</v>
      </c>
      <c r="B18" s="1" t="str">
        <f t="shared" si="0"/>
        <v>ORSingle FamilyStock - 2021</v>
      </c>
      <c r="C18" s="5" t="s">
        <v>15</v>
      </c>
      <c r="D18" s="1" t="s">
        <v>16</v>
      </c>
      <c r="E18" s="1" t="s">
        <v>5659</v>
      </c>
      <c r="F18" s="6">
        <f>'[6]Res unit Forecast (high)'!E18</f>
        <v>1341276.3217447314</v>
      </c>
      <c r="G18" s="6">
        <f>'[6]Res unit Forecast (high)'!F18</f>
        <v>1338230.5765527666</v>
      </c>
      <c r="H18" s="6">
        <f>'[6]Res unit Forecast (high)'!G18</f>
        <v>1335191.7475820337</v>
      </c>
      <c r="I18" s="6">
        <f>'[6]Res unit Forecast (high)'!H18</f>
        <v>1332159.819127307</v>
      </c>
      <c r="J18" s="6">
        <f>'[6]Res unit Forecast (high)'!I18</f>
        <v>1329134.7755190236</v>
      </c>
      <c r="K18" s="6">
        <f>'[6]Res unit Forecast (high)'!J18</f>
        <v>1326116.6011232031</v>
      </c>
      <c r="L18" s="6">
        <f>'[6]Res unit Forecast (high)'!K18</f>
        <v>1323105.2803413661</v>
      </c>
      <c r="M18" s="6">
        <f>'[6]Res unit Forecast (high)'!L18</f>
        <v>1320100.7976104543</v>
      </c>
      <c r="N18" s="6">
        <f>'[6]Res unit Forecast (high)'!M18</f>
        <v>1317103.1374027494</v>
      </c>
      <c r="O18" s="6">
        <f>'[6]Res unit Forecast (high)'!N18</f>
        <v>1314112.2842257933</v>
      </c>
      <c r="P18" s="6">
        <f>'[6]Res unit Forecast (high)'!O18</f>
        <v>1311128.2226223079</v>
      </c>
      <c r="Q18" s="6">
        <f>'[6]Res unit Forecast (high)'!P18</f>
        <v>1308150.9371701153</v>
      </c>
      <c r="R18" s="6">
        <f>'[6]Res unit Forecast (high)'!Q18</f>
        <v>1305180.4124820575</v>
      </c>
      <c r="S18" s="6">
        <f>'[6]Res unit Forecast (high)'!R18</f>
        <v>1302216.6332059179</v>
      </c>
      <c r="T18" s="6">
        <f>'[6]Res unit Forecast (high)'!S18</f>
        <v>1299259.5840243413</v>
      </c>
      <c r="U18" s="6">
        <f>'[6]Res unit Forecast (high)'!T18</f>
        <v>1296309.2496547545</v>
      </c>
      <c r="V18" s="6">
        <f>'[6]Res unit Forecast (high)'!U18</f>
        <v>1293365.6148492885</v>
      </c>
      <c r="W18" s="6">
        <f>'[6]Res unit Forecast (high)'!V18</f>
        <v>1290428.6643946979</v>
      </c>
      <c r="X18" s="6">
        <f>'[6]Res unit Forecast (high)'!W18</f>
        <v>1287498.3831122839</v>
      </c>
      <c r="Y18" s="6">
        <f>'[6]Res unit Forecast (high)'!X18</f>
        <v>1284574.755857815</v>
      </c>
      <c r="Z18" s="6">
        <f>'[6]Res unit Forecast (high)'!Y18</f>
        <v>1281657.7675214491</v>
      </c>
      <c r="AA18" s="6">
        <f>'[6]Res unit Forecast (high)'!Z18</f>
        <v>1278747.4030276549</v>
      </c>
      <c r="AB18" s="6">
        <f>'[6]Res unit Forecast (high)'!AA18</f>
        <v>1275843.6473351347</v>
      </c>
      <c r="AC18" s="6">
        <f>'[6]Res unit Forecast (high)'!AB18</f>
        <v>1272946.4854367459</v>
      </c>
      <c r="AD18" s="6">
        <f>'[6]Res unit Forecast (high)'!AC18</f>
        <v>1270055.9023594244</v>
      </c>
      <c r="AE18" s="6">
        <f>'[6]Res unit Forecast (high)'!AD18</f>
        <v>1267171.8831641062</v>
      </c>
      <c r="AF18" s="6">
        <f>'[6]Res unit Forecast (high)'!AE18</f>
        <v>1264294.4129456508</v>
      </c>
      <c r="AG18" s="6">
        <f>'[6]Res unit Forecast (high)'!AF18</f>
        <v>1261423.4768327638</v>
      </c>
      <c r="AH18" s="6">
        <f>'[6]Res unit Forecast (high)'!AG18</f>
        <v>1258559.0599879206</v>
      </c>
      <c r="AI18" s="6">
        <f>'[6]Res unit Forecast (high)'!AH18</f>
        <v>1255701.1476072893</v>
      </c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52"/>
    </row>
    <row r="19" spans="1:56" ht="15.75">
      <c r="A19" s="1">
        <v>-2.2708178107920937E-3</v>
      </c>
      <c r="B19" s="1" t="str">
        <f t="shared" si="0"/>
        <v>ORMultifamily - Low RiseStock - 2021</v>
      </c>
      <c r="C19" s="5" t="s">
        <v>17</v>
      </c>
      <c r="D19" s="1" t="s">
        <v>18</v>
      </c>
      <c r="E19" s="1" t="s">
        <v>5659</v>
      </c>
      <c r="F19" s="6">
        <f>'[6]Res unit Forecast (high)'!E19</f>
        <v>313552.94947034086</v>
      </c>
      <c r="G19" s="6">
        <f>'[6]Res unit Forecast (high)'!F19</f>
        <v>312840.92784805724</v>
      </c>
      <c r="H19" s="6">
        <f>'[6]Res unit Forecast (high)'!G19</f>
        <v>312130.52309715515</v>
      </c>
      <c r="I19" s="6">
        <f>'[6]Res unit Forecast (high)'!H19</f>
        <v>311421.73154601426</v>
      </c>
      <c r="J19" s="6">
        <f>'[6]Res unit Forecast (high)'!I19</f>
        <v>310714.54953135183</v>
      </c>
      <c r="K19" s="6">
        <f>'[6]Res unit Forecast (high)'!J19</f>
        <v>310008.97339820379</v>
      </c>
      <c r="L19" s="6">
        <f>'[6]Res unit Forecast (high)'!K19</f>
        <v>309304.9994999058</v>
      </c>
      <c r="M19" s="6">
        <f>'[6]Res unit Forecast (high)'!L19</f>
        <v>308602.62419807439</v>
      </c>
      <c r="N19" s="6">
        <f>'[6]Res unit Forecast (high)'!M19</f>
        <v>307901.84386258823</v>
      </c>
      <c r="O19" s="6">
        <f>'[6]Res unit Forecast (high)'!N19</f>
        <v>307202.65487156936</v>
      </c>
      <c r="P19" s="6">
        <f>'[6]Res unit Forecast (high)'!O19</f>
        <v>306505.05361136439</v>
      </c>
      <c r="Q19" s="6">
        <f>'[6]Res unit Forecast (high)'!P19</f>
        <v>305809.03647652594</v>
      </c>
      <c r="R19" s="6">
        <f>'[6]Res unit Forecast (high)'!Q19</f>
        <v>305114.59986979386</v>
      </c>
      <c r="S19" s="6">
        <f>'[6]Res unit Forecast (high)'!R19</f>
        <v>304421.74020207685</v>
      </c>
      <c r="T19" s="6">
        <f>'[6]Res unit Forecast (high)'!S19</f>
        <v>303730.45389243367</v>
      </c>
      <c r="U19" s="6">
        <f>'[6]Res unit Forecast (high)'!T19</f>
        <v>303040.73736805475</v>
      </c>
      <c r="V19" s="6">
        <f>'[6]Res unit Forecast (high)'!U19</f>
        <v>302352.58706424379</v>
      </c>
      <c r="W19" s="6">
        <f>'[6]Res unit Forecast (high)'!V19</f>
        <v>301665.99942439923</v>
      </c>
      <c r="X19" s="6">
        <f>'[6]Res unit Forecast (high)'!W19</f>
        <v>300980.97089999588</v>
      </c>
      <c r="Y19" s="6">
        <f>'[6]Res unit Forecast (high)'!X19</f>
        <v>300297.4979505667</v>
      </c>
      <c r="Z19" s="6">
        <f>'[6]Res unit Forecast (high)'!Y19</f>
        <v>299615.57704368426</v>
      </c>
      <c r="AA19" s="6">
        <f>'[6]Res unit Forecast (high)'!Z19</f>
        <v>298935.20465494273</v>
      </c>
      <c r="AB19" s="6">
        <f>'[6]Res unit Forecast (high)'!AA19</f>
        <v>298256.3772679395</v>
      </c>
      <c r="AC19" s="6">
        <f>'[6]Res unit Forecast (high)'!AB19</f>
        <v>297579.09137425717</v>
      </c>
      <c r="AD19" s="6">
        <f>'[6]Res unit Forecast (high)'!AC19</f>
        <v>296903.34347344516</v>
      </c>
      <c r="AE19" s="6">
        <f>'[6]Res unit Forecast (high)'!AD19</f>
        <v>296229.13007300196</v>
      </c>
      <c r="AF19" s="6">
        <f>'[6]Res unit Forecast (high)'!AE19</f>
        <v>295556.44768835674</v>
      </c>
      <c r="AG19" s="6">
        <f>'[6]Res unit Forecast (high)'!AF19</f>
        <v>294885.2928428516</v>
      </c>
      <c r="AH19" s="6">
        <f>'[6]Res unit Forecast (high)'!AG19</f>
        <v>294215.6620677234</v>
      </c>
      <c r="AI19" s="6">
        <f>'[6]Res unit Forecast (high)'!AH19</f>
        <v>293547.55190208601</v>
      </c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52"/>
    </row>
    <row r="20" spans="1:56">
      <c r="A20" s="1">
        <v>-2.2708178107920937E-3</v>
      </c>
      <c r="B20" s="1" t="str">
        <f>CONCATENATE("OR",D20,E20)</f>
        <v>ORMultifamily - High RiseStock - 2021</v>
      </c>
      <c r="D20" s="1" t="s">
        <v>5423</v>
      </c>
      <c r="E20" s="1" t="s">
        <v>5659</v>
      </c>
      <c r="F20" s="6">
        <f>'[6]Res unit Forecast (high)'!E20</f>
        <v>73549.457283166368</v>
      </c>
      <c r="G20" s="6">
        <f>'[6]Res unit Forecast (high)'!F20</f>
        <v>73382.439865593667</v>
      </c>
      <c r="H20" s="6">
        <f>'[6]Res unit Forecast (high)'!G20</f>
        <v>73215.801714147499</v>
      </c>
      <c r="I20" s="6">
        <f>'[6]Res unit Forecast (high)'!H20</f>
        <v>73049.541967583587</v>
      </c>
      <c r="J20" s="6">
        <f>'[6]Res unit Forecast (high)'!I20</f>
        <v>72883.659766613389</v>
      </c>
      <c r="K20" s="6">
        <f>'[6]Res unit Forecast (high)'!J20</f>
        <v>72718.154253899658</v>
      </c>
      <c r="L20" s="6">
        <f>'[6]Res unit Forecast (high)'!K20</f>
        <v>72553.024574051975</v>
      </c>
      <c r="M20" s="6">
        <f>'[6]Res unit Forecast (high)'!L20</f>
        <v>72388.269873622383</v>
      </c>
      <c r="N20" s="6">
        <f>'[6]Res unit Forecast (high)'!M20</f>
        <v>72223.889301100935</v>
      </c>
      <c r="O20" s="6">
        <f>'[6]Res unit Forecast (high)'!N20</f>
        <v>72059.882006911314</v>
      </c>
      <c r="P20" s="6">
        <f>'[6]Res unit Forecast (high)'!O20</f>
        <v>71896.24714340645</v>
      </c>
      <c r="Q20" s="6">
        <f>'[6]Res unit Forecast (high)'!P20</f>
        <v>71732.983864864087</v>
      </c>
      <c r="R20" s="6">
        <f>'[6]Res unit Forecast (high)'!Q20</f>
        <v>71570.0913274825</v>
      </c>
      <c r="S20" s="6">
        <f>'[6]Res unit Forecast (high)'!R20</f>
        <v>71407.568689376043</v>
      </c>
      <c r="T20" s="6">
        <f>'[6]Res unit Forecast (high)'!S20</f>
        <v>71245.415110570844</v>
      </c>
      <c r="U20" s="6">
        <f>'[6]Res unit Forecast (high)'!T20</f>
        <v>71083.629753000481</v>
      </c>
      <c r="V20" s="6">
        <f>'[6]Res unit Forecast (high)'!U20</f>
        <v>70922.211780501617</v>
      </c>
      <c r="W20" s="6">
        <f>'[6]Res unit Forecast (high)'!V20</f>
        <v>70761.160358809691</v>
      </c>
      <c r="X20" s="6">
        <f>'[6]Res unit Forecast (high)'!W20</f>
        <v>70600.474655554586</v>
      </c>
      <c r="Y20" s="6">
        <f>'[6]Res unit Forecast (high)'!X20</f>
        <v>70440.153840256375</v>
      </c>
      <c r="Z20" s="6">
        <f>'[6]Res unit Forecast (high)'!Y20</f>
        <v>70280.197084320986</v>
      </c>
      <c r="AA20" s="6">
        <f>'[6]Res unit Forecast (high)'!Z20</f>
        <v>70120.603561035925</v>
      </c>
      <c r="AB20" s="6">
        <f>'[6]Res unit Forecast (high)'!AA20</f>
        <v>69961.372445566027</v>
      </c>
      <c r="AC20" s="6">
        <f>'[6]Res unit Forecast (high)'!AB20</f>
        <v>69802.502914949175</v>
      </c>
      <c r="AD20" s="6">
        <f>'[6]Res unit Forecast (high)'!AC20</f>
        <v>69643.994148092039</v>
      </c>
      <c r="AE20" s="6">
        <f>'[6]Res unit Forecast (high)'!AD20</f>
        <v>69485.845325765855</v>
      </c>
      <c r="AF20" s="6">
        <f>'[6]Res unit Forecast (high)'!AE20</f>
        <v>69328.055630602161</v>
      </c>
      <c r="AG20" s="6">
        <f>'[6]Res unit Forecast (high)'!AF20</f>
        <v>69170.624247088606</v>
      </c>
      <c r="AH20" s="6">
        <f>'[6]Res unit Forecast (high)'!AG20</f>
        <v>69013.550361564718</v>
      </c>
      <c r="AI20" s="6">
        <f>'[6]Res unit Forecast (high)'!AH20</f>
        <v>68856.833162217677</v>
      </c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52"/>
    </row>
    <row r="21" spans="1:56" ht="15.75">
      <c r="A21" s="1">
        <v>-1.0686986477418991E-2</v>
      </c>
      <c r="B21" s="1" t="str">
        <f t="shared" si="0"/>
        <v>ORManufacturedStock - 2021</v>
      </c>
      <c r="C21" s="5" t="s">
        <v>20</v>
      </c>
      <c r="D21" s="1" t="s">
        <v>21</v>
      </c>
      <c r="E21" s="1" t="s">
        <v>5659</v>
      </c>
      <c r="F21" s="6">
        <f>'[6]Res unit Forecast (high)'!E21</f>
        <v>211869.12325829029</v>
      </c>
      <c r="G21" s="6">
        <f>'[6]Res unit Forecast (high)'!F21</f>
        <v>209604.88080304634</v>
      </c>
      <c r="H21" s="6">
        <f>'[6]Res unit Forecast (high)'!G21</f>
        <v>207364.83627630316</v>
      </c>
      <c r="I21" s="6">
        <f>'[6]Res unit Forecast (high)'!H21</f>
        <v>205148.73107512612</v>
      </c>
      <c r="J21" s="6">
        <f>'[6]Res unit Forecast (high)'!I21</f>
        <v>202956.3093602666</v>
      </c>
      <c r="K21" s="6">
        <f>'[6]Res unit Forecast (high)'!J21</f>
        <v>200787.31802662657</v>
      </c>
      <c r="L21" s="6">
        <f>'[6]Res unit Forecast (high)'!K21</f>
        <v>198641.5066740388</v>
      </c>
      <c r="M21" s="6">
        <f>'[6]Res unit Forecast (high)'!L21</f>
        <v>196518.62757835921</v>
      </c>
      <c r="N21" s="6">
        <f>'[6]Res unit Forecast (high)'!M21</f>
        <v>194418.43566286835</v>
      </c>
      <c r="O21" s="6">
        <f>'[6]Res unit Forecast (high)'!N21</f>
        <v>192340.68846997831</v>
      </c>
      <c r="P21" s="6">
        <f>'[6]Res unit Forecast (high)'!O21</f>
        <v>190285.1461332422</v>
      </c>
      <c r="Q21" s="6">
        <f>'[6]Res unit Forecast (high)'!P21</f>
        <v>188251.57134966255</v>
      </c>
      <c r="R21" s="6">
        <f>'[6]Res unit Forecast (high)'!Q21</f>
        <v>186239.72935229584</v>
      </c>
      <c r="S21" s="6">
        <f>'[6]Res unit Forecast (high)'!R21</f>
        <v>184249.3878831497</v>
      </c>
      <c r="T21" s="6">
        <f>'[6]Res unit Forecast (high)'!S21</f>
        <v>182280.31716636976</v>
      </c>
      <c r="U21" s="6">
        <f>'[6]Res unit Forecast (high)'!T21</f>
        <v>180332.28988171314</v>
      </c>
      <c r="V21" s="6">
        <f>'[6]Res unit Forecast (high)'!U21</f>
        <v>178405.08113830528</v>
      </c>
      <c r="W21" s="6">
        <f>'[6]Res unit Forecast (high)'!V21</f>
        <v>176498.46844867739</v>
      </c>
      <c r="X21" s="6">
        <f>'[6]Res unit Forecast (high)'!W21</f>
        <v>174612.23170308123</v>
      </c>
      <c r="Y21" s="6">
        <f>'[6]Res unit Forecast (high)'!X21</f>
        <v>172746.15314407845</v>
      </c>
      <c r="Z21" s="6">
        <f>'[6]Res unit Forecast (high)'!Y21</f>
        <v>170900.01734140154</v>
      </c>
      <c r="AA21" s="6">
        <f>'[6]Res unit Forecast (high)'!Z21</f>
        <v>169073.61116708332</v>
      </c>
      <c r="AB21" s="6">
        <f>'[6]Res unit Forecast (high)'!AA21</f>
        <v>167266.72377085232</v>
      </c>
      <c r="AC21" s="6">
        <f>'[6]Res unit Forecast (high)'!AB21</f>
        <v>165479.14655579106</v>
      </c>
      <c r="AD21" s="6">
        <f>'[6]Res unit Forecast (high)'!AC21</f>
        <v>163710.6731542545</v>
      </c>
      <c r="AE21" s="6">
        <f>'[6]Res unit Forecast (high)'!AD21</f>
        <v>161961.09940404582</v>
      </c>
      <c r="AF21" s="6">
        <f>'[6]Res unit Forecast (high)'!AE21</f>
        <v>160230.22332484688</v>
      </c>
      <c r="AG21" s="6">
        <f>'[6]Res unit Forecast (high)'!AF21</f>
        <v>158517.84509490043</v>
      </c>
      <c r="AH21" s="6">
        <f>'[6]Res unit Forecast (high)'!AG21</f>
        <v>156823.76702794165</v>
      </c>
      <c r="AI21" s="6">
        <f>'[6]Res unit Forecast (high)'!AH21</f>
        <v>155147.79355037614</v>
      </c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52"/>
    </row>
    <row r="22" spans="1:56">
      <c r="G22" s="8"/>
      <c r="BD22" s="52"/>
    </row>
    <row r="23" spans="1:56">
      <c r="D23" s="4" t="s">
        <v>22</v>
      </c>
      <c r="E23" s="4"/>
      <c r="F23" s="4"/>
      <c r="G23" s="8"/>
      <c r="BD23" s="52"/>
    </row>
    <row r="24" spans="1:56" ht="15.75">
      <c r="B24" s="1" t="str">
        <f>CONCATENATE("WA",D24,E24)</f>
        <v>WASingle FamilyNew</v>
      </c>
      <c r="C24" s="5" t="s">
        <v>23</v>
      </c>
      <c r="D24" s="1" t="s">
        <v>16</v>
      </c>
      <c r="E24" s="1" t="s">
        <v>8</v>
      </c>
      <c r="F24" s="6">
        <f>'[6]Res unit Forecast (high)'!E24</f>
        <v>29458.603390162858</v>
      </c>
      <c r="G24" s="6">
        <f>'[6]Res unit Forecast (high)'!F24</f>
        <v>28524.490549253689</v>
      </c>
      <c r="H24" s="6">
        <f>'[6]Res unit Forecast (high)'!G24</f>
        <v>27866.802278941941</v>
      </c>
      <c r="I24" s="6">
        <f>'[6]Res unit Forecast (high)'!H24</f>
        <v>25890.518006763512</v>
      </c>
      <c r="J24" s="6">
        <f>'[6]Res unit Forecast (high)'!I24</f>
        <v>24434.062045075723</v>
      </c>
      <c r="K24" s="6">
        <f>'[6]Res unit Forecast (high)'!J24</f>
        <v>23657.285308349874</v>
      </c>
      <c r="L24" s="6">
        <f>'[6]Res unit Forecast (high)'!K24</f>
        <v>23026.35039743071</v>
      </c>
      <c r="M24" s="6">
        <f>'[6]Res unit Forecast (high)'!L24</f>
        <v>22933.220427538363</v>
      </c>
      <c r="N24" s="6">
        <f>'[6]Res unit Forecast (high)'!M24</f>
        <v>21898.386655361719</v>
      </c>
      <c r="O24" s="6">
        <f>'[6]Res unit Forecast (high)'!N24</f>
        <v>22223.653858390342</v>
      </c>
      <c r="P24" s="6">
        <f>'[6]Res unit Forecast (high)'!O24</f>
        <v>21801.240304396226</v>
      </c>
      <c r="Q24" s="6">
        <f>'[6]Res unit Forecast (high)'!P24</f>
        <v>21551.386938024196</v>
      </c>
      <c r="R24" s="6">
        <f>'[6]Res unit Forecast (high)'!Q24</f>
        <v>21569.619909456</v>
      </c>
      <c r="S24" s="6">
        <f>'[6]Res unit Forecast (high)'!R24</f>
        <v>20795.374538197531</v>
      </c>
      <c r="T24" s="6">
        <f>'[6]Res unit Forecast (high)'!S24</f>
        <v>20930.781154626238</v>
      </c>
      <c r="U24" s="6">
        <f>'[6]Res unit Forecast (high)'!T24</f>
        <v>20324.116744690458</v>
      </c>
      <c r="V24" s="6">
        <f>'[6]Res unit Forecast (high)'!U24</f>
        <v>20015.435371255691</v>
      </c>
      <c r="W24" s="6">
        <f>'[6]Res unit Forecast (high)'!V24</f>
        <v>20236.400150255824</v>
      </c>
      <c r="X24" s="6">
        <f>'[6]Res unit Forecast (high)'!W24</f>
        <v>19558.40728530924</v>
      </c>
      <c r="Y24" s="6">
        <f>'[6]Res unit Forecast (high)'!X24</f>
        <v>19394.865018821725</v>
      </c>
      <c r="Z24" s="6">
        <f>'[6]Res unit Forecast (high)'!Y24</f>
        <v>19412.971276868935</v>
      </c>
      <c r="AA24" s="6">
        <f>'[6]Res unit Forecast (high)'!Z24</f>
        <v>19220.746738255937</v>
      </c>
      <c r="AB24" s="6">
        <f>'[6]Res unit Forecast (high)'!AA24</f>
        <v>19399.500157218692</v>
      </c>
      <c r="AC24" s="6">
        <f>'[6]Res unit Forecast (high)'!AB24</f>
        <v>19130.836829441556</v>
      </c>
      <c r="AD24" s="6">
        <f>'[6]Res unit Forecast (high)'!AC24</f>
        <v>19008.059362629421</v>
      </c>
      <c r="AE24" s="6">
        <f>'[6]Res unit Forecast (high)'!AD24</f>
        <v>19027.316692422792</v>
      </c>
      <c r="AF24" s="6">
        <f>'[6]Res unit Forecast (high)'!AE24</f>
        <v>19168.754092202162</v>
      </c>
      <c r="AG24" s="6">
        <f>'[6]Res unit Forecast (high)'!AF24</f>
        <v>19131.415746589901</v>
      </c>
      <c r="AH24" s="6">
        <f>'[6]Res unit Forecast (high)'!AG24</f>
        <v>19136.271363863823</v>
      </c>
      <c r="AI24" s="6">
        <f>'[6]Res unit Forecast (high)'!AH24</f>
        <v>19440.686616732735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52"/>
    </row>
    <row r="25" spans="1:56" ht="15.75">
      <c r="B25" s="1" t="str">
        <f t="shared" ref="B25:B31" si="1">CONCATENATE("WA",D25,E25)</f>
        <v>WAMultifamily - Low RiseNew</v>
      </c>
      <c r="C25" s="5" t="s">
        <v>24</v>
      </c>
      <c r="D25" s="1" t="s">
        <v>18</v>
      </c>
      <c r="E25" s="1" t="s">
        <v>8</v>
      </c>
      <c r="F25" s="6">
        <f>'[6]Res unit Forecast (high)'!E25</f>
        <v>15644.403037637916</v>
      </c>
      <c r="G25" s="6">
        <f>'[6]Res unit Forecast (high)'!F25</f>
        <v>15408.891952989816</v>
      </c>
      <c r="H25" s="6">
        <f>'[6]Res unit Forecast (high)'!G25</f>
        <v>14989.370119162519</v>
      </c>
      <c r="I25" s="6">
        <f>'[6]Res unit Forecast (high)'!H25</f>
        <v>14887.004666996922</v>
      </c>
      <c r="J25" s="6">
        <f>'[6]Res unit Forecast (high)'!I25</f>
        <v>15156.622262783721</v>
      </c>
      <c r="K25" s="6">
        <f>'[6]Res unit Forecast (high)'!J25</f>
        <v>15515.228722592839</v>
      </c>
      <c r="L25" s="6">
        <f>'[6]Res unit Forecast (high)'!K25</f>
        <v>15346.707108499522</v>
      </c>
      <c r="M25" s="6">
        <f>'[6]Res unit Forecast (high)'!L25</f>
        <v>15287.924829921822</v>
      </c>
      <c r="N25" s="6">
        <f>'[6]Res unit Forecast (high)'!M25</f>
        <v>15700.284920911323</v>
      </c>
      <c r="O25" s="6">
        <f>'[6]Res unit Forecast (high)'!N25</f>
        <v>16154.118213185873</v>
      </c>
      <c r="P25" s="6">
        <f>'[6]Res unit Forecast (high)'!O25</f>
        <v>16456.598790593231</v>
      </c>
      <c r="Q25" s="6">
        <f>'[6]Res unit Forecast (high)'!P25</f>
        <v>16302.23662095974</v>
      </c>
      <c r="R25" s="6">
        <f>'[6]Res unit Forecast (high)'!Q25</f>
        <v>16497.226447399164</v>
      </c>
      <c r="S25" s="6">
        <f>'[6]Res unit Forecast (high)'!R25</f>
        <v>16933.908571070941</v>
      </c>
      <c r="T25" s="6">
        <f>'[6]Res unit Forecast (high)'!S25</f>
        <v>17218.377535941218</v>
      </c>
      <c r="U25" s="6">
        <f>'[6]Res unit Forecast (high)'!T25</f>
        <v>17114.40336013506</v>
      </c>
      <c r="V25" s="6">
        <f>'[6]Res unit Forecast (high)'!U25</f>
        <v>17222.490315156854</v>
      </c>
      <c r="W25" s="6">
        <f>'[6]Res unit Forecast (high)'!V25</f>
        <v>17489.535404276994</v>
      </c>
      <c r="X25" s="6">
        <f>'[6]Res unit Forecast (high)'!W25</f>
        <v>17378.886508874792</v>
      </c>
      <c r="Y25" s="6">
        <f>'[6]Res unit Forecast (high)'!X25</f>
        <v>17377.941480737802</v>
      </c>
      <c r="Z25" s="6">
        <f>'[6]Res unit Forecast (high)'!Y25</f>
        <v>17220.939521945977</v>
      </c>
      <c r="AA25" s="6">
        <f>'[6]Res unit Forecast (high)'!Z25</f>
        <v>17158.036007188737</v>
      </c>
      <c r="AB25" s="6">
        <f>'[6]Res unit Forecast (high)'!AA25</f>
        <v>17248.326337188329</v>
      </c>
      <c r="AC25" s="6">
        <f>'[6]Res unit Forecast (high)'!AB25</f>
        <v>17481.724118786336</v>
      </c>
      <c r="AD25" s="6">
        <f>'[6]Res unit Forecast (high)'!AC25</f>
        <v>17735.25567222029</v>
      </c>
      <c r="AE25" s="6">
        <f>'[6]Res unit Forecast (high)'!AD25</f>
        <v>17808.267527603082</v>
      </c>
      <c r="AF25" s="6">
        <f>'[6]Res unit Forecast (high)'!AE25</f>
        <v>17755.339361260572</v>
      </c>
      <c r="AG25" s="6">
        <f>'[6]Res unit Forecast (high)'!AF25</f>
        <v>17881.107463112716</v>
      </c>
      <c r="AH25" s="6">
        <f>'[6]Res unit Forecast (high)'!AG25</f>
        <v>17892.58809711424</v>
      </c>
      <c r="AI25" s="6">
        <f>'[6]Res unit Forecast (high)'!AH25</f>
        <v>17903.747001090789</v>
      </c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52"/>
    </row>
    <row r="26" spans="1:56">
      <c r="B26" s="1" t="str">
        <f t="shared" si="1"/>
        <v>WAMultifamily - High RiseNew</v>
      </c>
      <c r="C26" s="1" t="s">
        <v>25</v>
      </c>
      <c r="D26" s="1" t="s">
        <v>5423</v>
      </c>
      <c r="E26" s="1" t="s">
        <v>8</v>
      </c>
      <c r="F26" s="6">
        <f>'[6]Res unit Forecast (high)'!E26</f>
        <v>5496.6821483592676</v>
      </c>
      <c r="G26" s="6">
        <f>'[6]Res unit Forecast (high)'!F26</f>
        <v>5413.9350105099356</v>
      </c>
      <c r="H26" s="6">
        <f>'[6]Res unit Forecast (high)'!G26</f>
        <v>5266.535447273317</v>
      </c>
      <c r="I26" s="6">
        <f>'[6]Res unit Forecast (high)'!H26</f>
        <v>5230.5692073232431</v>
      </c>
      <c r="J26" s="6">
        <f>'[6]Res unit Forecast (high)'!I26</f>
        <v>5325.299713951038</v>
      </c>
      <c r="K26" s="6">
        <f>'[6]Res unit Forecast (high)'!J26</f>
        <v>5451.2965782082947</v>
      </c>
      <c r="L26" s="6">
        <f>'[6]Res unit Forecast (high)'!K26</f>
        <v>5392.0862813646972</v>
      </c>
      <c r="M26" s="6">
        <f>'[6]Res unit Forecast (high)'!L26</f>
        <v>5371.4330483509102</v>
      </c>
      <c r="N26" s="6">
        <f>'[6]Res unit Forecast (high)'!M26</f>
        <v>5516.3163235634374</v>
      </c>
      <c r="O26" s="6">
        <f>'[6]Res unit Forecast (high)'!N26</f>
        <v>5675.7712640923346</v>
      </c>
      <c r="P26" s="6">
        <f>'[6]Res unit Forecast (high)'!O26</f>
        <v>5782.0482237219467</v>
      </c>
      <c r="Q26" s="6">
        <f>'[6]Res unit Forecast (high)'!P26</f>
        <v>5727.8128668236932</v>
      </c>
      <c r="R26" s="6">
        <f>'[6]Res unit Forecast (high)'!Q26</f>
        <v>5796.3228058429495</v>
      </c>
      <c r="S26" s="6">
        <f>'[6]Res unit Forecast (high)'!R26</f>
        <v>5949.7516601060061</v>
      </c>
      <c r="T26" s="6">
        <f>'[6]Res unit Forecast (high)'!S26</f>
        <v>6049.7002153306976</v>
      </c>
      <c r="U26" s="6">
        <f>'[6]Res unit Forecast (high)'!T26</f>
        <v>6013.1687481555618</v>
      </c>
      <c r="V26" s="6">
        <f>'[6]Res unit Forecast (high)'!U26</f>
        <v>6051.1452458659214</v>
      </c>
      <c r="W26" s="6">
        <f>'[6]Res unit Forecast (high)'!V26</f>
        <v>6144.971898800025</v>
      </c>
      <c r="X26" s="6">
        <f>'[6]Res unit Forecast (high)'!W26</f>
        <v>6106.0952598749263</v>
      </c>
      <c r="Y26" s="6">
        <f>'[6]Res unit Forecast (high)'!X26</f>
        <v>6105.7632229619303</v>
      </c>
      <c r="Z26" s="6">
        <f>'[6]Res unit Forecast (high)'!Y26</f>
        <v>6050.6003725756136</v>
      </c>
      <c r="AA26" s="6">
        <f>'[6]Res unit Forecast (high)'!Z26</f>
        <v>6028.4991376609069</v>
      </c>
      <c r="AB26" s="6">
        <f>'[6]Res unit Forecast (high)'!AA26</f>
        <v>6060.2227671202245</v>
      </c>
      <c r="AC26" s="6">
        <f>'[6]Res unit Forecast (high)'!AB26</f>
        <v>6142.2273930870924</v>
      </c>
      <c r="AD26" s="6">
        <f>'[6]Res unit Forecast (high)'!AC26</f>
        <v>6231.3060469963184</v>
      </c>
      <c r="AE26" s="6">
        <f>'[6]Res unit Forecast (high)'!AD26</f>
        <v>6256.9588610497321</v>
      </c>
      <c r="AF26" s="6">
        <f>'[6]Res unit Forecast (high)'!AE26</f>
        <v>6238.3624782807428</v>
      </c>
      <c r="AG26" s="6">
        <f>'[6]Res unit Forecast (high)'!AF26</f>
        <v>6282.5512708233873</v>
      </c>
      <c r="AH26" s="6">
        <f>'[6]Res unit Forecast (high)'!AG26</f>
        <v>6286.5850070941933</v>
      </c>
      <c r="AI26" s="6">
        <f>'[6]Res unit Forecast (high)'!AH26</f>
        <v>6290.5057030859534</v>
      </c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52"/>
    </row>
    <row r="27" spans="1:56" ht="15.75">
      <c r="B27" s="1" t="str">
        <f t="shared" si="1"/>
        <v>WAManufacturedNew</v>
      </c>
      <c r="C27" s="5" t="s">
        <v>26</v>
      </c>
      <c r="D27" s="1" t="s">
        <v>21</v>
      </c>
      <c r="E27" s="1" t="s">
        <v>8</v>
      </c>
      <c r="F27" s="6">
        <f>'[6]Res unit Forecast (high)'!E27</f>
        <v>2922.4832936524435</v>
      </c>
      <c r="G27" s="6">
        <f>'[6]Res unit Forecast (high)'!F27</f>
        <v>3052.8921022673612</v>
      </c>
      <c r="H27" s="6">
        <f>'[6]Res unit Forecast (high)'!G27</f>
        <v>3042.5455627031492</v>
      </c>
      <c r="I27" s="6">
        <f>'[6]Res unit Forecast (high)'!H27</f>
        <v>3014.5506867590411</v>
      </c>
      <c r="J27" s="6">
        <f>'[6]Res unit Forecast (high)'!I27</f>
        <v>3091.0825240873314</v>
      </c>
      <c r="K27" s="6">
        <f>'[6]Res unit Forecast (high)'!J27</f>
        <v>3099.620223118071</v>
      </c>
      <c r="L27" s="6">
        <f>'[6]Res unit Forecast (high)'!K27</f>
        <v>3050.4408326704115</v>
      </c>
      <c r="M27" s="6">
        <f>'[6]Res unit Forecast (high)'!L27</f>
        <v>2993.2995951434414</v>
      </c>
      <c r="N27" s="6">
        <f>'[6]Res unit Forecast (high)'!M27</f>
        <v>3014.3281011166591</v>
      </c>
      <c r="O27" s="6">
        <f>'[6]Res unit Forecast (high)'!N27</f>
        <v>3092.5805416592711</v>
      </c>
      <c r="P27" s="6">
        <f>'[6]Res unit Forecast (high)'!O27</f>
        <v>3163.6307545312088</v>
      </c>
      <c r="Q27" s="6">
        <f>'[6]Res unit Forecast (high)'!P27</f>
        <v>3165.8372736176079</v>
      </c>
      <c r="R27" s="6">
        <f>'[6]Res unit Forecast (high)'!Q27</f>
        <v>3235.408137935563</v>
      </c>
      <c r="S27" s="6">
        <f>'[6]Res unit Forecast (high)'!R27</f>
        <v>3385.6099272729034</v>
      </c>
      <c r="T27" s="6">
        <f>'[6]Res unit Forecast (high)'!S27</f>
        <v>3545.3389319227763</v>
      </c>
      <c r="U27" s="6">
        <f>'[6]Res unit Forecast (high)'!T27</f>
        <v>3606.5175095434911</v>
      </c>
      <c r="V27" s="6">
        <f>'[6]Res unit Forecast (high)'!U27</f>
        <v>3726.1703447651462</v>
      </c>
      <c r="W27" s="6">
        <f>'[6]Res unit Forecast (high)'!V27</f>
        <v>3825.3560556954835</v>
      </c>
      <c r="X27" s="6">
        <f>'[6]Res unit Forecast (high)'!W27</f>
        <v>3865.259896998899</v>
      </c>
      <c r="Y27" s="6">
        <f>'[6]Res unit Forecast (high)'!X27</f>
        <v>3941.2781378856002</v>
      </c>
      <c r="Z27" s="6">
        <f>'[6]Res unit Forecast (high)'!Y27</f>
        <v>3922.8526647510184</v>
      </c>
      <c r="AA27" s="6">
        <f>'[6]Res unit Forecast (high)'!Z27</f>
        <v>3866.6373939510099</v>
      </c>
      <c r="AB27" s="6">
        <f>'[6]Res unit Forecast (high)'!AA27</f>
        <v>3883.8148295792616</v>
      </c>
      <c r="AC27" s="6">
        <f>'[6]Res unit Forecast (high)'!AB27</f>
        <v>3895.33595413801</v>
      </c>
      <c r="AD27" s="6">
        <f>'[6]Res unit Forecast (high)'!AC27</f>
        <v>3935.8414593990678</v>
      </c>
      <c r="AE27" s="6">
        <f>'[6]Res unit Forecast (high)'!AD27</f>
        <v>3978.7147841731176</v>
      </c>
      <c r="AF27" s="6">
        <f>'[6]Res unit Forecast (high)'!AE27</f>
        <v>4051.3524953661617</v>
      </c>
      <c r="AG27" s="6">
        <f>'[6]Res unit Forecast (high)'!AF27</f>
        <v>4150.3178726439519</v>
      </c>
      <c r="AH27" s="6">
        <f>'[6]Res unit Forecast (high)'!AG27</f>
        <v>4211.8427342142577</v>
      </c>
      <c r="AI27" s="6">
        <f>'[6]Res unit Forecast (high)'!AH27</f>
        <v>4273.2896894493142</v>
      </c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52"/>
    </row>
    <row r="28" spans="1:56" ht="15.75">
      <c r="A28" s="1">
        <v>-2.2707813017997908E-3</v>
      </c>
      <c r="B28" s="1" t="str">
        <f t="shared" si="1"/>
        <v>WASingle FamilyStock - 2021</v>
      </c>
      <c r="C28" s="5" t="s">
        <v>23</v>
      </c>
      <c r="D28" s="1" t="s">
        <v>16</v>
      </c>
      <c r="E28" s="1" t="s">
        <v>5659</v>
      </c>
      <c r="F28" s="6">
        <f>'[6]Res unit Forecast (high)'!E28</f>
        <v>2287498.6925613075</v>
      </c>
      <c r="G28" s="6">
        <f>'[6]Res unit Forecast (high)'!F28</f>
        <v>2282304.2833023476</v>
      </c>
      <c r="H28" s="6">
        <f>'[6]Res unit Forecast (high)'!G28</f>
        <v>2277121.6694108071</v>
      </c>
      <c r="I28" s="6">
        <f>'[6]Res unit Forecast (high)'!H28</f>
        <v>2271950.8241019859</v>
      </c>
      <c r="J28" s="6">
        <f>'[6]Res unit Forecast (high)'!I28</f>
        <v>2266791.7206520066</v>
      </c>
      <c r="K28" s="6">
        <f>'[6]Res unit Forecast (high)'!J28</f>
        <v>2261644.3323976756</v>
      </c>
      <c r="L28" s="6">
        <f>'[6]Res unit Forecast (high)'!K28</f>
        <v>2256508.6327363453</v>
      </c>
      <c r="M28" s="6">
        <f>'[6]Res unit Forecast (high)'!L28</f>
        <v>2251384.5951257776</v>
      </c>
      <c r="N28" s="6">
        <f>'[6]Res unit Forecast (high)'!M28</f>
        <v>2246272.1930840057</v>
      </c>
      <c r="O28" s="6">
        <f>'[6]Res unit Forecast (high)'!N28</f>
        <v>2241171.4001891976</v>
      </c>
      <c r="P28" s="6">
        <f>'[6]Res unit Forecast (high)'!O28</f>
        <v>2236082.1900795195</v>
      </c>
      <c r="Q28" s="6">
        <f>'[6]Res unit Forecast (high)'!P28</f>
        <v>2231004.5364529993</v>
      </c>
      <c r="R28" s="6">
        <f>'[6]Res unit Forecast (high)'!Q28</f>
        <v>2225938.4130673911</v>
      </c>
      <c r="S28" s="6">
        <f>'[6]Res unit Forecast (high)'!R28</f>
        <v>2220883.7937400397</v>
      </c>
      <c r="T28" s="6">
        <f>'[6]Res unit Forecast (high)'!S28</f>
        <v>2215840.6523477444</v>
      </c>
      <c r="U28" s="6">
        <f>'[6]Res unit Forecast (high)'!T28</f>
        <v>2210808.9628266254</v>
      </c>
      <c r="V28" s="6">
        <f>'[6]Res unit Forecast (high)'!U28</f>
        <v>2205788.6991719874</v>
      </c>
      <c r="W28" s="6">
        <f>'[6]Res unit Forecast (high)'!V28</f>
        <v>2200779.8354381863</v>
      </c>
      <c r="X28" s="6">
        <f>'[6]Res unit Forecast (high)'!W28</f>
        <v>2195782.3457384952</v>
      </c>
      <c r="Y28" s="6">
        <f>'[6]Res unit Forecast (high)'!X28</f>
        <v>2190796.2042449703</v>
      </c>
      <c r="Z28" s="6">
        <f>'[6]Res unit Forecast (high)'!Y28</f>
        <v>2185821.3851883169</v>
      </c>
      <c r="AA28" s="6">
        <f>'[6]Res unit Forecast (high)'!Z28</f>
        <v>2180857.8628577571</v>
      </c>
      <c r="AB28" s="6">
        <f>'[6]Res unit Forecast (high)'!AA28</f>
        <v>2175905.6116008968</v>
      </c>
      <c r="AC28" s="6">
        <f>'[6]Res unit Forecast (high)'!AB28</f>
        <v>2170964.6058235923</v>
      </c>
      <c r="AD28" s="6">
        <f>'[6]Res unit Forecast (high)'!AC28</f>
        <v>2166034.8199898191</v>
      </c>
      <c r="AE28" s="6">
        <f>'[6]Res unit Forecast (high)'!AD28</f>
        <v>2161116.2286215387</v>
      </c>
      <c r="AF28" s="6">
        <f>'[6]Res unit Forecast (high)'!AE28</f>
        <v>2156208.8062985688</v>
      </c>
      <c r="AG28" s="6">
        <f>'[6]Res unit Forecast (high)'!AF28</f>
        <v>2151312.52765845</v>
      </c>
      <c r="AH28" s="6">
        <f>'[6]Res unit Forecast (high)'!AG28</f>
        <v>2146427.3673963156</v>
      </c>
      <c r="AI28" s="6">
        <f>'[6]Res unit Forecast (high)'!AH28</f>
        <v>2141553.3002647609</v>
      </c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52"/>
    </row>
    <row r="29" spans="1:56" ht="15.75">
      <c r="A29" s="1">
        <v>-2.2708178107920937E-3</v>
      </c>
      <c r="B29" s="1" t="str">
        <f t="shared" si="1"/>
        <v>WAMultifamily - Low RiseStock - 2021</v>
      </c>
      <c r="C29" s="5" t="s">
        <v>24</v>
      </c>
      <c r="D29" s="1" t="s">
        <v>18</v>
      </c>
      <c r="E29" s="1" t="s">
        <v>5659</v>
      </c>
      <c r="F29" s="6">
        <f>'[6]Res unit Forecast (high)'!E29</f>
        <v>579503.82251278358</v>
      </c>
      <c r="G29" s="6">
        <f>'[6]Res unit Forecast (high)'!F29</f>
        <v>578187.87491119944</v>
      </c>
      <c r="H29" s="6">
        <f>'[6]Res unit Forecast (high)'!G29</f>
        <v>576874.91558686702</v>
      </c>
      <c r="I29" s="6">
        <f>'[6]Res unit Forecast (high)'!H29</f>
        <v>575564.93775395316</v>
      </c>
      <c r="J29" s="6">
        <f>'[6]Res unit Forecast (high)'!I29</f>
        <v>574257.934642034</v>
      </c>
      <c r="K29" s="6">
        <f>'[6]Res unit Forecast (high)'!J29</f>
        <v>572953.89949606021</v>
      </c>
      <c r="L29" s="6">
        <f>'[6]Res unit Forecast (high)'!K29</f>
        <v>571652.8255763218</v>
      </c>
      <c r="M29" s="6">
        <f>'[6]Res unit Forecast (high)'!L29</f>
        <v>570354.70615841344</v>
      </c>
      <c r="N29" s="6">
        <f>'[6]Res unit Forecast (high)'!M29</f>
        <v>569059.53453319985</v>
      </c>
      <c r="O29" s="6">
        <f>'[6]Res unit Forecast (high)'!N29</f>
        <v>567767.30400678085</v>
      </c>
      <c r="P29" s="6">
        <f>'[6]Res unit Forecast (high)'!O29</f>
        <v>566478.0079004569</v>
      </c>
      <c r="Q29" s="6">
        <f>'[6]Res unit Forecast (high)'!P29</f>
        <v>565191.6395506945</v>
      </c>
      <c r="R29" s="6">
        <f>'[6]Res unit Forecast (high)'!Q29</f>
        <v>563908.19230909203</v>
      </c>
      <c r="S29" s="6">
        <f>'[6]Res unit Forecast (high)'!R29</f>
        <v>562627.65954234498</v>
      </c>
      <c r="T29" s="6">
        <f>'[6]Res unit Forecast (high)'!S29</f>
        <v>561350.0346322119</v>
      </c>
      <c r="U29" s="6">
        <f>'[6]Res unit Forecast (high)'!T29</f>
        <v>560075.31097548036</v>
      </c>
      <c r="V29" s="6">
        <f>'[6]Res unit Forecast (high)'!U29</f>
        <v>558803.48198393232</v>
      </c>
      <c r="W29" s="6">
        <f>'[6]Res unit Forecast (high)'!V29</f>
        <v>557534.54108431062</v>
      </c>
      <c r="X29" s="6">
        <f>'[6]Res unit Forecast (high)'!W29</f>
        <v>556268.48171828454</v>
      </c>
      <c r="Y29" s="6">
        <f>'[6]Res unit Forecast (high)'!X29</f>
        <v>555005.29734241636</v>
      </c>
      <c r="Z29" s="6">
        <f>'[6]Res unit Forecast (high)'!Y29</f>
        <v>553744.98142812727</v>
      </c>
      <c r="AA29" s="6">
        <f>'[6]Res unit Forecast (high)'!Z29</f>
        <v>552487.52746166359</v>
      </c>
      <c r="AB29" s="6">
        <f>'[6]Res unit Forecast (high)'!AA29</f>
        <v>551232.92894406314</v>
      </c>
      <c r="AC29" s="6">
        <f>'[6]Res unit Forecast (high)'!AB29</f>
        <v>549981.17939112184</v>
      </c>
      <c r="AD29" s="6">
        <f>'[6]Res unit Forecast (high)'!AC29</f>
        <v>548732.27233336004</v>
      </c>
      <c r="AE29" s="6">
        <f>'[6]Res unit Forecast (high)'!AD29</f>
        <v>547486.20131598902</v>
      </c>
      <c r="AF29" s="6">
        <f>'[6]Res unit Forecast (high)'!AE29</f>
        <v>546242.95989887777</v>
      </c>
      <c r="AG29" s="6">
        <f>'[6]Res unit Forecast (high)'!AF29</f>
        <v>545002.54165651964</v>
      </c>
      <c r="AH29" s="6">
        <f>'[6]Res unit Forecast (high)'!AG29</f>
        <v>543764.94017799909</v>
      </c>
      <c r="AI29" s="6">
        <f>'[6]Res unit Forecast (high)'!AH29</f>
        <v>542530.14906695858</v>
      </c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52"/>
    </row>
    <row r="30" spans="1:56">
      <c r="A30" s="1">
        <v>-2.2708178107920937E-3</v>
      </c>
      <c r="B30" s="1" t="str">
        <f t="shared" si="1"/>
        <v>WAMultifamily - High RiseStock - 2021</v>
      </c>
      <c r="D30" s="1" t="s">
        <v>5423</v>
      </c>
      <c r="E30" s="1" t="s">
        <v>5659</v>
      </c>
      <c r="F30" s="6">
        <f>'[6]Res unit Forecast (high)'!E30</f>
        <v>214337.03024445425</v>
      </c>
      <c r="G30" s="6">
        <f>'[6]Res unit Forecast (high)'!F30</f>
        <v>213850.30989866285</v>
      </c>
      <c r="H30" s="6">
        <f>'[6]Res unit Forecast (high)'!G30</f>
        <v>213364.69480610156</v>
      </c>
      <c r="I30" s="6">
        <f>'[6]Res unit Forecast (high)'!H30</f>
        <v>212880.18245694163</v>
      </c>
      <c r="J30" s="6">
        <f>'[6]Res unit Forecast (high)'!I30</f>
        <v>212396.77034705374</v>
      </c>
      <c r="K30" s="6">
        <f>'[6]Res unit Forecast (high)'!J30</f>
        <v>211914.45597799492</v>
      </c>
      <c r="L30" s="6">
        <f>'[6]Res unit Forecast (high)'!K30</f>
        <v>211433.23685699576</v>
      </c>
      <c r="M30" s="6">
        <f>'[6]Res unit Forecast (high)'!L30</f>
        <v>210953.11049694748</v>
      </c>
      <c r="N30" s="6">
        <f>'[6]Res unit Forecast (high)'!M30</f>
        <v>210474.07441638902</v>
      </c>
      <c r="O30" s="6">
        <f>'[6]Res unit Forecast (high)'!N30</f>
        <v>209996.1261394943</v>
      </c>
      <c r="P30" s="6">
        <f>'[6]Res unit Forecast (high)'!O30</f>
        <v>209519.26319605939</v>
      </c>
      <c r="Q30" s="6">
        <f>'[6]Res unit Forecast (high)'!P30</f>
        <v>209043.48312148973</v>
      </c>
      <c r="R30" s="6">
        <f>'[6]Res unit Forecast (high)'!Q30</f>
        <v>208568.78345678744</v>
      </c>
      <c r="S30" s="6">
        <f>'[6]Res unit Forecast (high)'!R30</f>
        <v>208095.16174853852</v>
      </c>
      <c r="T30" s="6">
        <f>'[6]Res unit Forecast (high)'!S30</f>
        <v>207622.61554890027</v>
      </c>
      <c r="U30" s="6">
        <f>'[6]Res unit Forecast (high)'!T30</f>
        <v>207151.14241558861</v>
      </c>
      <c r="V30" s="6">
        <f>'[6]Res unit Forecast (high)'!U30</f>
        <v>206680.73991186536</v>
      </c>
      <c r="W30" s="6">
        <f>'[6]Res unit Forecast (high)'!V30</f>
        <v>206211.4056065258</v>
      </c>
      <c r="X30" s="6">
        <f>'[6]Res unit Forecast (high)'!W30</f>
        <v>205743.13707388603</v>
      </c>
      <c r="Y30" s="6">
        <f>'[6]Res unit Forecast (high)'!X30</f>
        <v>205275.93189377041</v>
      </c>
      <c r="Z30" s="6">
        <f>'[6]Res unit Forecast (high)'!Y30</f>
        <v>204809.78765149909</v>
      </c>
      <c r="AA30" s="6">
        <f>'[6]Res unit Forecast (high)'!Z30</f>
        <v>204344.70193787554</v>
      </c>
      <c r="AB30" s="6">
        <f>'[6]Res unit Forecast (high)'!AA30</f>
        <v>203880.67234917401</v>
      </c>
      <c r="AC30" s="6">
        <f>'[6]Res unit Forecast (high)'!AB30</f>
        <v>203417.69648712725</v>
      </c>
      <c r="AD30" s="6">
        <f>'[6]Res unit Forecast (high)'!AC30</f>
        <v>202955.77195891397</v>
      </c>
      <c r="AE30" s="6">
        <f>'[6]Res unit Forecast (high)'!AD30</f>
        <v>202494.89637714662</v>
      </c>
      <c r="AF30" s="6">
        <f>'[6]Res unit Forecast (high)'!AE30</f>
        <v>202035.06735985889</v>
      </c>
      <c r="AG30" s="6">
        <f>'[6]Res unit Forecast (high)'!AF30</f>
        <v>201576.28253049354</v>
      </c>
      <c r="AH30" s="6">
        <f>'[6]Res unit Forecast (high)'!AG30</f>
        <v>201118.53951789005</v>
      </c>
      <c r="AI30" s="6">
        <f>'[6]Res unit Forecast (high)'!AH30</f>
        <v>200661.83595627235</v>
      </c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52"/>
    </row>
    <row r="31" spans="1:56" ht="15.75">
      <c r="A31" s="1">
        <v>-1.0686986477418991E-2</v>
      </c>
      <c r="B31" s="1" t="str">
        <f t="shared" si="1"/>
        <v>WAManufacturedStock - 2021</v>
      </c>
      <c r="C31" s="5" t="s">
        <v>26</v>
      </c>
      <c r="D31" s="1" t="s">
        <v>21</v>
      </c>
      <c r="E31" s="1" t="s">
        <v>5659</v>
      </c>
      <c r="F31" s="6">
        <f>'[6]Res unit Forecast (high)'!E31</f>
        <v>251979.19538617734</v>
      </c>
      <c r="G31" s="6">
        <f>'[6]Res unit Forecast (high)'!F31</f>
        <v>249286.29713249436</v>
      </c>
      <c r="H31" s="6">
        <f>'[6]Res unit Forecast (high)'!G31</f>
        <v>246622.17784603356</v>
      </c>
      <c r="I31" s="6">
        <f>'[6]Res unit Forecast (high)'!H31</f>
        <v>243986.52996636138</v>
      </c>
      <c r="J31" s="6">
        <f>'[6]Res unit Forecast (high)'!I31</f>
        <v>241379.04921993852</v>
      </c>
      <c r="K31" s="6">
        <f>'[6]Res unit Forecast (high)'!J31</f>
        <v>238799.43458499279</v>
      </c>
      <c r="L31" s="6">
        <f>'[6]Res unit Forecast (high)'!K31</f>
        <v>236247.38825676768</v>
      </c>
      <c r="M31" s="6">
        <f>'[6]Res unit Forecast (high)'!L31</f>
        <v>233722.61561314206</v>
      </c>
      <c r="N31" s="6">
        <f>'[6]Res unit Forecast (high)'!M31</f>
        <v>231224.82518061742</v>
      </c>
      <c r="O31" s="6">
        <f>'[6]Res unit Forecast (high)'!N31</f>
        <v>228753.7286006686</v>
      </c>
      <c r="P31" s="6">
        <f>'[6]Res unit Forecast (high)'!O31</f>
        <v>226309.04059645408</v>
      </c>
      <c r="Q31" s="6">
        <f>'[6]Res unit Forecast (high)'!P31</f>
        <v>223890.47893988213</v>
      </c>
      <c r="R31" s="6">
        <f>'[6]Res unit Forecast (high)'!Q31</f>
        <v>221497.76441902877</v>
      </c>
      <c r="S31" s="6">
        <f>'[6]Res unit Forecast (high)'!R31</f>
        <v>219130.62080590409</v>
      </c>
      <c r="T31" s="6">
        <f>'[6]Res unit Forecast (high)'!S31</f>
        <v>216788.77482456298</v>
      </c>
      <c r="U31" s="6">
        <f>'[6]Res unit Forecast (high)'!T31</f>
        <v>214471.95611955665</v>
      </c>
      <c r="V31" s="6">
        <f>'[6]Res unit Forecast (high)'!U31</f>
        <v>212179.89722472135</v>
      </c>
      <c r="W31" s="6">
        <f>'[6]Res unit Forecast (high)'!V31</f>
        <v>209912.3335323006</v>
      </c>
      <c r="X31" s="6">
        <f>'[6]Res unit Forecast (high)'!W31</f>
        <v>207669.00326239745</v>
      </c>
      <c r="Y31" s="6">
        <f>'[6]Res unit Forecast (high)'!X31</f>
        <v>205449.64743275315</v>
      </c>
      <c r="Z31" s="6">
        <f>'[6]Res unit Forecast (high)'!Y31</f>
        <v>203254.00982884882</v>
      </c>
      <c r="AA31" s="6">
        <f>'[6]Res unit Forecast (high)'!Z31</f>
        <v>201081.83697432672</v>
      </c>
      <c r="AB31" s="6">
        <f>'[6]Res unit Forecast (high)'!AA31</f>
        <v>198932.87810172755</v>
      </c>
      <c r="AC31" s="6">
        <f>'[6]Res unit Forecast (high)'!AB31</f>
        <v>196806.88512354036</v>
      </c>
      <c r="AD31" s="6">
        <f>'[6]Res unit Forecast (high)'!AC31</f>
        <v>194703.61260356213</v>
      </c>
      <c r="AE31" s="6">
        <f>'[6]Res unit Forecast (high)'!AD31</f>
        <v>192622.81772856324</v>
      </c>
      <c r="AF31" s="6">
        <f>'[6]Res unit Forecast (high)'!AE31</f>
        <v>190564.26028025575</v>
      </c>
      <c r="AG31" s="6">
        <f>'[6]Res unit Forecast (high)'!AF31</f>
        <v>188527.70260756131</v>
      </c>
      <c r="AH31" s="6">
        <f>'[6]Res unit Forecast (high)'!AG31</f>
        <v>186512.90959917544</v>
      </c>
      <c r="AI31" s="6">
        <f>'[6]Res unit Forecast (high)'!AH31</f>
        <v>184519.64865642498</v>
      </c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52"/>
    </row>
    <row r="32" spans="1:56">
      <c r="G32" s="8"/>
      <c r="BD32" s="52"/>
    </row>
    <row r="33" spans="1:56">
      <c r="D33" s="4" t="s">
        <v>27</v>
      </c>
      <c r="E33" s="4"/>
      <c r="F33" s="4"/>
      <c r="G33" s="8"/>
      <c r="BD33" s="52"/>
    </row>
    <row r="34" spans="1:56" ht="15.75">
      <c r="B34" s="1" t="str">
        <f>CONCATENATE("ID",D34,E34)</f>
        <v>IDSingle FamilyNew</v>
      </c>
      <c r="C34" s="5" t="s">
        <v>28</v>
      </c>
      <c r="D34" s="1" t="s">
        <v>16</v>
      </c>
      <c r="E34" s="1" t="s">
        <v>8</v>
      </c>
      <c r="F34" s="6">
        <f>'[6]Res unit Forecast (high)'!E34</f>
        <v>11909.256985311051</v>
      </c>
      <c r="G34" s="6">
        <f>'[6]Res unit Forecast (high)'!F34</f>
        <v>12183.368491873183</v>
      </c>
      <c r="H34" s="6">
        <f>'[6]Res unit Forecast (high)'!G34</f>
        <v>12283.95376492069</v>
      </c>
      <c r="I34" s="6">
        <f>'[6]Res unit Forecast (high)'!H34</f>
        <v>11893.208710753348</v>
      </c>
      <c r="J34" s="6">
        <f>'[6]Res unit Forecast (high)'!I34</f>
        <v>11459.646540738935</v>
      </c>
      <c r="K34" s="6">
        <f>'[6]Res unit Forecast (high)'!J34</f>
        <v>11210.040440908484</v>
      </c>
      <c r="L34" s="6">
        <f>'[6]Res unit Forecast (high)'!K34</f>
        <v>11171.014912730479</v>
      </c>
      <c r="M34" s="6">
        <f>'[6]Res unit Forecast (high)'!L34</f>
        <v>11471.812849982327</v>
      </c>
      <c r="N34" s="6">
        <f>'[6]Res unit Forecast (high)'!M34</f>
        <v>10992.284965106435</v>
      </c>
      <c r="O34" s="6">
        <f>'[6]Res unit Forecast (high)'!N34</f>
        <v>11117.658378646336</v>
      </c>
      <c r="P34" s="6">
        <f>'[6]Res unit Forecast (high)'!O34</f>
        <v>11000.452213143197</v>
      </c>
      <c r="Q34" s="6">
        <f>'[6]Res unit Forecast (high)'!P34</f>
        <v>11164.161906982168</v>
      </c>
      <c r="R34" s="6">
        <f>'[6]Res unit Forecast (high)'!Q34</f>
        <v>11344.831577129422</v>
      </c>
      <c r="S34" s="6">
        <f>'[6]Res unit Forecast (high)'!R34</f>
        <v>10948.865031210755</v>
      </c>
      <c r="T34" s="6">
        <f>'[6]Res unit Forecast (high)'!S34</f>
        <v>11042.732563826123</v>
      </c>
      <c r="U34" s="6">
        <f>'[6]Res unit Forecast (high)'!T34</f>
        <v>10716.514149650611</v>
      </c>
      <c r="V34" s="6">
        <f>'[6]Res unit Forecast (high)'!U34</f>
        <v>10549.658182809548</v>
      </c>
      <c r="W34" s="6">
        <f>'[6]Res unit Forecast (high)'!V34</f>
        <v>10658.244993538567</v>
      </c>
      <c r="X34" s="6">
        <f>'[6]Res unit Forecast (high)'!W34</f>
        <v>10321.601503747988</v>
      </c>
      <c r="Y34" s="6">
        <f>'[6]Res unit Forecast (high)'!X34</f>
        <v>10181.940004579998</v>
      </c>
      <c r="Z34" s="6">
        <f>'[6]Res unit Forecast (high)'!Y34</f>
        <v>10078.033950930547</v>
      </c>
      <c r="AA34" s="6">
        <f>'[6]Res unit Forecast (high)'!Z34</f>
        <v>9950.8045901385231</v>
      </c>
      <c r="AB34" s="6">
        <f>'[6]Res unit Forecast (high)'!AA34</f>
        <v>9993.3466549490713</v>
      </c>
      <c r="AC34" s="6">
        <f>'[6]Res unit Forecast (high)'!AB34</f>
        <v>9873.5285247117827</v>
      </c>
      <c r="AD34" s="6">
        <f>'[6]Res unit Forecast (high)'!AC34</f>
        <v>9798.2087175211072</v>
      </c>
      <c r="AE34" s="6">
        <f>'[6]Res unit Forecast (high)'!AD34</f>
        <v>9795.8028289880749</v>
      </c>
      <c r="AF34" s="6">
        <f>'[6]Res unit Forecast (high)'!AE34</f>
        <v>9856.2433046036786</v>
      </c>
      <c r="AG34" s="6">
        <f>'[6]Res unit Forecast (high)'!AF34</f>
        <v>9807.8807292374058</v>
      </c>
      <c r="AH34" s="6">
        <f>'[6]Res unit Forecast (high)'!AG34</f>
        <v>9781.2852431763968</v>
      </c>
      <c r="AI34" s="6">
        <f>'[6]Res unit Forecast (high)'!AH34</f>
        <v>9907.4237688604171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52"/>
    </row>
    <row r="35" spans="1:56" ht="15.75">
      <c r="B35" s="1" t="str">
        <f t="shared" ref="B35:B41" si="2">CONCATENATE("ID",D35,E35)</f>
        <v>IDMultifamily - Low RiseNew</v>
      </c>
      <c r="C35" s="5" t="s">
        <v>29</v>
      </c>
      <c r="D35" s="1" t="s">
        <v>18</v>
      </c>
      <c r="E35" s="1" t="s">
        <v>8</v>
      </c>
      <c r="F35" s="6">
        <f>'[6]Res unit Forecast (high)'!E35</f>
        <v>1876.8620633827898</v>
      </c>
      <c r="G35" s="6">
        <f>'[6]Res unit Forecast (high)'!F35</f>
        <v>1884.3440612770432</v>
      </c>
      <c r="H35" s="6">
        <f>'[6]Res unit Forecast (high)'!G35</f>
        <v>1933.3390050790199</v>
      </c>
      <c r="I35" s="6">
        <f>'[6]Res unit Forecast (high)'!H35</f>
        <v>1903.7037097775712</v>
      </c>
      <c r="J35" s="6">
        <f>'[6]Res unit Forecast (high)'!I35</f>
        <v>1899.8085332147459</v>
      </c>
      <c r="K35" s="6">
        <f>'[6]Res unit Forecast (high)'!J35</f>
        <v>1895.2593507871372</v>
      </c>
      <c r="L35" s="6">
        <f>'[6]Res unit Forecast (high)'!K35</f>
        <v>1880.573667075761</v>
      </c>
      <c r="M35" s="6">
        <f>'[6]Res unit Forecast (high)'!L35</f>
        <v>1885.2970767562981</v>
      </c>
      <c r="N35" s="6">
        <f>'[6]Res unit Forecast (high)'!M35</f>
        <v>1937.9351834246834</v>
      </c>
      <c r="O35" s="6">
        <f>'[6]Res unit Forecast (high)'!N35</f>
        <v>2009.2488834227131</v>
      </c>
      <c r="P35" s="6">
        <f>'[6]Res unit Forecast (high)'!O35</f>
        <v>2064.4128090458807</v>
      </c>
      <c r="Q35" s="6">
        <f>'[6]Res unit Forecast (high)'!P35</f>
        <v>2125.5564877378488</v>
      </c>
      <c r="R35" s="6">
        <f>'[6]Res unit Forecast (high)'!Q35</f>
        <v>2226.7568584412506</v>
      </c>
      <c r="S35" s="6">
        <f>'[6]Res unit Forecast (high)'!R35</f>
        <v>2370.3895091360168</v>
      </c>
      <c r="T35" s="6">
        <f>'[6]Res unit Forecast (high)'!S35</f>
        <v>2481.9282934690041</v>
      </c>
      <c r="U35" s="6">
        <f>'[6]Res unit Forecast (high)'!T35</f>
        <v>2550.888817690146</v>
      </c>
      <c r="V35" s="6">
        <f>'[6]Res unit Forecast (high)'!U35</f>
        <v>2613.7933150325953</v>
      </c>
      <c r="W35" s="6">
        <f>'[6]Res unit Forecast (high)'!V35</f>
        <v>2759.7866324209263</v>
      </c>
      <c r="X35" s="6">
        <f>'[6]Res unit Forecast (high)'!W35</f>
        <v>2863.0437109490799</v>
      </c>
      <c r="Y35" s="6">
        <f>'[6]Res unit Forecast (high)'!X35</f>
        <v>3023.1963276878023</v>
      </c>
      <c r="Z35" s="6">
        <f>'[6]Res unit Forecast (high)'!Y35</f>
        <v>3139.0510941225352</v>
      </c>
      <c r="AA35" s="6">
        <f>'[6]Res unit Forecast (high)'!Z35</f>
        <v>3260.923429274113</v>
      </c>
      <c r="AB35" s="6">
        <f>'[6]Res unit Forecast (high)'!AA35</f>
        <v>3360.6372630967808</v>
      </c>
      <c r="AC35" s="6">
        <f>'[6]Res unit Forecast (high)'!AB35</f>
        <v>3469.3744218909774</v>
      </c>
      <c r="AD35" s="6">
        <f>'[6]Res unit Forecast (high)'!AC35</f>
        <v>3562.0946715183436</v>
      </c>
      <c r="AE35" s="6">
        <f>'[6]Res unit Forecast (high)'!AD35</f>
        <v>3619.3453257506267</v>
      </c>
      <c r="AF35" s="6">
        <f>'[6]Res unit Forecast (high)'!AE35</f>
        <v>3652.6205512556348</v>
      </c>
      <c r="AG35" s="6">
        <f>'[6]Res unit Forecast (high)'!AF35</f>
        <v>3767.6545314931691</v>
      </c>
      <c r="AH35" s="6">
        <f>'[6]Res unit Forecast (high)'!AG35</f>
        <v>3861.4543503348555</v>
      </c>
      <c r="AI35" s="6">
        <f>'[6]Res unit Forecast (high)'!AH35</f>
        <v>3957.5166708637771</v>
      </c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52"/>
    </row>
    <row r="36" spans="1:56">
      <c r="B36" s="1" t="str">
        <f t="shared" si="2"/>
        <v>IDMultifamily - High RiseNew</v>
      </c>
      <c r="C36" s="1" t="s">
        <v>30</v>
      </c>
      <c r="D36" s="1" t="s">
        <v>5423</v>
      </c>
      <c r="E36" s="1" t="s">
        <v>8</v>
      </c>
      <c r="F36" s="6">
        <f>'[6]Res unit Forecast (high)'!E36</f>
        <v>659.43802226962885</v>
      </c>
      <c r="G36" s="6">
        <f>'[6]Res unit Forecast (high)'!F36</f>
        <v>662.06683234058278</v>
      </c>
      <c r="H36" s="6">
        <f>'[6]Res unit Forecast (high)'!G36</f>
        <v>679.28127205479075</v>
      </c>
      <c r="I36" s="6">
        <f>'[6]Res unit Forecast (high)'!H36</f>
        <v>668.8688710029304</v>
      </c>
      <c r="J36" s="6">
        <f>'[6]Res unit Forecast (high)'!I36</f>
        <v>667.50029545382972</v>
      </c>
      <c r="K36" s="6">
        <f>'[6]Res unit Forecast (high)'!J36</f>
        <v>665.90193406034564</v>
      </c>
      <c r="L36" s="6">
        <f>'[6]Res unit Forecast (high)'!K36</f>
        <v>660.74209924283502</v>
      </c>
      <c r="M36" s="6">
        <f>'[6]Res unit Forecast (high)'!L36</f>
        <v>662.40167561707767</v>
      </c>
      <c r="N36" s="6">
        <f>'[6]Res unit Forecast (high)'!M36</f>
        <v>680.89614552759144</v>
      </c>
      <c r="O36" s="6">
        <f>'[6]Res unit Forecast (high)'!N36</f>
        <v>705.95231039176406</v>
      </c>
      <c r="P36" s="6">
        <f>'[6]Res unit Forecast (high)'!O36</f>
        <v>725.33423020530938</v>
      </c>
      <c r="Q36" s="6">
        <f>'[6]Res unit Forecast (high)'!P36</f>
        <v>746.81714434032529</v>
      </c>
      <c r="R36" s="6">
        <f>'[6]Res unit Forecast (high)'!Q36</f>
        <v>782.37403134422323</v>
      </c>
      <c r="S36" s="6">
        <f>'[6]Res unit Forecast (high)'!R36</f>
        <v>832.83955726400598</v>
      </c>
      <c r="T36" s="6">
        <f>'[6]Res unit Forecast (high)'!S36</f>
        <v>872.02885986748811</v>
      </c>
      <c r="U36" s="6">
        <f>'[6]Res unit Forecast (high)'!T36</f>
        <v>896.25823324248381</v>
      </c>
      <c r="V36" s="6">
        <f>'[6]Res unit Forecast (high)'!U36</f>
        <v>918.35981338983072</v>
      </c>
      <c r="W36" s="6">
        <f>'[6]Res unit Forecast (high)'!V36</f>
        <v>969.65476274248783</v>
      </c>
      <c r="X36" s="6">
        <f>'[6]Res unit Forecast (high)'!W36</f>
        <v>1005.9342768199471</v>
      </c>
      <c r="Y36" s="6">
        <f>'[6]Res unit Forecast (high)'!X36</f>
        <v>1062.2041151335522</v>
      </c>
      <c r="Z36" s="6">
        <f>'[6]Res unit Forecast (high)'!Y36</f>
        <v>1102.9098438808908</v>
      </c>
      <c r="AA36" s="6">
        <f>'[6]Res unit Forecast (high)'!Z36</f>
        <v>1145.7298535287423</v>
      </c>
      <c r="AB36" s="6">
        <f>'[6]Res unit Forecast (high)'!AA36</f>
        <v>1180.7644437907609</v>
      </c>
      <c r="AC36" s="6">
        <f>'[6]Res unit Forecast (high)'!AB36</f>
        <v>1218.9693914752083</v>
      </c>
      <c r="AD36" s="6">
        <f>'[6]Res unit Forecast (high)'!AC36</f>
        <v>1251.5467764794182</v>
      </c>
      <c r="AE36" s="6">
        <f>'[6]Res unit Forecast (high)'!AD36</f>
        <v>1271.6618712096797</v>
      </c>
      <c r="AF36" s="6">
        <f>'[6]Res unit Forecast (high)'!AE36</f>
        <v>1283.3531666573851</v>
      </c>
      <c r="AG36" s="6">
        <f>'[6]Res unit Forecast (high)'!AF36</f>
        <v>1323.7705110651673</v>
      </c>
      <c r="AH36" s="6">
        <f>'[6]Res unit Forecast (high)'!AG36</f>
        <v>1356.7272041717058</v>
      </c>
      <c r="AI36" s="6">
        <f>'[6]Res unit Forecast (high)'!AH36</f>
        <v>1390.4788303034891</v>
      </c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52"/>
    </row>
    <row r="37" spans="1:56" ht="15.75">
      <c r="B37" s="1" t="str">
        <f t="shared" si="2"/>
        <v>IDManufacturedNew</v>
      </c>
      <c r="C37" s="5" t="s">
        <v>31</v>
      </c>
      <c r="D37" s="1" t="s">
        <v>21</v>
      </c>
      <c r="E37" s="1" t="s">
        <v>8</v>
      </c>
      <c r="F37" s="6">
        <f>'[6]Res unit Forecast (high)'!E37</f>
        <v>854.82636339333988</v>
      </c>
      <c r="G37" s="6">
        <f>'[6]Res unit Forecast (high)'!F37</f>
        <v>892.97093991320321</v>
      </c>
      <c r="H37" s="6">
        <f>'[6]Res unit Forecast (high)'!G37</f>
        <v>889.94457709067126</v>
      </c>
      <c r="I37" s="6">
        <f>'[6]Res unit Forecast (high)'!H37</f>
        <v>881.75607587701961</v>
      </c>
      <c r="J37" s="6">
        <f>'[6]Res unit Forecast (high)'!I37</f>
        <v>904.14163829554457</v>
      </c>
      <c r="K37" s="6">
        <f>'[6]Res unit Forecast (high)'!J37</f>
        <v>906.63891526203577</v>
      </c>
      <c r="L37" s="6">
        <f>'[6]Res unit Forecast (high)'!K37</f>
        <v>892.25394355609546</v>
      </c>
      <c r="M37" s="6">
        <f>'[6]Res unit Forecast (high)'!L37</f>
        <v>875.54013157945644</v>
      </c>
      <c r="N37" s="6">
        <f>'[6]Res unit Forecast (high)'!M37</f>
        <v>881.69096957662271</v>
      </c>
      <c r="O37" s="6">
        <f>'[6]Res unit Forecast (high)'!N37</f>
        <v>904.57980843533687</v>
      </c>
      <c r="P37" s="6">
        <f>'[6]Res unit Forecast (high)'!O37</f>
        <v>925.36199570037866</v>
      </c>
      <c r="Q37" s="6">
        <f>'[6]Res unit Forecast (high)'!P37</f>
        <v>926.0074025331503</v>
      </c>
      <c r="R37" s="6">
        <f>'[6]Res unit Forecast (high)'!Q37</f>
        <v>946.35688034615214</v>
      </c>
      <c r="S37" s="6">
        <f>'[6]Res unit Forecast (high)'!R37</f>
        <v>990.29090372732423</v>
      </c>
      <c r="T37" s="6">
        <f>'[6]Res unit Forecast (high)'!S37</f>
        <v>1037.011637587412</v>
      </c>
      <c r="U37" s="6">
        <f>'[6]Res unit Forecast (high)'!T37</f>
        <v>1054.9063715414711</v>
      </c>
      <c r="V37" s="6">
        <f>'[6]Res unit Forecast (high)'!U37</f>
        <v>1089.9048258438052</v>
      </c>
      <c r="W37" s="6">
        <f>'[6]Res unit Forecast (high)'!V37</f>
        <v>1118.9166462909291</v>
      </c>
      <c r="X37" s="6">
        <f>'[6]Res unit Forecast (high)'!W37</f>
        <v>1130.588519872178</v>
      </c>
      <c r="Y37" s="6">
        <f>'[6]Res unit Forecast (high)'!X37</f>
        <v>1152.8238553315377</v>
      </c>
      <c r="Z37" s="6">
        <f>'[6]Res unit Forecast (high)'!Y37</f>
        <v>1147.4344044396728</v>
      </c>
      <c r="AA37" s="6">
        <f>'[6]Res unit Forecast (high)'!Z37</f>
        <v>1130.9914377306702</v>
      </c>
      <c r="AB37" s="6">
        <f>'[6]Res unit Forecast (high)'!AA37</f>
        <v>1136.0158376519339</v>
      </c>
      <c r="AC37" s="6">
        <f>'[6]Res unit Forecast (high)'!AB37</f>
        <v>1139.3857665853679</v>
      </c>
      <c r="AD37" s="6">
        <f>'[6]Res unit Forecast (high)'!AC37</f>
        <v>1151.2336268742272</v>
      </c>
      <c r="AE37" s="6">
        <f>'[6]Res unit Forecast (high)'!AD37</f>
        <v>1163.7740743706365</v>
      </c>
      <c r="AF37" s="6">
        <f>'[6]Res unit Forecast (high)'!AE37</f>
        <v>1185.020604894602</v>
      </c>
      <c r="AG37" s="6">
        <f>'[6]Res unit Forecast (high)'!AF37</f>
        <v>1213.9679777483555</v>
      </c>
      <c r="AH37" s="6">
        <f>'[6]Res unit Forecast (high)'!AG37</f>
        <v>1231.9639997576699</v>
      </c>
      <c r="AI37" s="6">
        <f>'[6]Res unit Forecast (high)'!AH37</f>
        <v>1249.9372341639241</v>
      </c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52"/>
    </row>
    <row r="38" spans="1:56" ht="15.75">
      <c r="A38" s="1">
        <v>-2.2707813017997908E-3</v>
      </c>
      <c r="B38" s="1" t="str">
        <f t="shared" si="2"/>
        <v>IDSingle FamilyStock - 2021</v>
      </c>
      <c r="C38" s="5" t="s">
        <v>28</v>
      </c>
      <c r="D38" s="1" t="s">
        <v>16</v>
      </c>
      <c r="E38" s="1" t="s">
        <v>5659</v>
      </c>
      <c r="F38" s="6">
        <f>'[6]Res unit Forecast (high)'!E38</f>
        <v>611635.09885335283</v>
      </c>
      <c r="G38" s="6">
        <f>'[6]Res unit Forecast (high)'!F38</f>
        <v>610246.2093073522</v>
      </c>
      <c r="H38" s="6">
        <f>'[6]Res unit Forecast (high)'!G38</f>
        <v>608860.47362576285</v>
      </c>
      <c r="I38" s="6">
        <f>'[6]Res unit Forecast (high)'!H38</f>
        <v>607477.88464684854</v>
      </c>
      <c r="J38" s="6">
        <f>'[6]Res unit Forecast (high)'!I38</f>
        <v>606098.43522513553</v>
      </c>
      <c r="K38" s="6">
        <f>'[6]Res unit Forecast (high)'!J38</f>
        <v>604722.11823137617</v>
      </c>
      <c r="L38" s="6">
        <f>'[6]Res unit Forecast (high)'!K38</f>
        <v>603348.92655251164</v>
      </c>
      <c r="M38" s="6">
        <f>'[6]Res unit Forecast (high)'!L38</f>
        <v>601978.85309163516</v>
      </c>
      <c r="N38" s="6">
        <f>'[6]Res unit Forecast (high)'!M38</f>
        <v>600611.8907679558</v>
      </c>
      <c r="O38" s="6">
        <f>'[6]Res unit Forecast (high)'!N38</f>
        <v>599248.03251676133</v>
      </c>
      <c r="P38" s="6">
        <f>'[6]Res unit Forecast (high)'!O38</f>
        <v>597887.2712893819</v>
      </c>
      <c r="Q38" s="6">
        <f>'[6]Res unit Forecast (high)'!P38</f>
        <v>596529.60005315382</v>
      </c>
      <c r="R38" s="6">
        <f>'[6]Res unit Forecast (high)'!Q38</f>
        <v>595175.01179138303</v>
      </c>
      <c r="S38" s="6">
        <f>'[6]Res unit Forecast (high)'!R38</f>
        <v>593823.49950330867</v>
      </c>
      <c r="T38" s="6">
        <f>'[6]Res unit Forecast (high)'!S38</f>
        <v>592475.05620406719</v>
      </c>
      <c r="U38" s="6">
        <f>'[6]Res unit Forecast (high)'!T38</f>
        <v>591129.67492465617</v>
      </c>
      <c r="V38" s="6">
        <f>'[6]Res unit Forecast (high)'!U38</f>
        <v>589787.3487118982</v>
      </c>
      <c r="W38" s="6">
        <f>'[6]Res unit Forecast (high)'!V38</f>
        <v>588448.07062840508</v>
      </c>
      <c r="X38" s="6">
        <f>'[6]Res unit Forecast (high)'!W38</f>
        <v>587111.83375254192</v>
      </c>
      <c r="Y38" s="6">
        <f>'[6]Res unit Forecast (high)'!X38</f>
        <v>585778.63117839128</v>
      </c>
      <c r="Z38" s="6">
        <f>'[6]Res unit Forecast (high)'!Y38</f>
        <v>584448.45601571747</v>
      </c>
      <c r="AA38" s="6">
        <f>'[6]Res unit Forecast (high)'!Z38</f>
        <v>583121.30138993124</v>
      </c>
      <c r="AB38" s="6">
        <f>'[6]Res unit Forecast (high)'!AA38</f>
        <v>581797.16044205381</v>
      </c>
      <c r="AC38" s="6">
        <f>'[6]Res unit Forecast (high)'!AB38</f>
        <v>580476.02632868174</v>
      </c>
      <c r="AD38" s="6">
        <f>'[6]Res unit Forecast (high)'!AC38</f>
        <v>579157.89222195151</v>
      </c>
      <c r="AE38" s="6">
        <f>'[6]Res unit Forecast (high)'!AD38</f>
        <v>577842.75130950415</v>
      </c>
      <c r="AF38" s="6">
        <f>'[6]Res unit Forecast (high)'!AE38</f>
        <v>576530.59679444996</v>
      </c>
      <c r="AG38" s="6">
        <f>'[6]Res unit Forecast (high)'!AF38</f>
        <v>575221.42189533368</v>
      </c>
      <c r="AH38" s="6">
        <f>'[6]Res unit Forecast (high)'!AG38</f>
        <v>573915.21984609903</v>
      </c>
      <c r="AI38" s="6">
        <f>'[6]Res unit Forecast (high)'!AH38</f>
        <v>572611.98389605421</v>
      </c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52"/>
    </row>
    <row r="39" spans="1:56" ht="15.75">
      <c r="A39" s="1">
        <v>-2.2708178107920937E-3</v>
      </c>
      <c r="B39" s="1" t="str">
        <f t="shared" si="2"/>
        <v>IDMultifamily - Low RiseStock - 2021</v>
      </c>
      <c r="C39" s="5" t="s">
        <v>29</v>
      </c>
      <c r="D39" s="1" t="s">
        <v>18</v>
      </c>
      <c r="E39" s="1" t="s">
        <v>5659</v>
      </c>
      <c r="F39" s="6">
        <f>'[6]Res unit Forecast (high)'!E39</f>
        <v>81336.480000296622</v>
      </c>
      <c r="G39" s="6">
        <f>'[6]Res unit Forecast (high)'!F39</f>
        <v>81151.779672844816</v>
      </c>
      <c r="H39" s="6">
        <f>'[6]Res unit Forecast (high)'!G39</f>
        <v>80967.49876618624</v>
      </c>
      <c r="I39" s="6">
        <f>'[6]Res unit Forecast (high)'!H39</f>
        <v>80783.636327892702</v>
      </c>
      <c r="J39" s="6">
        <f>'[6]Res unit Forecast (high)'!I39</f>
        <v>80600.191407698774</v>
      </c>
      <c r="K39" s="6">
        <f>'[6]Res unit Forecast (high)'!J39</f>
        <v>80417.163057496917</v>
      </c>
      <c r="L39" s="6">
        <f>'[6]Res unit Forecast (high)'!K39</f>
        <v>80234.550331332575</v>
      </c>
      <c r="M39" s="6">
        <f>'[6]Res unit Forecast (high)'!L39</f>
        <v>80052.352285399291</v>
      </c>
      <c r="N39" s="6">
        <f>'[6]Res unit Forecast (high)'!M39</f>
        <v>79870.567978033811</v>
      </c>
      <c r="O39" s="6">
        <f>'[6]Res unit Forecast (high)'!N39</f>
        <v>79689.196469711213</v>
      </c>
      <c r="P39" s="6">
        <f>'[6]Res unit Forecast (high)'!O39</f>
        <v>79508.23682304009</v>
      </c>
      <c r="Q39" s="6">
        <f>'[6]Res unit Forecast (high)'!P39</f>
        <v>79327.68810275766</v>
      </c>
      <c r="R39" s="6">
        <f>'[6]Res unit Forecast (high)'!Q39</f>
        <v>79147.549375724964</v>
      </c>
      <c r="S39" s="6">
        <f>'[6]Res unit Forecast (high)'!R39</f>
        <v>78967.81971092202</v>
      </c>
      <c r="T39" s="6">
        <f>'[6]Res unit Forecast (high)'!S39</f>
        <v>78788.498179443035</v>
      </c>
      <c r="U39" s="6">
        <f>'[6]Res unit Forecast (high)'!T39</f>
        <v>78609.58385449159</v>
      </c>
      <c r="V39" s="6">
        <f>'[6]Res unit Forecast (high)'!U39</f>
        <v>78431.075811375849</v>
      </c>
      <c r="W39" s="6">
        <f>'[6]Res unit Forecast (high)'!V39</f>
        <v>78252.973127503792</v>
      </c>
      <c r="X39" s="6">
        <f>'[6]Res unit Forecast (high)'!W39</f>
        <v>78075.27488237842</v>
      </c>
      <c r="Y39" s="6">
        <f>'[6]Res unit Forecast (high)'!X39</f>
        <v>77897.980157593032</v>
      </c>
      <c r="Z39" s="6">
        <f>'[6]Res unit Forecast (high)'!Y39</f>
        <v>77721.088036826448</v>
      </c>
      <c r="AA39" s="6">
        <f>'[6]Res unit Forecast (high)'!Z39</f>
        <v>77544.59760583828</v>
      </c>
      <c r="AB39" s="6">
        <f>'[6]Res unit Forecast (high)'!AA39</f>
        <v>77368.507952464235</v>
      </c>
      <c r="AC39" s="6">
        <f>'[6]Res unit Forecast (high)'!AB39</f>
        <v>77192.818166611367</v>
      </c>
      <c r="AD39" s="6">
        <f>'[6]Res unit Forecast (high)'!AC39</f>
        <v>77017.527340253393</v>
      </c>
      <c r="AE39" s="6">
        <f>'[6]Res unit Forecast (high)'!AD39</f>
        <v>76842.634567425979</v>
      </c>
      <c r="AF39" s="6">
        <f>'[6]Res unit Forecast (high)'!AE39</f>
        <v>76668.138944222083</v>
      </c>
      <c r="AG39" s="6">
        <f>'[6]Res unit Forecast (high)'!AF39</f>
        <v>76494.039568787266</v>
      </c>
      <c r="AH39" s="6">
        <f>'[6]Res unit Forecast (high)'!AG39</f>
        <v>76320.335541315028</v>
      </c>
      <c r="AI39" s="6">
        <f>'[6]Res unit Forecast (high)'!AH39</f>
        <v>76147.025964042186</v>
      </c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52"/>
    </row>
    <row r="40" spans="1:56">
      <c r="A40" s="1">
        <v>-2.2708178107920937E-3</v>
      </c>
      <c r="B40" s="1" t="str">
        <f t="shared" si="2"/>
        <v>IDMultifamily - High RiseStock - 2021</v>
      </c>
      <c r="D40" s="1" t="s">
        <v>5423</v>
      </c>
      <c r="E40" s="1" t="s">
        <v>5659</v>
      </c>
      <c r="F40" s="6">
        <f>'[6]Res unit Forecast (high)'!E40</f>
        <v>6122.1006451836183</v>
      </c>
      <c r="G40" s="6">
        <f>'[6]Res unit Forecast (high)'!F40</f>
        <v>6108.1984699990735</v>
      </c>
      <c r="H40" s="6">
        <f>'[6]Res unit Forecast (high)'!G40</f>
        <v>6094.3278641215466</v>
      </c>
      <c r="I40" s="6">
        <f>'[6]Res unit Forecast (high)'!H40</f>
        <v>6080.4887558628925</v>
      </c>
      <c r="J40" s="6">
        <f>'[6]Res unit Forecast (high)'!I40</f>
        <v>6066.6810736977577</v>
      </c>
      <c r="K40" s="6">
        <f>'[6]Res unit Forecast (high)'!J40</f>
        <v>6052.9047462632097</v>
      </c>
      <c r="L40" s="6">
        <f>'[6]Res unit Forecast (high)'!K40</f>
        <v>6039.1597023583672</v>
      </c>
      <c r="M40" s="6">
        <f>'[6]Res unit Forecast (high)'!L40</f>
        <v>6025.4458709440341</v>
      </c>
      <c r="N40" s="6">
        <f>'[6]Res unit Forecast (high)'!M40</f>
        <v>6011.7631811423307</v>
      </c>
      <c r="O40" s="6">
        <f>'[6]Res unit Forecast (high)'!N40</f>
        <v>5998.1115622363286</v>
      </c>
      <c r="P40" s="6">
        <f>'[6]Res unit Forecast (high)'!O40</f>
        <v>5984.4909436696844</v>
      </c>
      <c r="Q40" s="6">
        <f>'[6]Res unit Forecast (high)'!P40</f>
        <v>5970.9012550462758</v>
      </c>
      <c r="R40" s="6">
        <f>'[6]Res unit Forecast (high)'!Q40</f>
        <v>5957.342426129836</v>
      </c>
      <c r="S40" s="6">
        <f>'[6]Res unit Forecast (high)'!R40</f>
        <v>5943.8143868435927</v>
      </c>
      <c r="T40" s="6">
        <f>'[6]Res unit Forecast (high)'!S40</f>
        <v>5930.3170672699061</v>
      </c>
      <c r="U40" s="6">
        <f>'[6]Res unit Forecast (high)'!T40</f>
        <v>5916.8503976499051</v>
      </c>
      <c r="V40" s="6">
        <f>'[6]Res unit Forecast (high)'!U40</f>
        <v>5903.4143083831295</v>
      </c>
      <c r="W40" s="6">
        <f>'[6]Res unit Forecast (high)'!V40</f>
        <v>5890.008730027168</v>
      </c>
      <c r="X40" s="6">
        <f>'[6]Res unit Forecast (high)'!W40</f>
        <v>5876.6335932973016</v>
      </c>
      <c r="Y40" s="6">
        <f>'[6]Res unit Forecast (high)'!X40</f>
        <v>5863.2888290661431</v>
      </c>
      <c r="Z40" s="6">
        <f>'[6]Res unit Forecast (high)'!Y40</f>
        <v>5849.9743683632814</v>
      </c>
      <c r="AA40" s="6">
        <f>'[6]Res unit Forecast (high)'!Z40</f>
        <v>5836.690142374925</v>
      </c>
      <c r="AB40" s="6">
        <f>'[6]Res unit Forecast (high)'!AA40</f>
        <v>5823.4360824435453</v>
      </c>
      <c r="AC40" s="6">
        <f>'[6]Res unit Forecast (high)'!AB40</f>
        <v>5810.2121200675228</v>
      </c>
      <c r="AD40" s="6">
        <f>'[6]Res unit Forecast (high)'!AC40</f>
        <v>5797.0181869007938</v>
      </c>
      <c r="AE40" s="6">
        <f>'[6]Res unit Forecast (high)'!AD40</f>
        <v>5783.854214752494</v>
      </c>
      <c r="AF40" s="6">
        <f>'[6]Res unit Forecast (high)'!AE40</f>
        <v>5770.7201355866091</v>
      </c>
      <c r="AG40" s="6">
        <f>'[6]Res unit Forecast (high)'!AF40</f>
        <v>5757.6158815216222</v>
      </c>
      <c r="AH40" s="6">
        <f>'[6]Res unit Forecast (high)'!AG40</f>
        <v>5744.5413848301632</v>
      </c>
      <c r="AI40" s="6">
        <f>'[6]Res unit Forecast (high)'!AH40</f>
        <v>5731.4965779386584</v>
      </c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52"/>
    </row>
    <row r="41" spans="1:56" ht="15.75">
      <c r="A41" s="1">
        <v>-1.0686986477418991E-2</v>
      </c>
      <c r="B41" s="1" t="str">
        <f t="shared" si="2"/>
        <v>IDManufacturedStock - 2021</v>
      </c>
      <c r="C41" s="5" t="s">
        <v>31</v>
      </c>
      <c r="D41" s="1" t="s">
        <v>21</v>
      </c>
      <c r="E41" s="1" t="s">
        <v>5659</v>
      </c>
      <c r="F41" s="6">
        <f>'[6]Res unit Forecast (high)'!E41</f>
        <v>87226.750339719729</v>
      </c>
      <c r="G41" s="6">
        <f>'[6]Res unit Forecast (high)'!F41</f>
        <v>86294.55923836994</v>
      </c>
      <c r="H41" s="6">
        <f>'[6]Res unit Forecast (high)'!G41</f>
        <v>85372.330450714653</v>
      </c>
      <c r="I41" s="6">
        <f>'[6]Res unit Forecast (high)'!H41</f>
        <v>84459.957509642118</v>
      </c>
      <c r="J41" s="6">
        <f>'[6]Res unit Forecast (high)'!I41</f>
        <v>83557.335085853192</v>
      </c>
      <c r="K41" s="6">
        <f>'[6]Res unit Forecast (high)'!J41</f>
        <v>82664.358975701514</v>
      </c>
      <c r="L41" s="6">
        <f>'[6]Res unit Forecast (high)'!K41</f>
        <v>81780.92608916368</v>
      </c>
      <c r="M41" s="6">
        <f>'[6]Res unit Forecast (high)'!L41</f>
        <v>80906.934437937991</v>
      </c>
      <c r="N41" s="6">
        <f>'[6]Res unit Forecast (high)'!M41</f>
        <v>80042.28312367032</v>
      </c>
      <c r="O41" s="6">
        <f>'[6]Res unit Forecast (high)'!N41</f>
        <v>79186.872326305922</v>
      </c>
      <c r="P41" s="6">
        <f>'[6]Res unit Forecast (high)'!O41</f>
        <v>78340.603292565589</v>
      </c>
      <c r="Q41" s="6">
        <f>'[6]Res unit Forecast (high)'!P41</f>
        <v>77503.378324545105</v>
      </c>
      <c r="R41" s="6">
        <f>'[6]Res unit Forecast (high)'!Q41</f>
        <v>76675.100768436401</v>
      </c>
      <c r="S41" s="6">
        <f>'[6]Res unit Forecast (high)'!R41</f>
        <v>75855.675003369382</v>
      </c>
      <c r="T41" s="6">
        <f>'[6]Res unit Forecast (high)'!S41</f>
        <v>75045.006430372887</v>
      </c>
      <c r="U41" s="6">
        <f>'[6]Res unit Forecast (high)'!T41</f>
        <v>74243.001461453678</v>
      </c>
      <c r="V41" s="6">
        <f>'[6]Res unit Forecast (high)'!U41</f>
        <v>73449.567508792126</v>
      </c>
      <c r="W41" s="6">
        <f>'[6]Res unit Forecast (high)'!V41</f>
        <v>72664.612974053394</v>
      </c>
      <c r="X41" s="6">
        <f>'[6]Res unit Forecast (high)'!W41</f>
        <v>71888.047237812803</v>
      </c>
      <c r="Y41" s="6">
        <f>'[6]Res unit Forecast (high)'!X41</f>
        <v>71119.780649094246</v>
      </c>
      <c r="Z41" s="6">
        <f>'[6]Res unit Forecast (high)'!Y41</f>
        <v>70359.724515020367</v>
      </c>
      <c r="AA41" s="6">
        <f>'[6]Res unit Forecast (high)'!Z41</f>
        <v>69607.791090573417</v>
      </c>
      <c r="AB41" s="6">
        <f>'[6]Res unit Forecast (high)'!AA41</f>
        <v>68863.893568465457</v>
      </c>
      <c r="AC41" s="6">
        <f>'[6]Res unit Forecast (high)'!AB41</f>
        <v>68127.94606911685</v>
      </c>
      <c r="AD41" s="6">
        <f>'[6]Res unit Forecast (high)'!AC41</f>
        <v>67399.863630741864</v>
      </c>
      <c r="AE41" s="6">
        <f>'[6]Res unit Forecast (high)'!AD41</f>
        <v>66679.562199540247</v>
      </c>
      <c r="AF41" s="6">
        <f>'[6]Res unit Forecast (high)'!AE41</f>
        <v>65966.958619993544</v>
      </c>
      <c r="AG41" s="6">
        <f>'[6]Res unit Forecast (high)'!AF41</f>
        <v>65261.970625265218</v>
      </c>
      <c r="AH41" s="6">
        <f>'[6]Res unit Forecast (high)'!AG41</f>
        <v>64564.516827703294</v>
      </c>
      <c r="AI41" s="6">
        <f>'[6]Res unit Forecast (high)'!AH41</f>
        <v>63874.516709444542</v>
      </c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52"/>
    </row>
    <row r="42" spans="1:56">
      <c r="G42" s="8"/>
      <c r="BD42" s="52"/>
    </row>
    <row r="43" spans="1:56">
      <c r="D43" s="4" t="s">
        <v>32</v>
      </c>
      <c r="E43" s="54">
        <v>0.56999999999999995</v>
      </c>
      <c r="F43" s="4"/>
      <c r="G43" s="8"/>
      <c r="BD43" s="52"/>
    </row>
    <row r="44" spans="1:56" ht="15.75">
      <c r="B44" s="1" t="str">
        <f>CONCATENATE("MT",D44,E44)</f>
        <v>MTSingle FamilyNew</v>
      </c>
      <c r="C44" s="5" t="s">
        <v>33</v>
      </c>
      <c r="D44" s="1" t="s">
        <v>16</v>
      </c>
      <c r="E44" s="1" t="s">
        <v>8</v>
      </c>
      <c r="F44" s="6">
        <f>'[6]Res unit Forecast (high)'!E44</f>
        <v>1460.8832661291719</v>
      </c>
      <c r="G44" s="6">
        <f>'[6]Res unit Forecast (high)'!F44</f>
        <v>1427.3525126947807</v>
      </c>
      <c r="H44" s="6">
        <f>'[6]Res unit Forecast (high)'!G44</f>
        <v>1386.3094986932354</v>
      </c>
      <c r="I44" s="6">
        <f>'[6]Res unit Forecast (high)'!H44</f>
        <v>1297.1426207398201</v>
      </c>
      <c r="J44" s="6">
        <f>'[6]Res unit Forecast (high)'!I44</f>
        <v>1229.913709144648</v>
      </c>
      <c r="K44" s="6">
        <f>'[6]Res unit Forecast (high)'!J44</f>
        <v>1184.3476745550518</v>
      </c>
      <c r="L44" s="6">
        <f>'[6]Res unit Forecast (high)'!K44</f>
        <v>1168.4151656772644</v>
      </c>
      <c r="M44" s="6">
        <f>'[6]Res unit Forecast (high)'!L44</f>
        <v>1173.7459455025451</v>
      </c>
      <c r="N44" s="6">
        <f>'[6]Res unit Forecast (high)'!M44</f>
        <v>1122.0474772382786</v>
      </c>
      <c r="O44" s="6">
        <f>'[6]Res unit Forecast (high)'!N44</f>
        <v>1127.3649651465005</v>
      </c>
      <c r="P44" s="6">
        <f>'[6]Res unit Forecast (high)'!O44</f>
        <v>1110.5772671751611</v>
      </c>
      <c r="Q44" s="6">
        <f>'[6]Res unit Forecast (high)'!P44</f>
        <v>1115.3158490635726</v>
      </c>
      <c r="R44" s="6">
        <f>'[6]Res unit Forecast (high)'!Q44</f>
        <v>1120.8982396462072</v>
      </c>
      <c r="S44" s="6">
        <f>'[6]Res unit Forecast (high)'!R44</f>
        <v>1075.1070954292852</v>
      </c>
      <c r="T44" s="6">
        <f>'[6]Res unit Forecast (high)'!S44</f>
        <v>1078.1693113114795</v>
      </c>
      <c r="U44" s="6">
        <f>'[6]Res unit Forecast (high)'!T44</f>
        <v>1044.1731735557005</v>
      </c>
      <c r="V44" s="6">
        <f>'[6]Res unit Forecast (high)'!U44</f>
        <v>1027.855650160014</v>
      </c>
      <c r="W44" s="6">
        <f>'[6]Res unit Forecast (high)'!V44</f>
        <v>1044.9403997198299</v>
      </c>
      <c r="X44" s="6">
        <f>'[6]Res unit Forecast (high)'!W44</f>
        <v>1020.1762360018006</v>
      </c>
      <c r="Y44" s="6">
        <f>'[6]Res unit Forecast (high)'!X44</f>
        <v>1014.8182983696418</v>
      </c>
      <c r="Z44" s="6">
        <f>'[6]Res unit Forecast (high)'!Y44</f>
        <v>1036.4656934856093</v>
      </c>
      <c r="AA44" s="6">
        <f>'[6]Res unit Forecast (high)'!Z44</f>
        <v>1051.2430997000683</v>
      </c>
      <c r="AB44" s="6">
        <f>'[6]Res unit Forecast (high)'!AA44</f>
        <v>1060.3687131908068</v>
      </c>
      <c r="AC44" s="6">
        <f>'[6]Res unit Forecast (high)'!AB44</f>
        <v>1054.6757353280366</v>
      </c>
      <c r="AD44" s="6">
        <f>'[6]Res unit Forecast (high)'!AC44</f>
        <v>1052.3020913140142</v>
      </c>
      <c r="AE44" s="6">
        <f>'[6]Res unit Forecast (high)'!AD44</f>
        <v>1057.5425097829138</v>
      </c>
      <c r="AF44" s="6">
        <f>'[6]Res unit Forecast (high)'!AE44</f>
        <v>1069.5893314075352</v>
      </c>
      <c r="AG44" s="6">
        <f>'[6]Res unit Forecast (high)'!AF44</f>
        <v>1077.355648017736</v>
      </c>
      <c r="AH44" s="6">
        <f>'[6]Res unit Forecast (high)'!AG44</f>
        <v>1087.5722332135433</v>
      </c>
      <c r="AI44" s="6">
        <f>'[6]Res unit Forecast (high)'!AH44</f>
        <v>1115.0675992057661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52"/>
    </row>
    <row r="45" spans="1:56" ht="15.75">
      <c r="B45" s="1" t="str">
        <f t="shared" ref="B45:B51" si="3">CONCATENATE("MT",D45,E45)</f>
        <v>MTMultifamily - Low RiseNew</v>
      </c>
      <c r="C45" s="5" t="s">
        <v>34</v>
      </c>
      <c r="D45" s="1" t="s">
        <v>18</v>
      </c>
      <c r="E45" s="1" t="s">
        <v>8</v>
      </c>
      <c r="F45" s="6">
        <f>'[6]Res unit Forecast (high)'!E45</f>
        <v>656.17312666247699</v>
      </c>
      <c r="G45" s="6">
        <f>'[6]Res unit Forecast (high)'!F45</f>
        <v>698.35147719654844</v>
      </c>
      <c r="H45" s="6">
        <f>'[6]Res unit Forecast (high)'!G45</f>
        <v>728.92612763461761</v>
      </c>
      <c r="I45" s="6">
        <f>'[6]Res unit Forecast (high)'!H45</f>
        <v>714.70119362480921</v>
      </c>
      <c r="J45" s="6">
        <f>'[6]Res unit Forecast (high)'!I45</f>
        <v>706.6220670484031</v>
      </c>
      <c r="K45" s="6">
        <f>'[6]Res unit Forecast (high)'!J45</f>
        <v>695.39216608779327</v>
      </c>
      <c r="L45" s="6">
        <f>'[6]Res unit Forecast (high)'!K45</f>
        <v>661.37520934061388</v>
      </c>
      <c r="M45" s="6">
        <f>'[6]Res unit Forecast (high)'!L45</f>
        <v>643.76375093412298</v>
      </c>
      <c r="N45" s="6">
        <f>'[6]Res unit Forecast (high)'!M45</f>
        <v>654.59143973455957</v>
      </c>
      <c r="O45" s="6">
        <f>'[6]Res unit Forecast (high)'!N45</f>
        <v>680.93505361578946</v>
      </c>
      <c r="P45" s="6">
        <f>'[6]Res unit Forecast (high)'!O45</f>
        <v>704.77438949577572</v>
      </c>
      <c r="Q45" s="6">
        <f>'[6]Res unit Forecast (high)'!P45</f>
        <v>715.01148399793658</v>
      </c>
      <c r="R45" s="6">
        <f>'[6]Res unit Forecast (high)'!Q45</f>
        <v>748.34042287615512</v>
      </c>
      <c r="S45" s="6">
        <f>'[6]Res unit Forecast (high)'!R45</f>
        <v>781.8158178449836</v>
      </c>
      <c r="T45" s="6">
        <f>'[6]Res unit Forecast (high)'!S45</f>
        <v>801.39490334971606</v>
      </c>
      <c r="U45" s="6">
        <f>'[6]Res unit Forecast (high)'!T45</f>
        <v>805.17135728517167</v>
      </c>
      <c r="V45" s="6">
        <f>'[6]Res unit Forecast (high)'!U45</f>
        <v>813.5485756607244</v>
      </c>
      <c r="W45" s="6">
        <f>'[6]Res unit Forecast (high)'!V45</f>
        <v>847.88840088267239</v>
      </c>
      <c r="X45" s="6">
        <f>'[6]Res unit Forecast (high)'!W45</f>
        <v>861.53782142858677</v>
      </c>
      <c r="Y45" s="6">
        <f>'[6]Res unit Forecast (high)'!X45</f>
        <v>902.34487307857444</v>
      </c>
      <c r="Z45" s="6">
        <f>'[6]Res unit Forecast (high)'!Y45</f>
        <v>910.53206800261285</v>
      </c>
      <c r="AA45" s="6">
        <f>'[6]Res unit Forecast (high)'!Z45</f>
        <v>944.50555090472085</v>
      </c>
      <c r="AB45" s="6">
        <f>'[6]Res unit Forecast (high)'!AA45</f>
        <v>961.65535757604096</v>
      </c>
      <c r="AC45" s="6">
        <f>'[6]Res unit Forecast (high)'!AB45</f>
        <v>981.28479673383799</v>
      </c>
      <c r="AD45" s="6">
        <f>'[6]Res unit Forecast (high)'!AC45</f>
        <v>998.35359255134006</v>
      </c>
      <c r="AE45" s="6">
        <f>'[6]Res unit Forecast (high)'!AD45</f>
        <v>1004.1098032296735</v>
      </c>
      <c r="AF45" s="6">
        <f>'[6]Res unit Forecast (high)'!AE45</f>
        <v>1004.1703614154502</v>
      </c>
      <c r="AG45" s="6">
        <f>'[6]Res unit Forecast (high)'!AF45</f>
        <v>1023.7017226443411</v>
      </c>
      <c r="AH45" s="6">
        <f>'[6]Res unit Forecast (high)'!AG45</f>
        <v>1036.9379868933092</v>
      </c>
      <c r="AI45" s="6">
        <f>'[6]Res unit Forecast (high)'!AH45</f>
        <v>1050.3260866922651</v>
      </c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52"/>
    </row>
    <row r="46" spans="1:56">
      <c r="B46" s="1" t="str">
        <f t="shared" si="3"/>
        <v>MTMultifamily - High RiseNew</v>
      </c>
      <c r="C46" s="1" t="s">
        <v>35</v>
      </c>
      <c r="D46" s="1" t="s">
        <v>5423</v>
      </c>
      <c r="E46" s="1" t="s">
        <v>8</v>
      </c>
      <c r="F46" s="6">
        <f>'[6]Res unit Forecast (high)'!E46</f>
        <v>230.5473147733027</v>
      </c>
      <c r="G46" s="6">
        <f>'[6]Res unit Forecast (high)'!F46</f>
        <v>245.36673523121971</v>
      </c>
      <c r="H46" s="6">
        <f>'[6]Res unit Forecast (high)'!G46</f>
        <v>256.10917997973053</v>
      </c>
      <c r="I46" s="6">
        <f>'[6]Res unit Forecast (high)'!H46</f>
        <v>251.11123019250053</v>
      </c>
      <c r="J46" s="6">
        <f>'[6]Res unit Forecast (high)'!I46</f>
        <v>248.27261815214163</v>
      </c>
      <c r="K46" s="6">
        <f>'[6]Res unit Forecast (high)'!J46</f>
        <v>244.3269772740895</v>
      </c>
      <c r="L46" s="6">
        <f>'[6]Res unit Forecast (high)'!K46</f>
        <v>232.37507355210761</v>
      </c>
      <c r="M46" s="6">
        <f>'[6]Res unit Forecast (high)'!L46</f>
        <v>226.18726384171885</v>
      </c>
      <c r="N46" s="6">
        <f>'[6]Res unit Forecast (high)'!M46</f>
        <v>229.99158693376421</v>
      </c>
      <c r="O46" s="6">
        <f>'[6]Res unit Forecast (high)'!N46</f>
        <v>239.24745127041251</v>
      </c>
      <c r="P46" s="6">
        <f>'[6]Res unit Forecast (high)'!O46</f>
        <v>247.62343414716446</v>
      </c>
      <c r="Q46" s="6">
        <f>'[6]Res unit Forecast (high)'!P46</f>
        <v>251.22025113441015</v>
      </c>
      <c r="R46" s="6">
        <f>'[6]Res unit Forecast (high)'!Q46</f>
        <v>262.93041884837885</v>
      </c>
      <c r="S46" s="6">
        <f>'[6]Res unit Forecast (high)'!R46</f>
        <v>274.69204410769697</v>
      </c>
      <c r="T46" s="6">
        <f>'[6]Res unit Forecast (high)'!S46</f>
        <v>281.57118225800838</v>
      </c>
      <c r="U46" s="6">
        <f>'[6]Res unit Forecast (high)'!T46</f>
        <v>282.89804445154681</v>
      </c>
      <c r="V46" s="6">
        <f>'[6]Res unit Forecast (high)'!U46</f>
        <v>285.84139144836263</v>
      </c>
      <c r="W46" s="6">
        <f>'[6]Res unit Forecast (high)'!V46</f>
        <v>297.90673544526328</v>
      </c>
      <c r="X46" s="6">
        <f>'[6]Res unit Forecast (high)'!W46</f>
        <v>302.70247779923318</v>
      </c>
      <c r="Y46" s="6">
        <f>'[6]Res unit Forecast (high)'!X46</f>
        <v>317.04009054112078</v>
      </c>
      <c r="Z46" s="6">
        <f>'[6]Res unit Forecast (high)'!Y46</f>
        <v>319.91667254145864</v>
      </c>
      <c r="AA46" s="6">
        <f>'[6]Res unit Forecast (high)'!Z46</f>
        <v>331.85330166922625</v>
      </c>
      <c r="AB46" s="6">
        <f>'[6]Res unit Forecast (high)'!AA46</f>
        <v>337.87890941860894</v>
      </c>
      <c r="AC46" s="6">
        <f>'[6]Res unit Forecast (high)'!AB46</f>
        <v>344.77573939297014</v>
      </c>
      <c r="AD46" s="6">
        <f>'[6]Res unit Forecast (high)'!AC46</f>
        <v>350.77288386938972</v>
      </c>
      <c r="AE46" s="6">
        <f>'[6]Res unit Forecast (high)'!AD46</f>
        <v>352.79533626988541</v>
      </c>
      <c r="AF46" s="6">
        <f>'[6]Res unit Forecast (high)'!AE46</f>
        <v>352.8166134702933</v>
      </c>
      <c r="AG46" s="6">
        <f>'[6]Res unit Forecast (high)'!AF46</f>
        <v>359.67898363179546</v>
      </c>
      <c r="AH46" s="6">
        <f>'[6]Res unit Forecast (high)'!AG46</f>
        <v>364.3295629625141</v>
      </c>
      <c r="AI46" s="6">
        <f>'[6]Res unit Forecast (high)'!AH46</f>
        <v>369.03348991890391</v>
      </c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52"/>
    </row>
    <row r="47" spans="1:56" ht="15.75">
      <c r="B47" s="1" t="str">
        <f t="shared" si="3"/>
        <v>MTManufacturedNew</v>
      </c>
      <c r="C47" s="5" t="s">
        <v>36</v>
      </c>
      <c r="D47" s="1" t="s">
        <v>21</v>
      </c>
      <c r="E47" s="1" t="s">
        <v>8</v>
      </c>
      <c r="F47" s="6">
        <f>'[6]Res unit Forecast (high)'!E47</f>
        <v>308.17586331565019</v>
      </c>
      <c r="G47" s="6">
        <f>'[6]Res unit Forecast (high)'!F47</f>
        <v>321.92747218409323</v>
      </c>
      <c r="H47" s="6">
        <f>'[6]Res unit Forecast (high)'!G47</f>
        <v>320.83642958704701</v>
      </c>
      <c r="I47" s="6">
        <f>'[6]Res unit Forecast (high)'!H47</f>
        <v>317.88436991874084</v>
      </c>
      <c r="J47" s="6">
        <f>'[6]Res unit Forecast (high)'!I47</f>
        <v>325.95465216500912</v>
      </c>
      <c r="K47" s="6">
        <f>'[6]Res unit Forecast (high)'!J47</f>
        <v>326.85495252780061</v>
      </c>
      <c r="L47" s="6">
        <f>'[6]Res unit Forecast (high)'!K47</f>
        <v>321.66898580509479</v>
      </c>
      <c r="M47" s="6">
        <f>'[6]Res unit Forecast (high)'!L47</f>
        <v>315.64344230787583</v>
      </c>
      <c r="N47" s="6">
        <f>'[6]Res unit Forecast (high)'!M47</f>
        <v>317.86089826275168</v>
      </c>
      <c r="O47" s="6">
        <f>'[6]Res unit Forecast (high)'!N47</f>
        <v>326.11261811797016</v>
      </c>
      <c r="P47" s="6">
        <f>'[6]Res unit Forecast (high)'!O47</f>
        <v>333.6048630653159</v>
      </c>
      <c r="Q47" s="6">
        <f>'[6]Res unit Forecast (high)'!P47</f>
        <v>333.83754050297676</v>
      </c>
      <c r="R47" s="6">
        <f>'[6]Res unit Forecast (high)'!Q47</f>
        <v>341.17378814530514</v>
      </c>
      <c r="S47" s="6">
        <f>'[6]Res unit Forecast (high)'!R47</f>
        <v>357.0125668309276</v>
      </c>
      <c r="T47" s="6">
        <f>'[6]Res unit Forecast (high)'!S47</f>
        <v>373.85599037125672</v>
      </c>
      <c r="U47" s="6">
        <f>'[6]Res unit Forecast (high)'!T47</f>
        <v>380.30727138136115</v>
      </c>
      <c r="V47" s="6">
        <f>'[6]Res unit Forecast (high)'!U47</f>
        <v>392.92466285548466</v>
      </c>
      <c r="W47" s="6">
        <f>'[6]Res unit Forecast (high)'!V47</f>
        <v>403.38379607308872</v>
      </c>
      <c r="X47" s="6">
        <f>'[6]Res unit Forecast (high)'!W47</f>
        <v>407.59165613853384</v>
      </c>
      <c r="Y47" s="6">
        <f>'[6]Res unit Forecast (high)'!X47</f>
        <v>415.60777964003643</v>
      </c>
      <c r="Z47" s="6">
        <f>'[6]Res unit Forecast (high)'!Y47</f>
        <v>413.66481349799471</v>
      </c>
      <c r="AA47" s="6">
        <f>'[6]Res unit Forecast (high)'!Z47</f>
        <v>407.73691319213378</v>
      </c>
      <c r="AB47" s="6">
        <f>'[6]Res unit Forecast (high)'!AA47</f>
        <v>409.5482737791329</v>
      </c>
      <c r="AC47" s="6">
        <f>'[6]Res unit Forecast (high)'!AB47</f>
        <v>410.76317636385301</v>
      </c>
      <c r="AD47" s="6">
        <f>'[6]Res unit Forecast (high)'!AC47</f>
        <v>415.03448189363149</v>
      </c>
      <c r="AE47" s="6">
        <f>'[6]Res unit Forecast (high)'!AD47</f>
        <v>419.55547399105495</v>
      </c>
      <c r="AF47" s="6">
        <f>'[6]Res unit Forecast (high)'!AE47</f>
        <v>427.21512063636146</v>
      </c>
      <c r="AG47" s="6">
        <f>'[6]Res unit Forecast (high)'!AF47</f>
        <v>437.65101967030438</v>
      </c>
      <c r="AH47" s="6">
        <f>'[6]Res unit Forecast (high)'!AG47</f>
        <v>444.13881632289315</v>
      </c>
      <c r="AI47" s="6">
        <f>'[6]Res unit Forecast (high)'!AH47</f>
        <v>450.61839775242987</v>
      </c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52"/>
    </row>
    <row r="48" spans="1:56" ht="15.75">
      <c r="A48" s="1">
        <v>-2.2707813017997908E-3</v>
      </c>
      <c r="B48" s="1" t="str">
        <f t="shared" si="3"/>
        <v>MTSingle FamilyStock - 2021</v>
      </c>
      <c r="C48" s="5" t="s">
        <v>33</v>
      </c>
      <c r="D48" s="1" t="s">
        <v>16</v>
      </c>
      <c r="E48" s="1" t="s">
        <v>5659</v>
      </c>
      <c r="F48" s="6">
        <f>'[6]Res unit Forecast (high)'!E48</f>
        <v>193918.81187244307</v>
      </c>
      <c r="G48" s="6">
        <f>'[6]Res unit Forecast (high)'!F48</f>
        <v>193478.4646603759</v>
      </c>
      <c r="H48" s="6">
        <f>'[6]Res unit Forecast (high)'!G48</f>
        <v>193039.1173805242</v>
      </c>
      <c r="I48" s="6">
        <f>'[6]Res unit Forecast (high)'!H48</f>
        <v>192600.76776226057</v>
      </c>
      <c r="J48" s="6">
        <f>'[6]Res unit Forecast (high)'!I48</f>
        <v>192163.41354011375</v>
      </c>
      <c r="K48" s="6">
        <f>'[6]Res unit Forecast (high)'!J48</f>
        <v>191727.05245375683</v>
      </c>
      <c r="L48" s="6">
        <f>'[6]Res unit Forecast (high)'!K48</f>
        <v>191291.68224799563</v>
      </c>
      <c r="M48" s="6">
        <f>'[6]Res unit Forecast (high)'!L48</f>
        <v>190857.30067275706</v>
      </c>
      <c r="N48" s="6">
        <f>'[6]Res unit Forecast (high)'!M48</f>
        <v>190423.90548307737</v>
      </c>
      <c r="O48" s="6">
        <f>'[6]Res unit Forecast (high)'!N48</f>
        <v>189991.49443909069</v>
      </c>
      <c r="P48" s="6">
        <f>'[6]Res unit Forecast (high)'!O48</f>
        <v>189560.06530601741</v>
      </c>
      <c r="Q48" s="6">
        <f>'[6]Res unit Forecast (high)'!P48</f>
        <v>189129.61585415257</v>
      </c>
      <c r="R48" s="6">
        <f>'[6]Res unit Forecast (high)'!Q48</f>
        <v>188700.14385885437</v>
      </c>
      <c r="S48" s="6">
        <f>'[6]Res unit Forecast (high)'!R48</f>
        <v>188271.64710053275</v>
      </c>
      <c r="T48" s="6">
        <f>'[6]Res unit Forecast (high)'!S48</f>
        <v>187844.12336463781</v>
      </c>
      <c r="U48" s="6">
        <f>'[6]Res unit Forecast (high)'!T48</f>
        <v>187417.57044164842</v>
      </c>
      <c r="V48" s="6">
        <f>'[6]Res unit Forecast (high)'!U48</f>
        <v>186991.98612706078</v>
      </c>
      <c r="W48" s="6">
        <f>'[6]Res unit Forecast (high)'!V48</f>
        <v>186567.36822137705</v>
      </c>
      <c r="X48" s="6">
        <f>'[6]Res unit Forecast (high)'!W48</f>
        <v>186143.71453009394</v>
      </c>
      <c r="Y48" s="6">
        <f>'[6]Res unit Forecast (high)'!X48</f>
        <v>185721.02286369144</v>
      </c>
      <c r="Z48" s="6">
        <f>'[6]Res unit Forecast (high)'!Y48</f>
        <v>185299.29103762144</v>
      </c>
      <c r="AA48" s="6">
        <f>'[6]Res unit Forecast (high)'!Z48</f>
        <v>184878.51687229646</v>
      </c>
      <c r="AB48" s="6">
        <f>'[6]Res unit Forecast (high)'!AA48</f>
        <v>184458.69819307837</v>
      </c>
      <c r="AC48" s="6">
        <f>'[6]Res unit Forecast (high)'!AB48</f>
        <v>184039.8328302672</v>
      </c>
      <c r="AD48" s="6">
        <f>'[6]Res unit Forecast (high)'!AC48</f>
        <v>183621.91861908988</v>
      </c>
      <c r="AE48" s="6">
        <f>'[6]Res unit Forecast (high)'!AD48</f>
        <v>183204.95339968905</v>
      </c>
      <c r="AF48" s="6">
        <f>'[6]Res unit Forecast (high)'!AE48</f>
        <v>182788.93501711194</v>
      </c>
      <c r="AG48" s="6">
        <f>'[6]Res unit Forecast (high)'!AF48</f>
        <v>182373.86132129919</v>
      </c>
      <c r="AH48" s="6">
        <f>'[6]Res unit Forecast (high)'!AG48</f>
        <v>181959.73016707375</v>
      </c>
      <c r="AI48" s="6">
        <f>'[6]Res unit Forecast (high)'!AH48</f>
        <v>181546.53941412983</v>
      </c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52"/>
    </row>
    <row r="49" spans="1:56" ht="15.75">
      <c r="A49" s="1">
        <v>-2.2708178107920937E-3</v>
      </c>
      <c r="B49" s="1" t="str">
        <f t="shared" si="3"/>
        <v>MTMultifamily - Low RiseStock - 2021</v>
      </c>
      <c r="C49" s="5" t="s">
        <v>34</v>
      </c>
      <c r="D49" s="1" t="s">
        <v>18</v>
      </c>
      <c r="E49" s="1" t="s">
        <v>5659</v>
      </c>
      <c r="F49" s="6">
        <f>'[6]Res unit Forecast (high)'!E49</f>
        <v>32933.331732638981</v>
      </c>
      <c r="G49" s="6">
        <f>'[6]Res unit Forecast (high)'!F49</f>
        <v>32858.546136371777</v>
      </c>
      <c r="H49" s="6">
        <f>'[6]Res unit Forecast (high)'!G49</f>
        <v>32783.930364568572</v>
      </c>
      <c r="I49" s="6">
        <f>'[6]Res unit Forecast (high)'!H49</f>
        <v>32709.484031588941</v>
      </c>
      <c r="J49" s="6">
        <f>'[6]Res unit Forecast (high)'!I49</f>
        <v>32635.206752668189</v>
      </c>
      <c r="K49" s="6">
        <f>'[6]Res unit Forecast (high)'!J49</f>
        <v>32561.098143915347</v>
      </c>
      <c r="L49" s="6">
        <f>'[6]Res unit Forecast (high)'!K49</f>
        <v>32487.157822311194</v>
      </c>
      <c r="M49" s="6">
        <f>'[6]Res unit Forecast (high)'!L49</f>
        <v>32413.385405706274</v>
      </c>
      <c r="N49" s="6">
        <f>'[6]Res unit Forecast (high)'!M49</f>
        <v>32339.780512818928</v>
      </c>
      <c r="O49" s="6">
        <f>'[6]Res unit Forecast (high)'!N49</f>
        <v>32266.342763233311</v>
      </c>
      <c r="P49" s="6">
        <f>'[6]Res unit Forecast (high)'!O49</f>
        <v>32193.071777397439</v>
      </c>
      <c r="Q49" s="6">
        <f>'[6]Res unit Forecast (high)'!P49</f>
        <v>32119.967176621216</v>
      </c>
      <c r="R49" s="6">
        <f>'[6]Res unit Forecast (high)'!Q49</f>
        <v>32047.028583074487</v>
      </c>
      <c r="S49" s="6">
        <f>'[6]Res unit Forecast (high)'!R49</f>
        <v>31974.255619785079</v>
      </c>
      <c r="T49" s="6">
        <f>'[6]Res unit Forecast (high)'!S49</f>
        <v>31901.647910636853</v>
      </c>
      <c r="U49" s="6">
        <f>'[6]Res unit Forecast (high)'!T49</f>
        <v>31829.205080367763</v>
      </c>
      <c r="V49" s="6">
        <f>'[6]Res unit Forecast (high)'!U49</f>
        <v>31756.92675456791</v>
      </c>
      <c r="W49" s="6">
        <f>'[6]Res unit Forecast (high)'!V49</f>
        <v>31684.812559677619</v>
      </c>
      <c r="X49" s="6">
        <f>'[6]Res unit Forecast (high)'!W49</f>
        <v>31612.862122985494</v>
      </c>
      <c r="Y49" s="6">
        <f>'[6]Res unit Forecast (high)'!X49</f>
        <v>31541.075072626503</v>
      </c>
      <c r="Z49" s="6">
        <f>'[6]Res unit Forecast (high)'!Y49</f>
        <v>31469.451037580053</v>
      </c>
      <c r="AA49" s="6">
        <f>'[6]Res unit Forecast (high)'!Z49</f>
        <v>31397.989647668066</v>
      </c>
      <c r="AB49" s="6">
        <f>'[6]Res unit Forecast (high)'!AA49</f>
        <v>31326.690533553076</v>
      </c>
      <c r="AC49" s="6">
        <f>'[6]Res unit Forecast (high)'!AB49</f>
        <v>31255.55332673631</v>
      </c>
      <c r="AD49" s="6">
        <f>'[6]Res unit Forecast (high)'!AC49</f>
        <v>31184.577659555795</v>
      </c>
      <c r="AE49" s="6">
        <f>'[6]Res unit Forecast (high)'!AD49</f>
        <v>31113.763165184446</v>
      </c>
      <c r="AF49" s="6">
        <f>'[6]Res unit Forecast (high)'!AE49</f>
        <v>31043.109477628179</v>
      </c>
      <c r="AG49" s="6">
        <f>'[6]Res unit Forecast (high)'!AF49</f>
        <v>30972.616231724012</v>
      </c>
      <c r="AH49" s="6">
        <f>'[6]Res unit Forecast (high)'!AG49</f>
        <v>30902.283063138184</v>
      </c>
      <c r="AI49" s="6">
        <f>'[6]Res unit Forecast (high)'!AH49</f>
        <v>30832.10960836427</v>
      </c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52"/>
    </row>
    <row r="50" spans="1:56">
      <c r="A50" s="1">
        <v>-2.2708178107920937E-3</v>
      </c>
      <c r="B50" s="1" t="str">
        <f t="shared" si="3"/>
        <v>MTMultifamily - High RiseStock - 2021</v>
      </c>
      <c r="C50" s="1" t="s">
        <v>35</v>
      </c>
      <c r="D50" s="1" t="s">
        <v>5423</v>
      </c>
      <c r="E50" s="1" t="s">
        <v>5659</v>
      </c>
      <c r="F50" s="6">
        <f>'[6]Res unit Forecast (high)'!E50</f>
        <v>4070.4117871800981</v>
      </c>
      <c r="G50" s="6">
        <f>'[6]Res unit Forecast (high)'!F50</f>
        <v>4061.1686235965117</v>
      </c>
      <c r="H50" s="6">
        <f>'[6]Res unit Forecast (high)'!G50</f>
        <v>4051.9464495534189</v>
      </c>
      <c r="I50" s="6">
        <f>'[6]Res unit Forecast (high)'!H50</f>
        <v>4042.7452173873971</v>
      </c>
      <c r="J50" s="6">
        <f>'[6]Res unit Forecast (high)'!I50</f>
        <v>4033.5648795432594</v>
      </c>
      <c r="K50" s="6">
        <f>'[6]Res unit Forecast (high)'!J50</f>
        <v>4024.4053885738072</v>
      </c>
      <c r="L50" s="6">
        <f>'[6]Res unit Forecast (high)'!K50</f>
        <v>4015.2666971395861</v>
      </c>
      <c r="M50" s="6">
        <f>'[6]Res unit Forecast (high)'!L50</f>
        <v>4006.1487580086414</v>
      </c>
      <c r="N50" s="6">
        <f>'[6]Res unit Forecast (high)'!M50</f>
        <v>3997.0515240562727</v>
      </c>
      <c r="O50" s="6">
        <f>'[6]Res unit Forecast (high)'!N50</f>
        <v>3987.9749482647921</v>
      </c>
      <c r="P50" s="6">
        <f>'[6]Res unit Forecast (high)'!O50</f>
        <v>3978.9189837232798</v>
      </c>
      <c r="Q50" s="6">
        <f>'[6]Res unit Forecast (high)'!P50</f>
        <v>3969.8835836273424</v>
      </c>
      <c r="R50" s="6">
        <f>'[6]Res unit Forecast (high)'!Q50</f>
        <v>3960.8687012788705</v>
      </c>
      <c r="S50" s="6">
        <f>'[6]Res unit Forecast (high)'!R50</f>
        <v>3951.8742900857974</v>
      </c>
      <c r="T50" s="6">
        <f>'[6]Res unit Forecast (high)'!S50</f>
        <v>3942.9003035618593</v>
      </c>
      <c r="U50" s="6">
        <f>'[6]Res unit Forecast (high)'!T50</f>
        <v>3933.9466953263536</v>
      </c>
      <c r="V50" s="6">
        <f>'[6]Res unit Forecast (high)'!U50</f>
        <v>3925.0134191039001</v>
      </c>
      <c r="W50" s="6">
        <f>'[6]Res unit Forecast (high)'!V50</f>
        <v>3916.1004287242013</v>
      </c>
      <c r="X50" s="6">
        <f>'[6]Res unit Forecast (high)'!W50</f>
        <v>3907.2076781218038</v>
      </c>
      <c r="Y50" s="6">
        <f>'[6]Res unit Forecast (high)'!X50</f>
        <v>3898.3351213358615</v>
      </c>
      <c r="Z50" s="6">
        <f>'[6]Res unit Forecast (high)'!Y50</f>
        <v>3889.4827125098955</v>
      </c>
      <c r="AA50" s="6">
        <f>'[6]Res unit Forecast (high)'!Z50</f>
        <v>3880.6504058915602</v>
      </c>
      <c r="AB50" s="6">
        <f>'[6]Res unit Forecast (high)'!AA50</f>
        <v>3871.838155832404</v>
      </c>
      <c r="AC50" s="6">
        <f>'[6]Res unit Forecast (high)'!AB50</f>
        <v>3863.0459167876356</v>
      </c>
      <c r="AD50" s="6">
        <f>'[6]Res unit Forecast (high)'!AC50</f>
        <v>3854.2736433158866</v>
      </c>
      <c r="AE50" s="6">
        <f>'[6]Res unit Forecast (high)'!AD50</f>
        <v>3845.5212900789784</v>
      </c>
      <c r="AF50" s="6">
        <f>'[6]Res unit Forecast (high)'!AE50</f>
        <v>3836.7888118416868</v>
      </c>
      <c r="AG50" s="6">
        <f>'[6]Res unit Forecast (high)'!AF50</f>
        <v>3828.0761634715091</v>
      </c>
      <c r="AH50" s="6">
        <f>'[6]Res unit Forecast (high)'!AG50</f>
        <v>3819.3832999384294</v>
      </c>
      <c r="AI50" s="6">
        <f>'[6]Res unit Forecast (high)'!AH50</f>
        <v>3810.7101763146875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52"/>
    </row>
    <row r="51" spans="1:56" ht="15.75">
      <c r="A51" s="1">
        <v>-1.0686986477418991E-2</v>
      </c>
      <c r="B51" s="1" t="str">
        <f t="shared" si="3"/>
        <v>MTManufacturedStock - 2021</v>
      </c>
      <c r="C51" s="5" t="s">
        <v>36</v>
      </c>
      <c r="D51" s="1" t="s">
        <v>21</v>
      </c>
      <c r="E51" s="1" t="s">
        <v>5659</v>
      </c>
      <c r="F51" s="6">
        <f>'[6]Res unit Forecast (high)'!E51</f>
        <v>41596.719020680292</v>
      </c>
      <c r="G51" s="6">
        <f>'[6]Res unit Forecast (high)'!F51</f>
        <v>41152.175447001289</v>
      </c>
      <c r="H51" s="6">
        <f>'[6]Res unit Forecast (high)'!G51</f>
        <v>40712.382704482814</v>
      </c>
      <c r="I51" s="6">
        <f>'[6]Res unit Forecast (high)'!H51</f>
        <v>40277.290021056499</v>
      </c>
      <c r="J51" s="6">
        <f>'[6]Res unit Forecast (high)'!I51</f>
        <v>39846.847167254389</v>
      </c>
      <c r="K51" s="6">
        <f>'[6]Res unit Forecast (high)'!J51</f>
        <v>39421.004450410161</v>
      </c>
      <c r="L51" s="6">
        <f>'[6]Res unit Forecast (high)'!K51</f>
        <v>38999.712708922358</v>
      </c>
      <c r="M51" s="6">
        <f>'[6]Res unit Forecast (high)'!L51</f>
        <v>38582.923306578879</v>
      </c>
      <c r="N51" s="6">
        <f>'[6]Res unit Forecast (high)'!M51</f>
        <v>38170.588126942181</v>
      </c>
      <c r="O51" s="6">
        <f>'[6]Res unit Forecast (high)'!N51</f>
        <v>37762.659567794421</v>
      </c>
      <c r="P51" s="6">
        <f>'[6]Res unit Forecast (high)'!O51</f>
        <v>37359.090535642026</v>
      </c>
      <c r="Q51" s="6">
        <f>'[6]Res unit Forecast (high)'!P51</f>
        <v>36959.834440278952</v>
      </c>
      <c r="R51" s="6">
        <f>'[6]Res unit Forecast (high)'!Q51</f>
        <v>36564.84518940805</v>
      </c>
      <c r="S51" s="6">
        <f>'[6]Res unit Forecast (high)'!R51</f>
        <v>36174.077183319932</v>
      </c>
      <c r="T51" s="6">
        <f>'[6]Res unit Forecast (high)'!S51</f>
        <v>35787.485309628682</v>
      </c>
      <c r="U51" s="6">
        <f>'[6]Res unit Forecast (high)'!T51</f>
        <v>35405.024938063849</v>
      </c>
      <c r="V51" s="6">
        <f>'[6]Res unit Forecast (high)'!U51</f>
        <v>35026.651915318078</v>
      </c>
      <c r="W51" s="6">
        <f>'[6]Res unit Forecast (high)'!V51</f>
        <v>34652.322559949811</v>
      </c>
      <c r="X51" s="6">
        <f>'[6]Res unit Forecast (high)'!W51</f>
        <v>34281.99365734047</v>
      </c>
      <c r="Y51" s="6">
        <f>'[6]Res unit Forecast (high)'!X51</f>
        <v>33915.62245470551</v>
      </c>
      <c r="Z51" s="6">
        <f>'[6]Res unit Forecast (high)'!Y51</f>
        <v>33553.166656158828</v>
      </c>
      <c r="AA51" s="6">
        <f>'[6]Res unit Forecast (high)'!Z51</f>
        <v>33194.584417829872</v>
      </c>
      <c r="AB51" s="6">
        <f>'[6]Res unit Forecast (high)'!AA51</f>
        <v>32839.834343032984</v>
      </c>
      <c r="AC51" s="6">
        <f>'[6]Res unit Forecast (high)'!AB51</f>
        <v>32488.875477488313</v>
      </c>
      <c r="AD51" s="6">
        <f>'[6]Res unit Forecast (high)'!AC51</f>
        <v>32141.667304593848</v>
      </c>
      <c r="AE51" s="6">
        <f>'[6]Res unit Forecast (high)'!AD51</f>
        <v>31798.169740747955</v>
      </c>
      <c r="AF51" s="6">
        <f>'[6]Res unit Forecast (high)'!AE51</f>
        <v>31458.343130721911</v>
      </c>
      <c r="AG51" s="6">
        <f>'[6]Res unit Forecast (high)'!AF51</f>
        <v>31122.14824308188</v>
      </c>
      <c r="AH51" s="6">
        <f>'[6]Res unit Forecast (high)'!AG51</f>
        <v>30789.546265659836</v>
      </c>
      <c r="AI51" s="6">
        <f>'[6]Res unit Forecast (high)'!AH51</f>
        <v>30460.498801072863</v>
      </c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52"/>
    </row>
    <row r="52" spans="1:56" ht="15.75">
      <c r="C52" s="5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52"/>
    </row>
    <row r="53" spans="1:56" ht="18">
      <c r="C53" s="373" t="s">
        <v>5708</v>
      </c>
      <c r="G53" s="8"/>
    </row>
    <row r="54" spans="1:56">
      <c r="D54" s="4" t="s">
        <v>5414</v>
      </c>
      <c r="E54" s="4" t="s">
        <v>5660</v>
      </c>
      <c r="F54" s="4">
        <v>2021</v>
      </c>
      <c r="G54" s="8">
        <v>2022</v>
      </c>
      <c r="H54" s="1">
        <v>2023</v>
      </c>
      <c r="I54" s="1">
        <v>2024</v>
      </c>
      <c r="J54" s="1">
        <v>2025</v>
      </c>
      <c r="K54" s="1">
        <v>2026</v>
      </c>
      <c r="L54" s="1">
        <v>2027</v>
      </c>
      <c r="M54" s="1">
        <v>2028</v>
      </c>
      <c r="N54" s="1">
        <v>2029</v>
      </c>
      <c r="O54" s="1">
        <v>2030</v>
      </c>
      <c r="P54" s="1">
        <v>2031</v>
      </c>
      <c r="Q54" s="1">
        <v>2032</v>
      </c>
      <c r="R54" s="1">
        <v>2033</v>
      </c>
      <c r="S54" s="1">
        <v>2034</v>
      </c>
      <c r="T54" s="1">
        <v>2035</v>
      </c>
      <c r="U54" s="1">
        <v>2036</v>
      </c>
      <c r="V54" s="1">
        <v>2037</v>
      </c>
      <c r="W54" s="1">
        <v>2038</v>
      </c>
      <c r="X54" s="1">
        <v>2039</v>
      </c>
      <c r="Y54" s="1">
        <v>2040</v>
      </c>
      <c r="Z54" s="1">
        <v>2041</v>
      </c>
      <c r="AA54" s="1">
        <v>2042</v>
      </c>
      <c r="AB54" s="1">
        <v>2043</v>
      </c>
      <c r="AC54" s="1">
        <v>2044</v>
      </c>
      <c r="AD54" s="1">
        <v>2045</v>
      </c>
      <c r="AE54" s="1">
        <v>2046</v>
      </c>
      <c r="AF54" s="1">
        <v>2047</v>
      </c>
      <c r="AG54" s="3">
        <v>2048</v>
      </c>
      <c r="AH54" s="1">
        <v>2049</v>
      </c>
      <c r="AI54" s="1">
        <v>2050</v>
      </c>
      <c r="BD54" s="52"/>
    </row>
    <row r="55" spans="1:56" ht="15.75">
      <c r="B55" s="1" t="str">
        <f>CONCATENATE("Region",D55,E55)</f>
        <v>RegionSingle FamilyNew</v>
      </c>
      <c r="C55" s="5"/>
      <c r="D55" s="1" t="s">
        <v>16</v>
      </c>
      <c r="E55" s="1" t="s">
        <v>8</v>
      </c>
      <c r="F55" s="52">
        <f>'[6]Res unit Forecast (high)'!E55</f>
        <v>61372.663036157166</v>
      </c>
      <c r="G55" s="52">
        <f>'[6]Res unit Forecast (high)'!F55</f>
        <v>60735.08352109175</v>
      </c>
      <c r="H55" s="52">
        <f>'[6]Res unit Forecast (high)'!G55</f>
        <v>59923.912406852542</v>
      </c>
      <c r="I55" s="52">
        <f>'[6]Res unit Forecast (high)'!H55</f>
        <v>56624.336377073232</v>
      </c>
      <c r="J55" s="52">
        <f>'[6]Res unit Forecast (high)'!I55</f>
        <v>54346.162783376822</v>
      </c>
      <c r="K55" s="52">
        <f>'[6]Res unit Forecast (high)'!J55</f>
        <v>52916.370606844292</v>
      </c>
      <c r="L55" s="52">
        <f>'[6]Res unit Forecast (high)'!K55</f>
        <v>51794.820695024857</v>
      </c>
      <c r="M55" s="52">
        <f>'[6]Res unit Forecast (high)'!L55</f>
        <v>51653.138239152067</v>
      </c>
      <c r="N55" s="52">
        <f>'[6]Res unit Forecast (high)'!M55</f>
        <v>49226.19503601714</v>
      </c>
      <c r="O55" s="52">
        <f>'[6]Res unit Forecast (high)'!N55</f>
        <v>49984.838231044341</v>
      </c>
      <c r="P55" s="52">
        <f>'[6]Res unit Forecast (high)'!O55</f>
        <v>49140.031121197258</v>
      </c>
      <c r="Q55" s="52">
        <f>'[6]Res unit Forecast (high)'!P55</f>
        <v>48856.641380484703</v>
      </c>
      <c r="R55" s="52">
        <f>'[6]Res unit Forecast (high)'!Q55</f>
        <v>49051.039168487601</v>
      </c>
      <c r="S55" s="52">
        <f>'[6]Res unit Forecast (high)'!R55</f>
        <v>47347.722898221109</v>
      </c>
      <c r="T55" s="52">
        <f>'[6]Res unit Forecast (high)'!S55</f>
        <v>47757.774198654428</v>
      </c>
      <c r="U55" s="52">
        <f>'[6]Res unit Forecast (high)'!T55</f>
        <v>46433.439840247316</v>
      </c>
      <c r="V55" s="52">
        <f>'[6]Res unit Forecast (high)'!U55</f>
        <v>45608.472878371722</v>
      </c>
      <c r="W55" s="52">
        <f>'[6]Res unit Forecast (high)'!V55</f>
        <v>45975.206546283378</v>
      </c>
      <c r="X55" s="52">
        <f>'[6]Res unit Forecast (high)'!W55</f>
        <v>44364.923843490404</v>
      </c>
      <c r="Y55" s="52">
        <f>'[6]Res unit Forecast (high)'!X55</f>
        <v>43830.334412486198</v>
      </c>
      <c r="Z55" s="52">
        <f>'[6]Res unit Forecast (high)'!Y55</f>
        <v>43694.514519989694</v>
      </c>
      <c r="AA55" s="52">
        <f>'[6]Res unit Forecast (high)'!Z55</f>
        <v>43167.551600249615</v>
      </c>
      <c r="AB55" s="52">
        <f>'[6]Res unit Forecast (high)'!AA55</f>
        <v>43466.912394549254</v>
      </c>
      <c r="AC55" s="52">
        <f>'[6]Res unit Forecast (high)'!AB55</f>
        <v>42838.987172322042</v>
      </c>
      <c r="AD55" s="52">
        <f>'[6]Res unit Forecast (high)'!AC55</f>
        <v>42521.660902574433</v>
      </c>
      <c r="AE55" s="52">
        <f>'[6]Res unit Forecast (high)'!AD55</f>
        <v>42521.951498236725</v>
      </c>
      <c r="AF55" s="52">
        <f>'[6]Res unit Forecast (high)'!AE55</f>
        <v>42793.753583530641</v>
      </c>
      <c r="AG55" s="52">
        <f>'[6]Res unit Forecast (high)'!AF55</f>
        <v>42636.808103103671</v>
      </c>
      <c r="AH55" s="52">
        <f>'[6]Res unit Forecast (high)'!AG55</f>
        <v>42574.331653888643</v>
      </c>
      <c r="AI55" s="52">
        <f>'[6]Res unit Forecast (high)'!AH55</f>
        <v>43177.446997982144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</row>
    <row r="56" spans="1:56" ht="15.75">
      <c r="B56" s="1" t="str">
        <f t="shared" ref="B56:B62" si="4">CONCATENATE("Region",D56,E56)</f>
        <v>RegionMultifamily - Low RiseNew</v>
      </c>
      <c r="C56" s="5"/>
      <c r="D56" s="1" t="s">
        <v>18</v>
      </c>
      <c r="E56" s="1" t="s">
        <v>8</v>
      </c>
      <c r="F56" s="52">
        <f>'[6]Res unit Forecast (high)'!E56</f>
        <v>26888.266342234769</v>
      </c>
      <c r="G56" s="52">
        <f>'[6]Res unit Forecast (high)'!F56</f>
        <v>26927.565649439184</v>
      </c>
      <c r="H56" s="52">
        <f>'[6]Res unit Forecast (high)'!G56</f>
        <v>26593.024504854799</v>
      </c>
      <c r="I56" s="52">
        <f>'[6]Res unit Forecast (high)'!H56</f>
        <v>26291.063115435583</v>
      </c>
      <c r="J56" s="52">
        <f>'[6]Res unit Forecast (high)'!I56</f>
        <v>26488.652578767127</v>
      </c>
      <c r="K56" s="52">
        <f>'[6]Res unit Forecast (high)'!J56</f>
        <v>26672.887190843507</v>
      </c>
      <c r="L56" s="52">
        <f>'[6]Res unit Forecast (high)'!K56</f>
        <v>26154.064789779964</v>
      </c>
      <c r="M56" s="52">
        <f>'[6]Res unit Forecast (high)'!L56</f>
        <v>25666.699175245045</v>
      </c>
      <c r="N56" s="52">
        <f>'[6]Res unit Forecast (high)'!M56</f>
        <v>25725.792318149135</v>
      </c>
      <c r="O56" s="52">
        <f>'[6]Res unit Forecast (high)'!N56</f>
        <v>26042.226041881764</v>
      </c>
      <c r="P56" s="52">
        <f>'[6]Res unit Forecast (high)'!O56</f>
        <v>26291.160167287704</v>
      </c>
      <c r="Q56" s="52">
        <f>'[6]Res unit Forecast (high)'!P56</f>
        <v>26040.69257126232</v>
      </c>
      <c r="R56" s="52">
        <f>'[6]Res unit Forecast (high)'!Q56</f>
        <v>26302.131221683532</v>
      </c>
      <c r="S56" s="52">
        <f>'[6]Res unit Forecast (high)'!R56</f>
        <v>26701.509034766659</v>
      </c>
      <c r="T56" s="52">
        <f>'[6]Res unit Forecast (high)'!S56</f>
        <v>27092.71417742495</v>
      </c>
      <c r="U56" s="52">
        <f>'[6]Res unit Forecast (high)'!T56</f>
        <v>26872.678957323293</v>
      </c>
      <c r="V56" s="52">
        <f>'[6]Res unit Forecast (high)'!U56</f>
        <v>27068.88467823264</v>
      </c>
      <c r="W56" s="52">
        <f>'[6]Res unit Forecast (high)'!V56</f>
        <v>27233.838183163207</v>
      </c>
      <c r="X56" s="52">
        <f>'[6]Res unit Forecast (high)'!W56</f>
        <v>27138.130305739323</v>
      </c>
      <c r="Y56" s="52">
        <f>'[6]Res unit Forecast (high)'!X56</f>
        <v>27256.984073561551</v>
      </c>
      <c r="Z56" s="52">
        <f>'[6]Res unit Forecast (high)'!Y56</f>
        <v>27038.676254492704</v>
      </c>
      <c r="AA56" s="52">
        <f>'[6]Res unit Forecast (high)'!Z56</f>
        <v>26780.515587740541</v>
      </c>
      <c r="AB56" s="52">
        <f>'[6]Res unit Forecast (high)'!AA56</f>
        <v>27101.38912416228</v>
      </c>
      <c r="AC56" s="52">
        <f>'[6]Res unit Forecast (high)'!AB56</f>
        <v>27454.375156542494</v>
      </c>
      <c r="AD56" s="52">
        <f>'[6]Res unit Forecast (high)'!AC56</f>
        <v>27917.706178441604</v>
      </c>
      <c r="AE56" s="52">
        <f>'[6]Res unit Forecast (high)'!AD56</f>
        <v>28099.70624955665</v>
      </c>
      <c r="AF56" s="52">
        <f>'[6]Res unit Forecast (high)'!AE56</f>
        <v>28080.541202928569</v>
      </c>
      <c r="AG56" s="52">
        <f>'[6]Res unit Forecast (high)'!AF56</f>
        <v>28325.434831649432</v>
      </c>
      <c r="AH56" s="52">
        <f>'[6]Res unit Forecast (high)'!AG56</f>
        <v>28392.889478414167</v>
      </c>
      <c r="AI56" s="52">
        <f>'[6]Res unit Forecast (high)'!AH56</f>
        <v>28463.29347306025</v>
      </c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</row>
    <row r="57" spans="1:56">
      <c r="B57" s="1" t="str">
        <f t="shared" si="4"/>
        <v>RegionMultifamily - High RiseNew</v>
      </c>
      <c r="D57" s="1" t="s">
        <v>5423</v>
      </c>
      <c r="E57" s="1" t="s">
        <v>8</v>
      </c>
      <c r="F57" s="52">
        <f>'[6]Res unit Forecast (high)'!E57</f>
        <v>9447.2287148392425</v>
      </c>
      <c r="G57" s="52">
        <f>'[6]Res unit Forecast (high)'!F57</f>
        <v>9461.036579532687</v>
      </c>
      <c r="H57" s="52">
        <f>'[6]Res unit Forecast (high)'!G57</f>
        <v>9343.4950963003357</v>
      </c>
      <c r="I57" s="52">
        <f>'[6]Res unit Forecast (high)'!H57</f>
        <v>9237.4005540719645</v>
      </c>
      <c r="J57" s="52">
        <f>'[6]Res unit Forecast (high)'!I57</f>
        <v>9306.8238790262894</v>
      </c>
      <c r="K57" s="52">
        <f>'[6]Res unit Forecast (high)'!J57</f>
        <v>9371.5549589450166</v>
      </c>
      <c r="L57" s="52">
        <f>'[6]Res unit Forecast (high)'!K57</f>
        <v>9189.2660072199888</v>
      </c>
      <c r="M57" s="52">
        <f>'[6]Res unit Forecast (high)'!L57</f>
        <v>9018.0294399509621</v>
      </c>
      <c r="N57" s="52">
        <f>'[6]Res unit Forecast (high)'!M57</f>
        <v>9038.7918955659115</v>
      </c>
      <c r="O57" s="52">
        <f>'[6]Res unit Forecast (high)'!N57</f>
        <v>9149.9713120125125</v>
      </c>
      <c r="P57" s="52">
        <f>'[6]Res unit Forecast (high)'!O57</f>
        <v>9237.4346533713579</v>
      </c>
      <c r="Q57" s="52">
        <f>'[6]Res unit Forecast (high)'!P57</f>
        <v>9149.4325250381135</v>
      </c>
      <c r="R57" s="52">
        <f>'[6]Res unit Forecast (high)'!Q57</f>
        <v>9241.28934815908</v>
      </c>
      <c r="S57" s="52">
        <f>'[6]Res unit Forecast (high)'!R57</f>
        <v>9381.6112824855827</v>
      </c>
      <c r="T57" s="52">
        <f>'[6]Res unit Forecast (high)'!S57</f>
        <v>9519.0617380141721</v>
      </c>
      <c r="U57" s="52">
        <f>'[6]Res unit Forecast (high)'!T57</f>
        <v>9441.752066086563</v>
      </c>
      <c r="V57" s="52">
        <f>'[6]Res unit Forecast (high)'!U57</f>
        <v>9510.6892112709284</v>
      </c>
      <c r="W57" s="52">
        <f>'[6]Res unit Forecast (high)'!V57</f>
        <v>9568.645848138427</v>
      </c>
      <c r="X57" s="52">
        <f>'[6]Res unit Forecast (high)'!W57</f>
        <v>9535.0187560705726</v>
      </c>
      <c r="Y57" s="52">
        <f>'[6]Res unit Forecast (high)'!X57</f>
        <v>9576.7781880081111</v>
      </c>
      <c r="Z57" s="52">
        <f>'[6]Res unit Forecast (high)'!Y57</f>
        <v>9500.0754407677068</v>
      </c>
      <c r="AA57" s="52">
        <f>'[6]Res unit Forecast (high)'!Z57</f>
        <v>9409.370341638567</v>
      </c>
      <c r="AB57" s="52">
        <f>'[6]Res unit Forecast (high)'!AA57</f>
        <v>9522.109692273234</v>
      </c>
      <c r="AC57" s="52">
        <f>'[6]Res unit Forecast (high)'!AB57</f>
        <v>9646.1318117581741</v>
      </c>
      <c r="AD57" s="52">
        <f>'[6]Res unit Forecast (high)'!AC57</f>
        <v>9808.9237924254285</v>
      </c>
      <c r="AE57" s="52">
        <f>'[6]Res unit Forecast (high)'!AD57</f>
        <v>9872.8697633577431</v>
      </c>
      <c r="AF57" s="52">
        <f>'[6]Res unit Forecast (high)'!AE57</f>
        <v>9866.1360983262548</v>
      </c>
      <c r="AG57" s="52">
        <f>'[6]Res unit Forecast (high)'!AF57</f>
        <v>9952.1798057146661</v>
      </c>
      <c r="AH57" s="52">
        <f>'[6]Res unit Forecast (high)'!AG57</f>
        <v>9975.8800870103823</v>
      </c>
      <c r="AI57" s="52">
        <f>'[6]Res unit Forecast (high)'!AH57</f>
        <v>10000.616625669818</v>
      </c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</row>
    <row r="58" spans="1:56" ht="15.75">
      <c r="B58" s="1" t="str">
        <f t="shared" si="4"/>
        <v>RegionManufacturedNew</v>
      </c>
      <c r="C58" s="5"/>
      <c r="D58" s="1" t="s">
        <v>21</v>
      </c>
      <c r="E58" s="1" t="s">
        <v>8</v>
      </c>
      <c r="F58" s="52">
        <f>'[6]Res unit Forecast (high)'!E58</f>
        <v>7147.8631441218022</v>
      </c>
      <c r="G58" s="52">
        <f>'[6]Res unit Forecast (high)'!F58</f>
        <v>7467.8801096429415</v>
      </c>
      <c r="H58" s="52">
        <f>'[6]Res unit Forecast (high)'!G58</f>
        <v>7444.1003860714836</v>
      </c>
      <c r="I58" s="52">
        <f>'[6]Res unit Forecast (high)'!H58</f>
        <v>7377.3292334777216</v>
      </c>
      <c r="J58" s="52">
        <f>'[6]Res unit Forecast (high)'!I58</f>
        <v>7566.7217084560507</v>
      </c>
      <c r="K58" s="52">
        <f>'[6]Res unit Forecast (high)'!J58</f>
        <v>7589.9139289423983</v>
      </c>
      <c r="L58" s="52">
        <f>'[6]Res unit Forecast (high)'!K58</f>
        <v>7472.1904684677302</v>
      </c>
      <c r="M58" s="52">
        <f>'[6]Res unit Forecast (high)'!L58</f>
        <v>7335.273530669273</v>
      </c>
      <c r="N58" s="52">
        <f>'[6]Res unit Forecast (high)'!M58</f>
        <v>7390.211768724148</v>
      </c>
      <c r="O58" s="52">
        <f>'[6]Res unit Forecast (high)'!N58</f>
        <v>7585.6999246195537</v>
      </c>
      <c r="P58" s="52">
        <f>'[6]Res unit Forecast (high)'!O58</f>
        <v>7764.001647833572</v>
      </c>
      <c r="Q58" s="52">
        <f>'[6]Res unit Forecast (high)'!P58</f>
        <v>7773.8867425620892</v>
      </c>
      <c r="R58" s="52">
        <f>'[6]Res unit Forecast (high)'!Q58</f>
        <v>7949.5644298514489</v>
      </c>
      <c r="S58" s="52">
        <f>'[6]Res unit Forecast (high)'!R58</f>
        <v>8323.8707122612632</v>
      </c>
      <c r="T58" s="52">
        <f>'[6]Res unit Forecast (high)'!S58</f>
        <v>8722.3960347110351</v>
      </c>
      <c r="U58" s="52">
        <f>'[6]Res unit Forecast (high)'!T58</f>
        <v>8879.2737735994651</v>
      </c>
      <c r="V58" s="52">
        <f>'[6]Res unit Forecast (high)'!U58</f>
        <v>9180.7512366981719</v>
      </c>
      <c r="W58" s="52">
        <f>'[6]Res unit Forecast (high)'!V58</f>
        <v>9432.5184451884525</v>
      </c>
      <c r="X58" s="52">
        <f>'[6]Res unit Forecast (high)'!W58</f>
        <v>9538.7054581593929</v>
      </c>
      <c r="Y58" s="52">
        <f>'[6]Res unit Forecast (high)'!X58</f>
        <v>9734.71454545692</v>
      </c>
      <c r="Z58" s="52">
        <f>'[6]Res unit Forecast (high)'!Y58</f>
        <v>9697.5959268369079</v>
      </c>
      <c r="AA58" s="52">
        <f>'[6]Res unit Forecast (high)'!Z58</f>
        <v>9567.4652067204224</v>
      </c>
      <c r="AB58" s="52">
        <f>'[6]Res unit Forecast (high)'!AA58</f>
        <v>9619.154037001168</v>
      </c>
      <c r="AC58" s="52">
        <f>'[6]Res unit Forecast (high)'!AB58</f>
        <v>9656.9049679365889</v>
      </c>
      <c r="AD58" s="52">
        <f>'[6]Res unit Forecast (high)'!AC58</f>
        <v>9767.2178411022487</v>
      </c>
      <c r="AE58" s="52">
        <f>'[6]Res unit Forecast (high)'!AD58</f>
        <v>9883.8951292882102</v>
      </c>
      <c r="AF58" s="52">
        <f>'[6]Res unit Forecast (high)'!AE58</f>
        <v>10074.96228268063</v>
      </c>
      <c r="AG58" s="52">
        <f>'[6]Res unit Forecast (high)'!AF58</f>
        <v>10332.275821413557</v>
      </c>
      <c r="AH58" s="52">
        <f>'[6]Res unit Forecast (high)'!AG58</f>
        <v>10497.341569626318</v>
      </c>
      <c r="AI58" s="52">
        <f>'[6]Res unit Forecast (high)'!AH58</f>
        <v>10662.604794699109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</row>
    <row r="59" spans="1:56" ht="15.75">
      <c r="B59" s="1" t="str">
        <f t="shared" si="4"/>
        <v>RegionSingle FamilyExisting</v>
      </c>
      <c r="C59" s="5"/>
      <c r="D59" s="1" t="s">
        <v>16</v>
      </c>
      <c r="E59" s="1" t="s">
        <v>5422</v>
      </c>
      <c r="F59" s="52">
        <f t="shared" ref="F59:AI62" si="5">F18+F28+F38+F48</f>
        <v>4434328.9250318343</v>
      </c>
      <c r="G59" s="52">
        <f t="shared" si="5"/>
        <v>4424259.5338228429</v>
      </c>
      <c r="H59" s="52">
        <f t="shared" si="5"/>
        <v>4414213.0079991277</v>
      </c>
      <c r="I59" s="52">
        <f t="shared" si="5"/>
        <v>4404189.295638402</v>
      </c>
      <c r="J59" s="52">
        <f t="shared" si="5"/>
        <v>4394188.3449362796</v>
      </c>
      <c r="K59" s="52">
        <f t="shared" si="5"/>
        <v>4384210.1042060116</v>
      </c>
      <c r="L59" s="52">
        <f t="shared" si="5"/>
        <v>4374254.5218782183</v>
      </c>
      <c r="M59" s="52">
        <f t="shared" si="5"/>
        <v>4364321.5465006242</v>
      </c>
      <c r="N59" s="52">
        <f t="shared" si="5"/>
        <v>4354411.1267377883</v>
      </c>
      <c r="O59" s="52">
        <f t="shared" si="5"/>
        <v>4344523.2113708435</v>
      </c>
      <c r="P59" s="52">
        <f t="shared" si="5"/>
        <v>4334657.7492972268</v>
      </c>
      <c r="Q59" s="52">
        <f t="shared" si="5"/>
        <v>4324814.689530421</v>
      </c>
      <c r="R59" s="52">
        <f t="shared" si="5"/>
        <v>4314993.9811996864</v>
      </c>
      <c r="S59" s="52">
        <f t="shared" si="5"/>
        <v>4305195.5735497987</v>
      </c>
      <c r="T59" s="52">
        <f t="shared" si="5"/>
        <v>4295419.4159407904</v>
      </c>
      <c r="U59" s="52">
        <f t="shared" si="5"/>
        <v>4285665.4578476846</v>
      </c>
      <c r="V59" s="52">
        <f t="shared" si="5"/>
        <v>4275933.6488602348</v>
      </c>
      <c r="W59" s="52">
        <f t="shared" si="5"/>
        <v>4266223.938682667</v>
      </c>
      <c r="X59" s="52">
        <f t="shared" si="5"/>
        <v>4256536.2771334145</v>
      </c>
      <c r="Y59" s="52">
        <f t="shared" si="5"/>
        <v>4246870.6141448682</v>
      </c>
      <c r="Z59" s="52">
        <f t="shared" si="5"/>
        <v>4237226.8997631054</v>
      </c>
      <c r="AA59" s="52">
        <f t="shared" si="5"/>
        <v>4227605.0841476396</v>
      </c>
      <c r="AB59" s="52">
        <f t="shared" si="5"/>
        <v>4218005.1175711639</v>
      </c>
      <c r="AC59" s="52">
        <f t="shared" si="5"/>
        <v>4208426.9504192872</v>
      </c>
      <c r="AD59" s="52">
        <f t="shared" si="5"/>
        <v>4198870.5331902849</v>
      </c>
      <c r="AE59" s="52">
        <f t="shared" si="5"/>
        <v>4189335.8164948379</v>
      </c>
      <c r="AF59" s="52">
        <f t="shared" si="5"/>
        <v>4179822.7510557808</v>
      </c>
      <c r="AG59" s="52">
        <f t="shared" si="5"/>
        <v>4170331.2877078466</v>
      </c>
      <c r="AH59" s="52">
        <f t="shared" si="5"/>
        <v>4160861.3773974087</v>
      </c>
      <c r="AI59" s="52">
        <f t="shared" si="5"/>
        <v>4151412.9711822341</v>
      </c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</row>
    <row r="60" spans="1:56" ht="15.75">
      <c r="B60" s="1" t="str">
        <f t="shared" si="4"/>
        <v>RegionMultifamily - Low RiseExisting</v>
      </c>
      <c r="C60" s="5"/>
      <c r="D60" s="1" t="s">
        <v>18</v>
      </c>
      <c r="E60" s="1" t="s">
        <v>5422</v>
      </c>
      <c r="F60" s="52">
        <f t="shared" si="5"/>
        <v>1007326.58371606</v>
      </c>
      <c r="G60" s="52">
        <f t="shared" si="5"/>
        <v>1005039.1285684733</v>
      </c>
      <c r="H60" s="52">
        <f t="shared" si="5"/>
        <v>1002756.8678147771</v>
      </c>
      <c r="I60" s="52">
        <f t="shared" si="5"/>
        <v>1000479.7896594489</v>
      </c>
      <c r="J60" s="52">
        <f t="shared" si="5"/>
        <v>998207.88233375282</v>
      </c>
      <c r="K60" s="52">
        <f t="shared" si="5"/>
        <v>995941.13409567624</v>
      </c>
      <c r="L60" s="52">
        <f t="shared" si="5"/>
        <v>993679.5332298713</v>
      </c>
      <c r="M60" s="52">
        <f t="shared" si="5"/>
        <v>991423.06804759335</v>
      </c>
      <c r="N60" s="52">
        <f t="shared" si="5"/>
        <v>989171.72688664088</v>
      </c>
      <c r="O60" s="52">
        <f t="shared" si="5"/>
        <v>986925.49811129482</v>
      </c>
      <c r="P60" s="52">
        <f t="shared" si="5"/>
        <v>984684.37011225882</v>
      </c>
      <c r="Q60" s="52">
        <f t="shared" si="5"/>
        <v>982448.33130659931</v>
      </c>
      <c r="R60" s="52">
        <f t="shared" si="5"/>
        <v>980217.37013768533</v>
      </c>
      <c r="S60" s="52">
        <f t="shared" si="5"/>
        <v>977991.47507512895</v>
      </c>
      <c r="T60" s="52">
        <f t="shared" si="5"/>
        <v>975770.63461472548</v>
      </c>
      <c r="U60" s="52">
        <f t="shared" si="5"/>
        <v>973554.83727839438</v>
      </c>
      <c r="V60" s="52">
        <f t="shared" si="5"/>
        <v>971344.07161411981</v>
      </c>
      <c r="W60" s="52">
        <f t="shared" si="5"/>
        <v>969138.32619589125</v>
      </c>
      <c r="X60" s="52">
        <f t="shared" si="5"/>
        <v>966937.58962364437</v>
      </c>
      <c r="Y60" s="52">
        <f t="shared" si="5"/>
        <v>964741.85052320256</v>
      </c>
      <c r="Z60" s="52">
        <f t="shared" si="5"/>
        <v>962551.09754621796</v>
      </c>
      <c r="AA60" s="52">
        <f t="shared" si="5"/>
        <v>960365.31937011273</v>
      </c>
      <c r="AB60" s="52">
        <f t="shared" si="5"/>
        <v>958184.50469801994</v>
      </c>
      <c r="AC60" s="52">
        <f t="shared" si="5"/>
        <v>956008.64225872676</v>
      </c>
      <c r="AD60" s="52">
        <f t="shared" si="5"/>
        <v>953837.72080661438</v>
      </c>
      <c r="AE60" s="52">
        <f t="shared" si="5"/>
        <v>951671.72912160133</v>
      </c>
      <c r="AF60" s="52">
        <f t="shared" si="5"/>
        <v>949510.65600908478</v>
      </c>
      <c r="AG60" s="52">
        <f t="shared" si="5"/>
        <v>947354.49029988248</v>
      </c>
      <c r="AH60" s="52">
        <f t="shared" si="5"/>
        <v>945203.2208501756</v>
      </c>
      <c r="AI60" s="52">
        <f t="shared" si="5"/>
        <v>943056.83654145105</v>
      </c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</row>
    <row r="61" spans="1:56">
      <c r="B61" s="1" t="str">
        <f t="shared" si="4"/>
        <v>RegionMultifamily - High RiseExisting</v>
      </c>
      <c r="D61" s="1" t="s">
        <v>5423</v>
      </c>
      <c r="E61" s="1" t="s">
        <v>5422</v>
      </c>
      <c r="F61" s="52">
        <f t="shared" si="5"/>
        <v>298078.99995998439</v>
      </c>
      <c r="G61" s="52">
        <f t="shared" si="5"/>
        <v>297402.11685785209</v>
      </c>
      <c r="H61" s="52">
        <f t="shared" si="5"/>
        <v>296726.77083392401</v>
      </c>
      <c r="I61" s="52">
        <f t="shared" si="5"/>
        <v>296052.95839777548</v>
      </c>
      <c r="J61" s="52">
        <f t="shared" si="5"/>
        <v>295380.67606690817</v>
      </c>
      <c r="K61" s="52">
        <f t="shared" si="5"/>
        <v>294709.92036673165</v>
      </c>
      <c r="L61" s="52">
        <f t="shared" si="5"/>
        <v>294040.68783054571</v>
      </c>
      <c r="M61" s="52">
        <f t="shared" si="5"/>
        <v>293372.97499952256</v>
      </c>
      <c r="N61" s="52">
        <f t="shared" si="5"/>
        <v>292706.7784226886</v>
      </c>
      <c r="O61" s="52">
        <f t="shared" si="5"/>
        <v>292042.09465690673</v>
      </c>
      <c r="P61" s="52">
        <f t="shared" si="5"/>
        <v>291378.92026685877</v>
      </c>
      <c r="Q61" s="52">
        <f t="shared" si="5"/>
        <v>290717.2518250274</v>
      </c>
      <c r="R61" s="52">
        <f t="shared" si="5"/>
        <v>290057.08591167867</v>
      </c>
      <c r="S61" s="52">
        <f t="shared" si="5"/>
        <v>289398.41911484394</v>
      </c>
      <c r="T61" s="52">
        <f t="shared" si="5"/>
        <v>288741.24803030293</v>
      </c>
      <c r="U61" s="52">
        <f t="shared" si="5"/>
        <v>288085.56926156534</v>
      </c>
      <c r="V61" s="52">
        <f t="shared" si="5"/>
        <v>287431.37941985403</v>
      </c>
      <c r="W61" s="52">
        <f t="shared" si="5"/>
        <v>286778.67512408685</v>
      </c>
      <c r="X61" s="52">
        <f t="shared" si="5"/>
        <v>286127.45300085976</v>
      </c>
      <c r="Y61" s="52">
        <f t="shared" si="5"/>
        <v>285477.70968442882</v>
      </c>
      <c r="Z61" s="52">
        <f t="shared" si="5"/>
        <v>284829.44181669323</v>
      </c>
      <c r="AA61" s="52">
        <f t="shared" si="5"/>
        <v>284182.64604717802</v>
      </c>
      <c r="AB61" s="52">
        <f t="shared" si="5"/>
        <v>283537.31903301604</v>
      </c>
      <c r="AC61" s="52">
        <f t="shared" si="5"/>
        <v>282893.45743893157</v>
      </c>
      <c r="AD61" s="52">
        <f t="shared" si="5"/>
        <v>282251.05793722265</v>
      </c>
      <c r="AE61" s="52">
        <f t="shared" si="5"/>
        <v>281610.11720774398</v>
      </c>
      <c r="AF61" s="52">
        <f t="shared" si="5"/>
        <v>280970.63193788938</v>
      </c>
      <c r="AG61" s="52">
        <f t="shared" si="5"/>
        <v>280332.59882257524</v>
      </c>
      <c r="AH61" s="52">
        <f t="shared" si="5"/>
        <v>279696.0145642233</v>
      </c>
      <c r="AI61" s="52">
        <f t="shared" si="5"/>
        <v>279060.87587274337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</row>
    <row r="62" spans="1:56" ht="15.75">
      <c r="B62" s="1" t="str">
        <f t="shared" si="4"/>
        <v>RegionManufacturedExisting</v>
      </c>
      <c r="C62" s="5"/>
      <c r="D62" s="1" t="s">
        <v>21</v>
      </c>
      <c r="E62" s="1" t="s">
        <v>5422</v>
      </c>
      <c r="F62" s="52">
        <f t="shared" si="5"/>
        <v>592671.78800486762</v>
      </c>
      <c r="G62" s="52">
        <f t="shared" si="5"/>
        <v>586337.91262091184</v>
      </c>
      <c r="H62" s="52">
        <f t="shared" si="5"/>
        <v>580071.7272775342</v>
      </c>
      <c r="I62" s="52">
        <f t="shared" si="5"/>
        <v>573872.50857218611</v>
      </c>
      <c r="J62" s="52">
        <f t="shared" si="5"/>
        <v>567739.54083331279</v>
      </c>
      <c r="K62" s="52">
        <f t="shared" si="5"/>
        <v>561672.11603773106</v>
      </c>
      <c r="L62" s="52">
        <f t="shared" si="5"/>
        <v>555669.53372889257</v>
      </c>
      <c r="M62" s="52">
        <f t="shared" si="5"/>
        <v>549731.10093601805</v>
      </c>
      <c r="N62" s="52">
        <f t="shared" si="5"/>
        <v>543856.13209409826</v>
      </c>
      <c r="O62" s="52">
        <f t="shared" si="5"/>
        <v>538043.94896474725</v>
      </c>
      <c r="P62" s="52">
        <f t="shared" si="5"/>
        <v>532293.8805579039</v>
      </c>
      <c r="Q62" s="52">
        <f t="shared" si="5"/>
        <v>526605.26305436878</v>
      </c>
      <c r="R62" s="52">
        <f t="shared" si="5"/>
        <v>520977.43972916907</v>
      </c>
      <c r="S62" s="52">
        <f t="shared" si="5"/>
        <v>515409.76087574317</v>
      </c>
      <c r="T62" s="52">
        <f t="shared" si="5"/>
        <v>509901.5837309343</v>
      </c>
      <c r="U62" s="52">
        <f t="shared" si="5"/>
        <v>504452.27240078733</v>
      </c>
      <c r="V62" s="52">
        <f t="shared" si="5"/>
        <v>499061.19778713689</v>
      </c>
      <c r="W62" s="52">
        <f t="shared" si="5"/>
        <v>493727.73751498119</v>
      </c>
      <c r="X62" s="52">
        <f t="shared" si="5"/>
        <v>488451.2758606319</v>
      </c>
      <c r="Y62" s="52">
        <f t="shared" si="5"/>
        <v>483231.20368063136</v>
      </c>
      <c r="Z62" s="52">
        <f t="shared" si="5"/>
        <v>478066.91834142955</v>
      </c>
      <c r="AA62" s="52">
        <f t="shared" si="5"/>
        <v>472957.8236498133</v>
      </c>
      <c r="AB62" s="52">
        <f t="shared" si="5"/>
        <v>467903.32978407835</v>
      </c>
      <c r="AC62" s="52">
        <f t="shared" si="5"/>
        <v>462902.85322593659</v>
      </c>
      <c r="AD62" s="52">
        <f t="shared" si="5"/>
        <v>457955.8166931523</v>
      </c>
      <c r="AE62" s="52">
        <f t="shared" si="5"/>
        <v>453061.64907289727</v>
      </c>
      <c r="AF62" s="52">
        <f t="shared" si="5"/>
        <v>448219.78535581805</v>
      </c>
      <c r="AG62" s="52">
        <f t="shared" si="5"/>
        <v>443429.6665708088</v>
      </c>
      <c r="AH62" s="52">
        <f t="shared" si="5"/>
        <v>438690.73972048023</v>
      </c>
      <c r="AI62" s="52">
        <f t="shared" si="5"/>
        <v>434002.45771731855</v>
      </c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</row>
    <row r="63" spans="1:56" ht="15.75">
      <c r="C63" s="5"/>
    </row>
    <row r="64" spans="1:56">
      <c r="D64" s="4"/>
      <c r="E64" s="4"/>
      <c r="F64" s="4"/>
      <c r="G64" s="406">
        <f>G59+SUM($F55:G55)</f>
        <v>4546367.2803800916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10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3:56" ht="15.75">
      <c r="C65" s="5"/>
      <c r="G65" s="406">
        <f>SUM(G60:G61)+SUM($F56:G57)</f>
        <v>1375165.3427123711</v>
      </c>
    </row>
    <row r="66" spans="3:56" ht="15.75">
      <c r="C66" s="5"/>
      <c r="F66" s="6"/>
      <c r="G66" s="406">
        <f>SUM(G61:G62)+SUM($F57:G58)</f>
        <v>917264.03802690061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7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</row>
    <row r="67" spans="3:56"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9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52"/>
    </row>
    <row r="68" spans="3:56" ht="15.75">
      <c r="C68" s="5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9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52"/>
    </row>
    <row r="69" spans="3:56" ht="15.75">
      <c r="C69" s="5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9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52"/>
    </row>
    <row r="70" spans="3:56" ht="15.75">
      <c r="C70" s="5"/>
      <c r="F70" s="8"/>
      <c r="G70" s="56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9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52"/>
    </row>
    <row r="71" spans="3:56"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9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52"/>
    </row>
    <row r="72" spans="3:56" ht="15.75">
      <c r="C72" s="5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9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52"/>
    </row>
    <row r="73" spans="3:56" ht="15.75">
      <c r="C73" s="5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9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52"/>
    </row>
    <row r="74" spans="3:56">
      <c r="D74" s="4"/>
      <c r="E74" s="4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9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52"/>
    </row>
    <row r="75" spans="3:56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10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53"/>
    </row>
    <row r="76" spans="3:56">
      <c r="F76" s="50"/>
      <c r="G76" s="50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61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</row>
    <row r="77" spans="3:56"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6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</row>
    <row r="78" spans="3:56"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6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</row>
    <row r="79" spans="3:56"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61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</row>
    <row r="80" spans="3:56"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6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</row>
    <row r="81" spans="4:56"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61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</row>
    <row r="82" spans="4:56"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61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</row>
    <row r="83" spans="4:56"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61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</row>
    <row r="84" spans="4:56"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61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</row>
    <row r="85" spans="4:56">
      <c r="D85" s="4"/>
      <c r="E85" s="4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61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</row>
    <row r="86" spans="4:56">
      <c r="F86" s="53"/>
      <c r="G86" s="53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61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</row>
    <row r="87" spans="4:56"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6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</row>
    <row r="88" spans="4:56"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6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</row>
    <row r="89" spans="4:56"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61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</row>
    <row r="90" spans="4:56"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6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</row>
    <row r="91" spans="4:56"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61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</row>
    <row r="92" spans="4:56"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61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</row>
    <row r="93" spans="4:56"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61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</row>
    <row r="94" spans="4:56"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61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</row>
    <row r="95" spans="4:56">
      <c r="D95" s="4"/>
      <c r="E95" s="4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61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</row>
    <row r="96" spans="4:56">
      <c r="F96" s="53"/>
      <c r="G96" s="53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61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</row>
    <row r="97" spans="4:56"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6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</row>
    <row r="98" spans="4:56"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6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</row>
    <row r="99" spans="4:56"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61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</row>
    <row r="100" spans="4:56"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6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</row>
    <row r="101" spans="4:56"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61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</row>
    <row r="102" spans="4:56"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61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</row>
    <row r="103" spans="4:56"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61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</row>
    <row r="104" spans="4:56"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61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</row>
    <row r="105" spans="4:56">
      <c r="D105" s="4"/>
      <c r="E105" s="4"/>
      <c r="F105" s="4"/>
      <c r="G105" s="4"/>
    </row>
    <row r="106" spans="4:56"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2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</row>
    <row r="107" spans="4:56"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2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</row>
    <row r="109" spans="4:56"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2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</row>
    <row r="110" spans="4:56"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</row>
    <row r="111" spans="4:56"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</row>
    <row r="112" spans="4:56"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</row>
    <row r="113" spans="4:55"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</row>
    <row r="115" spans="4:55">
      <c r="D115" s="4"/>
      <c r="E115" s="4"/>
      <c r="F115" s="4"/>
      <c r="G115" s="4"/>
    </row>
    <row r="116" spans="4:55"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2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4:55"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2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9" spans="4:55"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2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</row>
    <row r="120" spans="4:55"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</row>
    <row r="121" spans="4:55"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4:55"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4:55"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7" spans="4:55">
      <c r="D127" s="14"/>
    </row>
    <row r="128" spans="4:55">
      <c r="D128" s="15"/>
    </row>
    <row r="129" spans="4:34">
      <c r="D129" s="15"/>
    </row>
    <row r="132" spans="4:34"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2"/>
      <c r="AH132" s="13"/>
    </row>
    <row r="133" spans="4:34"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2"/>
      <c r="AH133" s="13"/>
    </row>
    <row r="134" spans="4:34"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2"/>
      <c r="AH134" s="13"/>
    </row>
    <row r="135" spans="4:34"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2"/>
      <c r="AH135" s="13"/>
    </row>
    <row r="136" spans="4:34"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2"/>
      <c r="AH136" s="13"/>
    </row>
    <row r="137" spans="4:34"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2"/>
      <c r="AH137" s="13"/>
    </row>
    <row r="138" spans="4:34"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2"/>
      <c r="AH138" s="13"/>
    </row>
    <row r="139" spans="4:34"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2"/>
      <c r="AH139" s="13"/>
    </row>
    <row r="140" spans="4:34"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2"/>
      <c r="AH140" s="13"/>
    </row>
    <row r="141" spans="4:34"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2"/>
      <c r="AH141" s="13"/>
    </row>
    <row r="142" spans="4:34"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2"/>
      <c r="AH142" s="13"/>
    </row>
    <row r="143" spans="4:34"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2"/>
      <c r="AH143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4" tint="0.59999389629810485"/>
  </sheetPr>
  <dimension ref="A2:BL365"/>
  <sheetViews>
    <sheetView topLeftCell="AK150" workbookViewId="0">
      <selection activeCell="AM170" sqref="AM170"/>
    </sheetView>
  </sheetViews>
  <sheetFormatPr defaultRowHeight="12.75"/>
  <cols>
    <col min="1" max="2" width="27.7109375" style="1" customWidth="1"/>
    <col min="3" max="3" width="26.140625" style="1" customWidth="1"/>
    <col min="4" max="4" width="27" style="1" customWidth="1"/>
    <col min="5" max="5" width="11.5703125" style="1" customWidth="1"/>
    <col min="6" max="6" width="22.7109375" style="1" customWidth="1"/>
    <col min="7" max="10" width="12.85546875" style="1" customWidth="1"/>
    <col min="11" max="11" width="14.7109375" style="1" customWidth="1"/>
    <col min="12" max="35" width="12.85546875" style="1" customWidth="1"/>
    <col min="36" max="42" width="12.85546875" style="1" bestFit="1" customWidth="1"/>
    <col min="43" max="43" width="12.85546875" style="416" bestFit="1" customWidth="1"/>
    <col min="44" max="51" width="12.85546875" style="1" bestFit="1" customWidth="1"/>
    <col min="52" max="55" width="12.85546875" style="8" bestFit="1" customWidth="1"/>
    <col min="56" max="56" width="13.5703125" style="8" customWidth="1"/>
    <col min="57" max="62" width="9.140625" style="1"/>
    <col min="63" max="63" width="9.140625" style="442"/>
  </cols>
  <sheetData>
    <row r="2" spans="1:64" ht="20.25">
      <c r="A2" s="374" t="s">
        <v>5751</v>
      </c>
      <c r="D2" s="1" t="s">
        <v>0</v>
      </c>
      <c r="E2" s="84"/>
    </row>
    <row r="4" spans="1:64">
      <c r="D4" s="1" t="s">
        <v>1</v>
      </c>
      <c r="E4" s="57" t="s">
        <v>5443</v>
      </c>
    </row>
    <row r="5" spans="1:64">
      <c r="D5" s="1" t="s">
        <v>3</v>
      </c>
      <c r="E5" s="57" t="s">
        <v>5444</v>
      </c>
    </row>
    <row r="6" spans="1:64">
      <c r="D6" s="57" t="s">
        <v>5445</v>
      </c>
      <c r="E6" s="57" t="s">
        <v>5446</v>
      </c>
    </row>
    <row r="8" spans="1:64">
      <c r="D8" s="1" t="s">
        <v>5</v>
      </c>
      <c r="E8" s="1" t="s">
        <v>6</v>
      </c>
      <c r="F8" s="1" t="s">
        <v>37</v>
      </c>
    </row>
    <row r="9" spans="1:64">
      <c r="BD9" s="85" t="s">
        <v>5447</v>
      </c>
    </row>
    <row r="10" spans="1:64">
      <c r="D10" s="187" t="s">
        <v>5519</v>
      </c>
    </row>
    <row r="11" spans="1:64">
      <c r="C11" s="1" t="s">
        <v>38</v>
      </c>
      <c r="F11" s="1">
        <v>8</v>
      </c>
      <c r="G11" s="1">
        <v>9</v>
      </c>
      <c r="H11" s="86">
        <v>10</v>
      </c>
      <c r="I11" s="86">
        <v>11</v>
      </c>
      <c r="J11" s="86">
        <v>12</v>
      </c>
      <c r="K11" s="86">
        <v>13</v>
      </c>
      <c r="L11" s="86">
        <v>14</v>
      </c>
      <c r="M11" s="86">
        <v>15</v>
      </c>
      <c r="N11" s="86">
        <v>16</v>
      </c>
      <c r="O11" s="86">
        <v>17</v>
      </c>
      <c r="P11" s="86">
        <v>18</v>
      </c>
      <c r="Q11" s="86">
        <v>19</v>
      </c>
      <c r="R11" s="86">
        <v>20</v>
      </c>
      <c r="S11" s="86">
        <v>21</v>
      </c>
      <c r="T11" s="86">
        <v>22</v>
      </c>
      <c r="U11" s="86">
        <v>23</v>
      </c>
      <c r="V11" s="86">
        <v>24</v>
      </c>
      <c r="W11" s="86">
        <v>25</v>
      </c>
      <c r="X11" s="86">
        <v>26</v>
      </c>
      <c r="Y11" s="86">
        <v>27</v>
      </c>
      <c r="Z11" s="86">
        <v>28</v>
      </c>
      <c r="AA11" s="86">
        <v>29</v>
      </c>
      <c r="AB11" s="86">
        <v>30</v>
      </c>
      <c r="AC11" s="86">
        <v>31</v>
      </c>
      <c r="AD11" s="86">
        <v>32</v>
      </c>
      <c r="AE11" s="86">
        <v>33</v>
      </c>
      <c r="AF11" s="86">
        <v>34</v>
      </c>
      <c r="AG11" s="86">
        <v>35</v>
      </c>
      <c r="AH11" s="86">
        <v>36</v>
      </c>
      <c r="AI11" s="86">
        <v>37</v>
      </c>
      <c r="AJ11" s="86">
        <v>38</v>
      </c>
      <c r="AK11" s="86">
        <v>39</v>
      </c>
      <c r="AL11" s="86">
        <v>40</v>
      </c>
      <c r="AM11" s="86">
        <v>41</v>
      </c>
      <c r="AN11" s="86">
        <v>42</v>
      </c>
      <c r="AO11" s="86">
        <v>43</v>
      </c>
      <c r="AP11" s="86">
        <v>44</v>
      </c>
      <c r="AQ11" s="417">
        <v>45</v>
      </c>
      <c r="AR11" s="86">
        <v>46</v>
      </c>
      <c r="AS11" s="86">
        <v>47</v>
      </c>
      <c r="AT11" s="86">
        <v>48</v>
      </c>
      <c r="AU11" s="86">
        <v>49</v>
      </c>
      <c r="AV11" s="86">
        <v>50</v>
      </c>
      <c r="AW11" s="86">
        <v>51</v>
      </c>
      <c r="AX11" s="86">
        <v>52</v>
      </c>
      <c r="AY11" s="86">
        <v>53</v>
      </c>
      <c r="AZ11" s="87">
        <v>54</v>
      </c>
      <c r="BA11" s="87">
        <v>55</v>
      </c>
      <c r="BB11" s="87">
        <v>56</v>
      </c>
      <c r="BC11" s="87">
        <v>57</v>
      </c>
      <c r="BD11" s="87">
        <v>58</v>
      </c>
      <c r="BE11" s="88">
        <f>BD11+1</f>
        <v>59</v>
      </c>
      <c r="BF11" s="88">
        <f t="shared" ref="BF11:BJ11" si="0">BE11+1</f>
        <v>60</v>
      </c>
      <c r="BG11" s="88">
        <f t="shared" si="0"/>
        <v>61</v>
      </c>
      <c r="BH11" s="88">
        <f t="shared" si="0"/>
        <v>62</v>
      </c>
      <c r="BI11" s="88">
        <f t="shared" si="0"/>
        <v>63</v>
      </c>
      <c r="BJ11" s="88">
        <f t="shared" si="0"/>
        <v>64</v>
      </c>
      <c r="BK11" s="443"/>
      <c r="BL11" s="88"/>
    </row>
    <row r="12" spans="1:64">
      <c r="B12" s="122" t="s">
        <v>5475</v>
      </c>
      <c r="D12" s="4" t="s">
        <v>39</v>
      </c>
      <c r="E12" s="4" t="s">
        <v>12</v>
      </c>
      <c r="F12" s="1">
        <v>1985</v>
      </c>
      <c r="G12" s="1">
        <v>1986</v>
      </c>
      <c r="H12" s="1">
        <v>1987</v>
      </c>
      <c r="I12" s="1">
        <v>1988</v>
      </c>
      <c r="J12" s="1">
        <v>1989</v>
      </c>
      <c r="K12" s="1">
        <v>1990</v>
      </c>
      <c r="L12" s="1">
        <v>1991</v>
      </c>
      <c r="M12" s="1">
        <v>1992</v>
      </c>
      <c r="N12" s="1">
        <v>1993</v>
      </c>
      <c r="O12" s="1">
        <v>1994</v>
      </c>
      <c r="P12" s="1">
        <v>1995</v>
      </c>
      <c r="Q12" s="1">
        <v>1996</v>
      </c>
      <c r="R12" s="1">
        <v>1997</v>
      </c>
      <c r="S12" s="1">
        <v>1998</v>
      </c>
      <c r="T12" s="1">
        <v>1999</v>
      </c>
      <c r="U12" s="1">
        <v>2000</v>
      </c>
      <c r="V12" s="1">
        <v>2001</v>
      </c>
      <c r="W12" s="1">
        <v>2002</v>
      </c>
      <c r="X12" s="1">
        <v>2003</v>
      </c>
      <c r="Y12" s="1">
        <v>2004</v>
      </c>
      <c r="Z12" s="1">
        <v>2005</v>
      </c>
      <c r="AA12" s="1">
        <v>2006</v>
      </c>
      <c r="AB12" s="1">
        <v>2007</v>
      </c>
      <c r="AC12" s="1">
        <v>2008</v>
      </c>
      <c r="AD12" s="1">
        <v>2009</v>
      </c>
      <c r="AE12" s="1">
        <v>2010</v>
      </c>
      <c r="AF12" s="1">
        <v>2011</v>
      </c>
      <c r="AG12" s="1">
        <v>2012</v>
      </c>
      <c r="AH12" s="1">
        <v>2013</v>
      </c>
      <c r="AI12" s="1">
        <v>2014</v>
      </c>
      <c r="AJ12" s="1">
        <v>2015</v>
      </c>
      <c r="AK12" s="1">
        <v>2016</v>
      </c>
      <c r="AL12" s="1">
        <v>2017</v>
      </c>
      <c r="AM12" s="1">
        <v>2018</v>
      </c>
      <c r="AN12" s="1">
        <v>2019</v>
      </c>
      <c r="AO12" s="1">
        <v>2020</v>
      </c>
      <c r="AP12" s="1">
        <v>2021</v>
      </c>
      <c r="AQ12" s="416">
        <v>2022</v>
      </c>
      <c r="AR12" s="1">
        <v>2023</v>
      </c>
      <c r="AS12" s="1">
        <v>2024</v>
      </c>
      <c r="AT12" s="1">
        <v>2025</v>
      </c>
      <c r="AU12" s="1">
        <v>2026</v>
      </c>
      <c r="AV12" s="1">
        <v>2027</v>
      </c>
      <c r="AW12" s="1">
        <v>2028</v>
      </c>
      <c r="AX12" s="1">
        <v>2029</v>
      </c>
      <c r="AY12" s="1">
        <v>2030</v>
      </c>
      <c r="AZ12" s="88">
        <v>2031</v>
      </c>
      <c r="BA12" s="88">
        <v>2032</v>
      </c>
      <c r="BB12" s="88">
        <v>2033</v>
      </c>
      <c r="BC12" s="88">
        <v>2034</v>
      </c>
      <c r="BD12" s="88">
        <v>2035</v>
      </c>
      <c r="BE12" s="88">
        <f>BD12+1</f>
        <v>2036</v>
      </c>
      <c r="BF12" s="88">
        <f t="shared" ref="BF12:BJ12" si="1">BE12+1</f>
        <v>2037</v>
      </c>
      <c r="BG12" s="88">
        <f t="shared" si="1"/>
        <v>2038</v>
      </c>
      <c r="BH12" s="88">
        <f t="shared" si="1"/>
        <v>2039</v>
      </c>
      <c r="BI12" s="88">
        <f t="shared" si="1"/>
        <v>2040</v>
      </c>
      <c r="BJ12" s="88">
        <f t="shared" si="1"/>
        <v>2041</v>
      </c>
      <c r="BK12" s="443"/>
      <c r="BL12" s="88"/>
    </row>
    <row r="13" spans="1:64">
      <c r="C13" s="1" t="s">
        <v>38</v>
      </c>
      <c r="D13" s="4" t="s">
        <v>14</v>
      </c>
      <c r="E13" s="4"/>
      <c r="BE13" s="85"/>
    </row>
    <row r="14" spans="1:64">
      <c r="B14" s="1" t="str">
        <f>CONCATENATE("OR",D14,E14)</f>
        <v>ORLarge OffNew</v>
      </c>
      <c r="C14" s="1" t="s">
        <v>40</v>
      </c>
      <c r="D14" s="185" t="s">
        <v>41</v>
      </c>
      <c r="E14" s="1" t="s">
        <v>8</v>
      </c>
      <c r="H14" s="89">
        <v>0.7430807668360585</v>
      </c>
      <c r="I14" s="89">
        <v>0.67163749463192524</v>
      </c>
      <c r="J14" s="89">
        <v>1.3288751783881942</v>
      </c>
      <c r="K14" s="89">
        <v>0.92749939734884923</v>
      </c>
      <c r="L14" s="89">
        <v>0.52738675761438625</v>
      </c>
      <c r="M14" s="89">
        <v>0.55426640458227783</v>
      </c>
      <c r="N14" s="89">
        <v>0.47009066802493288</v>
      </c>
      <c r="O14" s="89">
        <v>0.66906068636996574</v>
      </c>
      <c r="P14" s="89">
        <v>1.3452960153516618</v>
      </c>
      <c r="Q14" s="89">
        <v>1.6039873545915218</v>
      </c>
      <c r="R14" s="89">
        <v>1.5241568241229713</v>
      </c>
      <c r="S14" s="89">
        <v>1.8578787568728294</v>
      </c>
      <c r="T14" s="89">
        <v>1.5610910758777246</v>
      </c>
      <c r="U14" s="89">
        <v>1.9069391651544514</v>
      </c>
      <c r="V14" s="89">
        <v>1.4916183041092079</v>
      </c>
      <c r="W14" s="89">
        <v>0.91441830599548979</v>
      </c>
      <c r="X14" s="89">
        <v>0.74779986275109811</v>
      </c>
      <c r="Y14" s="89">
        <v>1.0212093244754445</v>
      </c>
      <c r="Z14" s="89">
        <v>0.80469000000000002</v>
      </c>
      <c r="AA14" s="89">
        <v>0.7974</v>
      </c>
      <c r="AB14" s="89">
        <v>0.873057414901384</v>
      </c>
      <c r="AC14" s="89">
        <v>0.92830588474166875</v>
      </c>
      <c r="AD14" s="89">
        <v>0.8789183785102036</v>
      </c>
      <c r="AE14" s="89">
        <v>0.88596641294097001</v>
      </c>
      <c r="AF14" s="89">
        <v>0.92753460391573139</v>
      </c>
      <c r="AG14" s="89">
        <v>0.85780500000000004</v>
      </c>
      <c r="AH14" s="89">
        <v>0.93357057930131582</v>
      </c>
      <c r="AI14" s="89">
        <v>1.8558825485128596</v>
      </c>
      <c r="AJ14" s="90">
        <v>1.6184861514227813</v>
      </c>
      <c r="AK14" s="90">
        <v>1.9401557338378987</v>
      </c>
      <c r="AL14" s="90">
        <v>1.4657809551515144</v>
      </c>
      <c r="AM14" s="90">
        <v>1.8910686681759874</v>
      </c>
      <c r="AN14" s="90">
        <v>1.7620724517672213</v>
      </c>
      <c r="AO14" s="90">
        <v>1.9757955790744823</v>
      </c>
      <c r="AP14" s="90">
        <v>1.3867758836166277</v>
      </c>
      <c r="AQ14" s="418">
        <f>'[6]Com Forecast Low1'!$AP$169</f>
        <v>3.8210000000000264</v>
      </c>
      <c r="AR14" s="90">
        <v>1.6517745801163615</v>
      </c>
      <c r="AS14" s="90">
        <v>1.464473128563464</v>
      </c>
      <c r="AT14" s="90">
        <v>1.4290323104598432</v>
      </c>
      <c r="AU14" s="90">
        <v>1.4454548022262692</v>
      </c>
      <c r="AV14" s="90">
        <v>1.54991086735582</v>
      </c>
      <c r="AW14" s="90">
        <v>1.7359614997208495</v>
      </c>
      <c r="AX14" s="90">
        <v>1.5555570207322222</v>
      </c>
      <c r="AY14" s="90">
        <v>1.8712646212207018</v>
      </c>
      <c r="AZ14" s="90">
        <v>1.4494168276644646</v>
      </c>
      <c r="BA14" s="90">
        <v>1.4225040343450004</v>
      </c>
      <c r="BB14" s="90">
        <v>1.5539465133272399</v>
      </c>
      <c r="BC14" s="90">
        <v>1.5382733830349384</v>
      </c>
      <c r="BD14" s="90">
        <v>1.5107736274453929</v>
      </c>
      <c r="BE14" s="85"/>
    </row>
    <row r="15" spans="1:64">
      <c r="B15" s="1" t="str">
        <f t="shared" ref="B15:B49" si="2">CONCATENATE("OR",D15,E15)</f>
        <v>ORMedium OffNew</v>
      </c>
      <c r="C15" s="1" t="s">
        <v>42</v>
      </c>
      <c r="D15" s="185" t="s">
        <v>43</v>
      </c>
      <c r="E15" s="1" t="s">
        <v>8</v>
      </c>
      <c r="H15" s="89">
        <v>0.33478833592760349</v>
      </c>
      <c r="I15" s="89">
        <v>0.30260021414874766</v>
      </c>
      <c r="J15" s="89">
        <v>0.59871272341278969</v>
      </c>
      <c r="K15" s="89">
        <v>0.41787648620541351</v>
      </c>
      <c r="L15" s="89">
        <v>0.23760934591774835</v>
      </c>
      <c r="M15" s="89">
        <v>0.24971972836919898</v>
      </c>
      <c r="N15" s="89">
        <v>0.21179510963965612</v>
      </c>
      <c r="O15" s="89">
        <v>0.30143925643253722</v>
      </c>
      <c r="P15" s="89">
        <v>0.60611098336903302</v>
      </c>
      <c r="Q15" s="89">
        <v>0.72266203252585148</v>
      </c>
      <c r="R15" s="89">
        <v>0.68669510720011462</v>
      </c>
      <c r="S15" s="89">
        <v>0.83705051338776804</v>
      </c>
      <c r="T15" s="89">
        <v>0.70333550113246501</v>
      </c>
      <c r="U15" s="89">
        <v>0.85915423774934441</v>
      </c>
      <c r="V15" s="89">
        <v>0.6720351705483586</v>
      </c>
      <c r="W15" s="89">
        <v>0.41198291850488605</v>
      </c>
      <c r="X15" s="89">
        <v>0.33691448201964386</v>
      </c>
      <c r="Y15" s="89">
        <v>0.46009664848493526</v>
      </c>
      <c r="Z15" s="89">
        <v>0.768926</v>
      </c>
      <c r="AA15" s="89">
        <v>0.76195999999999997</v>
      </c>
      <c r="AB15" s="89">
        <v>0.83425486312798913</v>
      </c>
      <c r="AC15" s="89">
        <v>0.88704784541981674</v>
      </c>
      <c r="AD15" s="89">
        <v>0.83985533946530566</v>
      </c>
      <c r="AE15" s="89">
        <v>0.84659012792137134</v>
      </c>
      <c r="AF15" s="89">
        <v>0.88631084374169888</v>
      </c>
      <c r="AG15" s="89">
        <v>1.0777549999999998</v>
      </c>
      <c r="AH15" s="89">
        <v>0.89207855355459065</v>
      </c>
      <c r="AI15" s="89">
        <v>1.7733988796900657</v>
      </c>
      <c r="AJ15" s="90">
        <v>1.5465534335817686</v>
      </c>
      <c r="AK15" s="90">
        <v>1.8539265901117699</v>
      </c>
      <c r="AL15" s="90">
        <v>1.4006351349225583</v>
      </c>
      <c r="AM15" s="90">
        <v>1.8070211718126099</v>
      </c>
      <c r="AN15" s="90">
        <v>1.6837581205775669</v>
      </c>
      <c r="AO15" s="90">
        <v>1.8879824422267277</v>
      </c>
      <c r="AP15" s="90">
        <v>1.3251413999003332</v>
      </c>
      <c r="AQ15" s="418">
        <v>1.6432598105931833</v>
      </c>
      <c r="AR15" s="90">
        <v>1.5783623765556341</v>
      </c>
      <c r="AS15" s="90">
        <v>1.3993854339606435</v>
      </c>
      <c r="AT15" s="90">
        <v>1.3655197633282945</v>
      </c>
      <c r="AU15" s="90">
        <v>1.3812123665717682</v>
      </c>
      <c r="AV15" s="90">
        <v>1.4810259399177834</v>
      </c>
      <c r="AW15" s="90">
        <v>1.6588076552888118</v>
      </c>
      <c r="AX15" s="90">
        <v>1.4864211531441232</v>
      </c>
      <c r="AY15" s="90">
        <v>1.7880973047220039</v>
      </c>
      <c r="AZ15" s="90">
        <v>1.3849983019904883</v>
      </c>
      <c r="BA15" s="90">
        <v>1.3592816328185557</v>
      </c>
      <c r="BB15" s="90">
        <v>1.4848822238460291</v>
      </c>
      <c r="BC15" s="90">
        <v>1.4699056771222745</v>
      </c>
      <c r="BD15" s="90">
        <v>1.4436281328922644</v>
      </c>
      <c r="BE15" s="85"/>
    </row>
    <row r="16" spans="1:64">
      <c r="B16" s="1" t="str">
        <f t="shared" si="2"/>
        <v>ORSmall OffNew</v>
      </c>
      <c r="C16" s="1" t="s">
        <v>44</v>
      </c>
      <c r="D16" s="185" t="s">
        <v>45</v>
      </c>
      <c r="E16" s="1" t="s">
        <v>8</v>
      </c>
      <c r="H16" s="89">
        <v>0.39283089723633824</v>
      </c>
      <c r="I16" s="89">
        <v>0.35506229121932709</v>
      </c>
      <c r="J16" s="89">
        <v>0.70251209819901628</v>
      </c>
      <c r="K16" s="89">
        <v>0.49032411644573748</v>
      </c>
      <c r="L16" s="89">
        <v>0.27880389646786558</v>
      </c>
      <c r="M16" s="89">
        <v>0.29301386704852317</v>
      </c>
      <c r="N16" s="89">
        <v>0.24851422233541109</v>
      </c>
      <c r="O16" s="89">
        <v>0.3537000571974972</v>
      </c>
      <c r="P16" s="89">
        <v>0.71119300127930518</v>
      </c>
      <c r="Q16" s="89">
        <v>0.84795061288262685</v>
      </c>
      <c r="R16" s="89">
        <v>0.80574806867691429</v>
      </c>
      <c r="S16" s="89">
        <v>0.98217072973940245</v>
      </c>
      <c r="T16" s="89">
        <v>0.82527342298981032</v>
      </c>
      <c r="U16" s="89">
        <v>1.0081065970962044</v>
      </c>
      <c r="V16" s="89">
        <v>0.78854652534243408</v>
      </c>
      <c r="W16" s="89">
        <v>0.48340877549962413</v>
      </c>
      <c r="X16" s="89">
        <v>0.39532565522925822</v>
      </c>
      <c r="Y16" s="89">
        <v>0.53986402703962044</v>
      </c>
      <c r="Z16" s="89">
        <v>0.214584</v>
      </c>
      <c r="AA16" s="89">
        <v>0.21264</v>
      </c>
      <c r="AB16" s="89">
        <v>0.23281531064036906</v>
      </c>
      <c r="AC16" s="89">
        <v>0.24754823593111164</v>
      </c>
      <c r="AD16" s="89">
        <v>0.23437823426938761</v>
      </c>
      <c r="AE16" s="89">
        <v>0.236257710117592</v>
      </c>
      <c r="AF16" s="89">
        <v>0.24734256104419503</v>
      </c>
      <c r="AG16" s="89">
        <v>0.26394000000000001</v>
      </c>
      <c r="AH16" s="89">
        <v>0.24895215448035088</v>
      </c>
      <c r="AI16" s="89">
        <v>0.4949020129367625</v>
      </c>
      <c r="AJ16" s="90">
        <v>0.43159630704607499</v>
      </c>
      <c r="AK16" s="90">
        <v>0.51737486235677299</v>
      </c>
      <c r="AL16" s="90">
        <v>0.39087492137373714</v>
      </c>
      <c r="AM16" s="90">
        <v>0.5042849781802633</v>
      </c>
      <c r="AN16" s="90">
        <v>0.46988598713792568</v>
      </c>
      <c r="AO16" s="90">
        <v>0.52687882108652873</v>
      </c>
      <c r="AP16" s="90">
        <v>0.36980690229776741</v>
      </c>
      <c r="AQ16" s="418">
        <v>0.45858413318879532</v>
      </c>
      <c r="AR16" s="90">
        <v>0.44047322136436301</v>
      </c>
      <c r="AS16" s="90">
        <v>0.39052616761692377</v>
      </c>
      <c r="AT16" s="90">
        <v>0.38107528278929148</v>
      </c>
      <c r="AU16" s="90">
        <v>0.38545461392700509</v>
      </c>
      <c r="AV16" s="90">
        <v>0.41330956462821861</v>
      </c>
      <c r="AW16" s="90">
        <v>0.46292306659222648</v>
      </c>
      <c r="AX16" s="90">
        <v>0.41481520552859252</v>
      </c>
      <c r="AY16" s="90">
        <v>0.49900389899218711</v>
      </c>
      <c r="AZ16" s="90">
        <v>0.38651115404385722</v>
      </c>
      <c r="BA16" s="90">
        <v>0.37933440915866667</v>
      </c>
      <c r="BB16" s="90">
        <v>0.41438573688726393</v>
      </c>
      <c r="BC16" s="90">
        <v>0.41020623547598356</v>
      </c>
      <c r="BD16" s="90">
        <v>0.40287296731877142</v>
      </c>
      <c r="BE16" s="85"/>
    </row>
    <row r="17" spans="1:57">
      <c r="A17" s="19" t="s">
        <v>5428</v>
      </c>
      <c r="B17" s="1" t="str">
        <f t="shared" si="2"/>
        <v>ORXLarge RetNew</v>
      </c>
      <c r="C17" s="1" t="s">
        <v>46</v>
      </c>
      <c r="D17" s="186" t="s">
        <v>5432</v>
      </c>
      <c r="E17" s="1" t="s">
        <v>8</v>
      </c>
      <c r="H17" s="89">
        <v>0.60635279052068436</v>
      </c>
      <c r="I17" s="89">
        <v>0.54066438822431728</v>
      </c>
      <c r="J17" s="89">
        <v>0.63499522179659518</v>
      </c>
      <c r="K17" s="89">
        <v>0.43467419322636153</v>
      </c>
      <c r="L17" s="89">
        <v>0.4230148318006835</v>
      </c>
      <c r="M17" s="89">
        <v>0.28756825010653364</v>
      </c>
      <c r="N17" s="89">
        <v>0.4987786822724477</v>
      </c>
      <c r="O17" s="89">
        <v>0.51079002442041044</v>
      </c>
      <c r="P17" s="89">
        <v>0.7916266432132506</v>
      </c>
      <c r="Q17" s="89">
        <v>0.35928432227202473</v>
      </c>
      <c r="R17" s="89">
        <v>0.51213195092412045</v>
      </c>
      <c r="S17" s="89">
        <v>0.60879465678153388</v>
      </c>
      <c r="T17" s="89">
        <v>0.61345840135180507</v>
      </c>
      <c r="U17" s="89">
        <v>0.77385161673787739</v>
      </c>
      <c r="V17" s="89">
        <v>0.60461488570440403</v>
      </c>
      <c r="W17" s="89">
        <v>0.42701589837960796</v>
      </c>
      <c r="X17" s="89">
        <v>0.55251973891581296</v>
      </c>
      <c r="Y17" s="89">
        <v>0.52790680123332923</v>
      </c>
      <c r="Z17" s="89">
        <v>0.90571383631961444</v>
      </c>
      <c r="AA17" s="89">
        <v>1.0174652339191734</v>
      </c>
      <c r="AB17" s="89">
        <v>0.8833916882771583</v>
      </c>
      <c r="AC17" s="89">
        <v>0.79238517393446406</v>
      </c>
      <c r="AD17" s="89">
        <v>0.78306012233152023</v>
      </c>
      <c r="AE17" s="89">
        <v>0.81156026576535478</v>
      </c>
      <c r="AF17" s="89">
        <v>0.83905386142681382</v>
      </c>
      <c r="AG17" s="89">
        <v>1.3559942765158164</v>
      </c>
      <c r="AH17" s="89">
        <v>0.45005949991747074</v>
      </c>
      <c r="AI17" s="89">
        <v>0.39835572878543068</v>
      </c>
      <c r="AJ17" s="90">
        <v>0.2907674059665834</v>
      </c>
      <c r="AK17" s="90">
        <v>0.58948582548448469</v>
      </c>
      <c r="AL17" s="90">
        <v>0.50526245591339269</v>
      </c>
      <c r="AM17" s="90">
        <v>0.284902153140906</v>
      </c>
      <c r="AN17" s="90">
        <v>0.27769175943038005</v>
      </c>
      <c r="AO17" s="90">
        <v>0.27024326362855111</v>
      </c>
      <c r="AP17" s="90">
        <v>0.17873793501324364</v>
      </c>
      <c r="AQ17" s="418">
        <v>0.17930748239233929</v>
      </c>
      <c r="AR17" s="90">
        <v>0.18376329566113525</v>
      </c>
      <c r="AS17" s="90">
        <v>0.30786274547650699</v>
      </c>
      <c r="AT17" s="90">
        <v>0.37982604013380949</v>
      </c>
      <c r="AU17" s="90">
        <v>0.41576520065352296</v>
      </c>
      <c r="AV17" s="90">
        <v>0.56884748978597977</v>
      </c>
      <c r="AW17" s="90">
        <v>0.62385783576542975</v>
      </c>
      <c r="AX17" s="90">
        <v>0.55858289251479731</v>
      </c>
      <c r="AY17" s="90">
        <v>0.55902806791657134</v>
      </c>
      <c r="AZ17" s="90">
        <v>0.54801928919223697</v>
      </c>
      <c r="BA17" s="90">
        <v>0.46509319827711942</v>
      </c>
      <c r="BB17" s="90">
        <v>0.47449047581430226</v>
      </c>
      <c r="BC17" s="90">
        <v>0.46005820822787918</v>
      </c>
      <c r="BD17" s="90">
        <v>0.51592520423784727</v>
      </c>
      <c r="BE17" s="85"/>
    </row>
    <row r="18" spans="1:57">
      <c r="A18" s="19" t="s">
        <v>5429</v>
      </c>
      <c r="B18" s="1" t="str">
        <f t="shared" si="2"/>
        <v>ORLarge RetNew</v>
      </c>
      <c r="C18" s="1" t="s">
        <v>47</v>
      </c>
      <c r="D18" s="186" t="s">
        <v>5429</v>
      </c>
      <c r="E18" s="1" t="s">
        <v>8</v>
      </c>
      <c r="H18" s="89">
        <v>1.1199234969048302</v>
      </c>
      <c r="I18" s="89">
        <v>0.9985981128117406</v>
      </c>
      <c r="J18" s="89">
        <v>1.1728255900358422</v>
      </c>
      <c r="K18" s="89">
        <v>0.80283598938223477</v>
      </c>
      <c r="L18" s="89">
        <v>0.78130134317683042</v>
      </c>
      <c r="M18" s="89">
        <v>0.53113376452272754</v>
      </c>
      <c r="N18" s="89">
        <v>0.92123591210402389</v>
      </c>
      <c r="O18" s="89">
        <v>0.94342066083638398</v>
      </c>
      <c r="P18" s="89">
        <v>1.4621212145310853</v>
      </c>
      <c r="Q18" s="89">
        <v>0.66359215438993169</v>
      </c>
      <c r="R18" s="89">
        <v>0.94589917672040214</v>
      </c>
      <c r="S18" s="89">
        <v>1.1244335831855845</v>
      </c>
      <c r="T18" s="89">
        <v>1.1330474416677463</v>
      </c>
      <c r="U18" s="89">
        <v>1.4292910369198277</v>
      </c>
      <c r="V18" s="89">
        <v>1.1167136156779869</v>
      </c>
      <c r="W18" s="89">
        <v>0.78869124645503641</v>
      </c>
      <c r="X18" s="89">
        <v>1.0204947479241999</v>
      </c>
      <c r="Y18" s="89">
        <v>0.97503506229333525</v>
      </c>
      <c r="Z18" s="89">
        <v>0.38816307270840611</v>
      </c>
      <c r="AA18" s="89">
        <v>0.43605652882250279</v>
      </c>
      <c r="AB18" s="89">
        <v>0.37859643783306773</v>
      </c>
      <c r="AC18" s="89">
        <v>0.33959364597191311</v>
      </c>
      <c r="AD18" s="89">
        <v>0.3355971952849372</v>
      </c>
      <c r="AE18" s="89">
        <v>0.34781154247086626</v>
      </c>
      <c r="AF18" s="89">
        <v>0.35959451204006299</v>
      </c>
      <c r="AG18" s="89">
        <v>0.62956877123948618</v>
      </c>
      <c r="AH18" s="89">
        <v>0.19288264282177314</v>
      </c>
      <c r="AI18" s="89">
        <v>0.17072388376518455</v>
      </c>
      <c r="AJ18" s="90">
        <v>0.12461460255710716</v>
      </c>
      <c r="AK18" s="90">
        <v>0.25263678235049342</v>
      </c>
      <c r="AL18" s="90">
        <v>0.21654105253431113</v>
      </c>
      <c r="AM18" s="90">
        <v>0.12210092277467398</v>
      </c>
      <c r="AN18" s="90">
        <v>0.11901075404159145</v>
      </c>
      <c r="AO18" s="90">
        <v>0.11581854155509334</v>
      </c>
      <c r="AP18" s="90">
        <v>7.6601972148532996E-2</v>
      </c>
      <c r="AQ18" s="418">
        <v>7.684606388243112E-2</v>
      </c>
      <c r="AR18" s="90">
        <v>7.875569814048651E-2</v>
      </c>
      <c r="AS18" s="90">
        <v>0.13194117663278868</v>
      </c>
      <c r="AT18" s="90">
        <v>0.16278258862877548</v>
      </c>
      <c r="AU18" s="90">
        <v>0.17818508599436697</v>
      </c>
      <c r="AV18" s="90">
        <v>0.24379178133684842</v>
      </c>
      <c r="AW18" s="90">
        <v>0.26736764389946988</v>
      </c>
      <c r="AX18" s="90">
        <v>0.23939266822062741</v>
      </c>
      <c r="AY18" s="90">
        <v>0.23958345767853056</v>
      </c>
      <c r="AZ18" s="90">
        <v>0.23486540965381586</v>
      </c>
      <c r="BA18" s="90">
        <v>0.19932565640447972</v>
      </c>
      <c r="BB18" s="90">
        <v>0.20335306106327239</v>
      </c>
      <c r="BC18" s="90">
        <v>0.19716780352623392</v>
      </c>
      <c r="BD18" s="90">
        <v>0.2211108018162202</v>
      </c>
      <c r="BE18" s="85"/>
    </row>
    <row r="19" spans="1:57">
      <c r="A19" s="19" t="s">
        <v>5430</v>
      </c>
      <c r="B19" s="1" t="str">
        <f t="shared" si="2"/>
        <v>ORMedium RetNew</v>
      </c>
      <c r="C19" s="1" t="s">
        <v>48</v>
      </c>
      <c r="D19" s="186" t="s">
        <v>5430</v>
      </c>
      <c r="E19" s="1" t="s">
        <v>8</v>
      </c>
      <c r="H19" s="89">
        <v>0.27998087422620754</v>
      </c>
      <c r="I19" s="89">
        <v>0.24964952820293515</v>
      </c>
      <c r="J19" s="89">
        <v>0.29320639750896055</v>
      </c>
      <c r="K19" s="89">
        <v>0.20070899734555869</v>
      </c>
      <c r="L19" s="89">
        <v>0.19532533579420761</v>
      </c>
      <c r="M19" s="89">
        <v>0.13278344113068188</v>
      </c>
      <c r="N19" s="89">
        <v>0.23030897802600597</v>
      </c>
      <c r="O19" s="89">
        <v>0.235855165209096</v>
      </c>
      <c r="P19" s="89">
        <v>0.36553030363277134</v>
      </c>
      <c r="Q19" s="89">
        <v>0.16589803859748292</v>
      </c>
      <c r="R19" s="89">
        <v>0.23647479418010053</v>
      </c>
      <c r="S19" s="89">
        <v>0.28110839579639613</v>
      </c>
      <c r="T19" s="89">
        <v>0.28326186041693657</v>
      </c>
      <c r="U19" s="89">
        <v>0.35732275922995693</v>
      </c>
      <c r="V19" s="89">
        <v>0.27917840391949672</v>
      </c>
      <c r="W19" s="89">
        <v>0.1971728116137591</v>
      </c>
      <c r="X19" s="89">
        <v>0.25512368698104998</v>
      </c>
      <c r="Y19" s="89">
        <v>0.24375876557333381</v>
      </c>
      <c r="Z19" s="89">
        <v>1.4232645999308227</v>
      </c>
      <c r="AA19" s="89">
        <v>1.5988739390158435</v>
      </c>
      <c r="AB19" s="89">
        <v>1.3881869387212484</v>
      </c>
      <c r="AC19" s="89">
        <v>1.2451767018970148</v>
      </c>
      <c r="AD19" s="89">
        <v>1.230523049378103</v>
      </c>
      <c r="AE19" s="89">
        <v>1.275308989059843</v>
      </c>
      <c r="AF19" s="89">
        <v>1.3185132108135644</v>
      </c>
      <c r="AG19" s="89">
        <v>2.1792765158289904</v>
      </c>
      <c r="AH19" s="89">
        <v>0.70723635701316823</v>
      </c>
      <c r="AI19" s="89">
        <v>0.62598757380567671</v>
      </c>
      <c r="AJ19" s="90">
        <v>0.45692020937605959</v>
      </c>
      <c r="AK19" s="90">
        <v>0.92633486861847592</v>
      </c>
      <c r="AL19" s="90">
        <v>0.79398385929247417</v>
      </c>
      <c r="AM19" s="90">
        <v>0.44770338350713795</v>
      </c>
      <c r="AN19" s="90">
        <v>0.43637276481916865</v>
      </c>
      <c r="AO19" s="90">
        <v>0.42466798570200892</v>
      </c>
      <c r="AP19" s="90">
        <v>0.2808738978779543</v>
      </c>
      <c r="AQ19" s="418">
        <v>0.28176890090224743</v>
      </c>
      <c r="AR19" s="90">
        <v>0.28877089318178389</v>
      </c>
      <c r="AS19" s="90">
        <v>0.48378431432022517</v>
      </c>
      <c r="AT19" s="90">
        <v>0.5968694916388434</v>
      </c>
      <c r="AU19" s="90">
        <v>0.65334531531267892</v>
      </c>
      <c r="AV19" s="90">
        <v>0.89390319823511089</v>
      </c>
      <c r="AW19" s="90">
        <v>0.98034802763138962</v>
      </c>
      <c r="AX19" s="90">
        <v>0.87777311680896719</v>
      </c>
      <c r="AY19" s="90">
        <v>0.87847267815461205</v>
      </c>
      <c r="AZ19" s="90">
        <v>0.86117316873065819</v>
      </c>
      <c r="BA19" s="90">
        <v>0.73086074014975899</v>
      </c>
      <c r="BB19" s="90">
        <v>0.74562789056533207</v>
      </c>
      <c r="BC19" s="90">
        <v>0.72294861292952439</v>
      </c>
      <c r="BD19" s="90">
        <v>0.8107396066594742</v>
      </c>
      <c r="BE19" s="85"/>
    </row>
    <row r="20" spans="1:57">
      <c r="A20" s="19" t="s">
        <v>5431</v>
      </c>
      <c r="B20" s="1" t="str">
        <f t="shared" si="2"/>
        <v>ORSmall RetNew</v>
      </c>
      <c r="C20" s="1" t="s">
        <v>49</v>
      </c>
      <c r="D20" s="186" t="s">
        <v>5431</v>
      </c>
      <c r="E20" s="1" t="s">
        <v>8</v>
      </c>
      <c r="H20" s="89">
        <v>0.54056403834827815</v>
      </c>
      <c r="I20" s="89">
        <v>0.48200277076100684</v>
      </c>
      <c r="J20" s="89">
        <v>0.56609879065860214</v>
      </c>
      <c r="K20" s="89">
        <v>0.38751242004584513</v>
      </c>
      <c r="L20" s="89">
        <v>0.37711808922827855</v>
      </c>
      <c r="M20" s="89">
        <v>0.25636734424005708</v>
      </c>
      <c r="N20" s="89">
        <v>0.44466162759752242</v>
      </c>
      <c r="O20" s="89">
        <v>0.45536974953410997</v>
      </c>
      <c r="P20" s="89">
        <v>0.70573583862289258</v>
      </c>
      <c r="Q20" s="89">
        <v>0.32030228474056088</v>
      </c>
      <c r="R20" s="89">
        <v>0.45656607817537698</v>
      </c>
      <c r="S20" s="89">
        <v>0.54274096423648555</v>
      </c>
      <c r="T20" s="89">
        <v>0.5468986965635122</v>
      </c>
      <c r="U20" s="89">
        <v>0.68988938711233838</v>
      </c>
      <c r="V20" s="89">
        <v>0.53901469469811258</v>
      </c>
      <c r="W20" s="89">
        <v>0.3806850435515966</v>
      </c>
      <c r="X20" s="89">
        <v>0.49257182617893736</v>
      </c>
      <c r="Y20" s="89">
        <v>0.47062937090000179</v>
      </c>
      <c r="Z20" s="89">
        <v>0.51755076361120822</v>
      </c>
      <c r="AA20" s="89">
        <v>0.58140870509667042</v>
      </c>
      <c r="AB20" s="89">
        <v>0.50479525044409035</v>
      </c>
      <c r="AC20" s="89">
        <v>0.45279152796255084</v>
      </c>
      <c r="AD20" s="89">
        <v>0.44746292704658291</v>
      </c>
      <c r="AE20" s="89">
        <v>0.46374872329448841</v>
      </c>
      <c r="AF20" s="89">
        <v>0.47945934938675067</v>
      </c>
      <c r="AG20" s="89">
        <v>0.67799713825790819</v>
      </c>
      <c r="AH20" s="89">
        <v>0.25717685709569754</v>
      </c>
      <c r="AI20" s="89">
        <v>0.22763184502024608</v>
      </c>
      <c r="AJ20" s="90">
        <v>0.16615280340947622</v>
      </c>
      <c r="AK20" s="90">
        <v>0.33684904313399122</v>
      </c>
      <c r="AL20" s="90">
        <v>0.28872140337908153</v>
      </c>
      <c r="AM20" s="90">
        <v>0.16280123036623198</v>
      </c>
      <c r="AN20" s="90">
        <v>0.1586810053887886</v>
      </c>
      <c r="AO20" s="90">
        <v>0.15442472207345781</v>
      </c>
      <c r="AP20" s="90">
        <v>0.10213596286471066</v>
      </c>
      <c r="AQ20" s="418">
        <v>0.10246141850990816</v>
      </c>
      <c r="AR20" s="90">
        <v>0.1050075975206487</v>
      </c>
      <c r="AS20" s="90">
        <v>0.17592156884371823</v>
      </c>
      <c r="AT20" s="90">
        <v>0.21704345150503399</v>
      </c>
      <c r="AU20" s="90">
        <v>0.23758011465915599</v>
      </c>
      <c r="AV20" s="90">
        <v>0.32505570844913123</v>
      </c>
      <c r="AW20" s="90">
        <v>0.35649019186595982</v>
      </c>
      <c r="AX20" s="90">
        <v>0.31919022429416988</v>
      </c>
      <c r="AY20" s="90">
        <v>0.31944461023804077</v>
      </c>
      <c r="AZ20" s="90">
        <v>0.31315387953842111</v>
      </c>
      <c r="BA20" s="90">
        <v>0.26576754187263962</v>
      </c>
      <c r="BB20" s="90">
        <v>0.27113741475102987</v>
      </c>
      <c r="BC20" s="90">
        <v>0.26289040470164521</v>
      </c>
      <c r="BD20" s="90">
        <v>0.29481440242162699</v>
      </c>
      <c r="BE20" s="85"/>
    </row>
    <row r="21" spans="1:57">
      <c r="B21" s="1" t="str">
        <f t="shared" si="2"/>
        <v>ORSchool K-12New</v>
      </c>
      <c r="C21" s="1" t="s">
        <v>50</v>
      </c>
      <c r="D21" s="186" t="s">
        <v>5433</v>
      </c>
      <c r="E21" s="1" t="s">
        <v>8</v>
      </c>
      <c r="H21" s="89">
        <v>0.40814400000000001</v>
      </c>
      <c r="I21" s="89">
        <v>0.39798</v>
      </c>
      <c r="J21" s="89">
        <v>0.425238</v>
      </c>
      <c r="K21" s="89">
        <v>0.88486200000000004</v>
      </c>
      <c r="L21" s="89">
        <v>0.683562</v>
      </c>
      <c r="M21" s="89">
        <v>0.85707600000000006</v>
      </c>
      <c r="N21" s="89">
        <v>0.88373999999999997</v>
      </c>
      <c r="O21" s="89">
        <v>1.075866</v>
      </c>
      <c r="P21" s="89">
        <v>1.041018</v>
      </c>
      <c r="Q21" s="89">
        <v>0.91416599999999992</v>
      </c>
      <c r="R21" s="89">
        <v>1.1944680000000001</v>
      </c>
      <c r="S21" s="89">
        <v>0.82579200000000008</v>
      </c>
      <c r="T21" s="89">
        <v>1.2765060000000001</v>
      </c>
      <c r="U21" s="89">
        <v>1.201794</v>
      </c>
      <c r="V21" s="89">
        <v>1.6133040000000001</v>
      </c>
      <c r="W21" s="89">
        <v>2.0698000000000003</v>
      </c>
      <c r="X21" s="89">
        <v>1.415</v>
      </c>
      <c r="Y21" s="89">
        <v>1.1031</v>
      </c>
      <c r="Z21" s="89">
        <v>1.0355000000000001</v>
      </c>
      <c r="AA21" s="89">
        <v>0.28970000000000001</v>
      </c>
      <c r="AB21" s="89">
        <v>0.96416996977002289</v>
      </c>
      <c r="AC21" s="89">
        <v>1.0474829794917409</v>
      </c>
      <c r="AD21" s="89">
        <v>1.0602062008599469</v>
      </c>
      <c r="AE21" s="89">
        <v>1.0741061198150028</v>
      </c>
      <c r="AF21" s="89">
        <v>1.1008391214677204</v>
      </c>
      <c r="AG21" s="89">
        <v>0.28810000000000002</v>
      </c>
      <c r="AH21" s="89">
        <v>0.10214510079922566</v>
      </c>
      <c r="AI21" s="89">
        <v>0.1691717784097736</v>
      </c>
      <c r="AJ21" s="90">
        <v>0.16555107796968943</v>
      </c>
      <c r="AK21" s="90">
        <v>0.16400773251213796</v>
      </c>
      <c r="AL21" s="90">
        <v>0.64981281167336347</v>
      </c>
      <c r="AM21" s="90">
        <v>0.61100619103487652</v>
      </c>
      <c r="AN21" s="90">
        <v>0.34922909507116628</v>
      </c>
      <c r="AO21" s="90">
        <v>0.35828269370740662</v>
      </c>
      <c r="AP21" s="90">
        <v>0.37730587450830916</v>
      </c>
      <c r="AQ21" s="418">
        <v>0.50325695077541066</v>
      </c>
      <c r="AR21" s="90">
        <v>0.87133060565492704</v>
      </c>
      <c r="AS21" s="90">
        <v>1.161042657304749</v>
      </c>
      <c r="AT21" s="90">
        <v>0.91626388625599309</v>
      </c>
      <c r="AU21" s="90">
        <v>0.92336945749523169</v>
      </c>
      <c r="AV21" s="90">
        <v>0.99652552423718155</v>
      </c>
      <c r="AW21" s="90">
        <v>1.117080939666024</v>
      </c>
      <c r="AX21" s="90">
        <v>1.0375807065431264</v>
      </c>
      <c r="AY21" s="90">
        <v>1.0277916665397744</v>
      </c>
      <c r="AZ21" s="90">
        <v>0.96809158952344432</v>
      </c>
      <c r="BA21" s="90">
        <v>1.1241846123044408</v>
      </c>
      <c r="BB21" s="90">
        <v>0.88988237149199201</v>
      </c>
      <c r="BC21" s="90">
        <v>0.99252064705644427</v>
      </c>
      <c r="BD21" s="90">
        <v>0.9647901079798985</v>
      </c>
      <c r="BE21" s="85"/>
    </row>
    <row r="22" spans="1:57">
      <c r="B22" s="1" t="str">
        <f t="shared" si="2"/>
        <v>ORUniversityNew</v>
      </c>
      <c r="C22" s="1" t="s">
        <v>51</v>
      </c>
      <c r="D22" s="185" t="s">
        <v>52</v>
      </c>
      <c r="E22" s="1" t="s">
        <v>8</v>
      </c>
      <c r="H22" s="89">
        <v>0.210256</v>
      </c>
      <c r="I22" s="89">
        <v>0.20502000000000001</v>
      </c>
      <c r="J22" s="89">
        <v>0.21906200000000001</v>
      </c>
      <c r="K22" s="89">
        <v>0.45583800000000002</v>
      </c>
      <c r="L22" s="89">
        <v>0.35213800000000001</v>
      </c>
      <c r="M22" s="89">
        <v>0.44152400000000003</v>
      </c>
      <c r="N22" s="89">
        <v>0.45526000000000005</v>
      </c>
      <c r="O22" s="89">
        <v>0.554234</v>
      </c>
      <c r="P22" s="89">
        <v>0.53628200000000004</v>
      </c>
      <c r="Q22" s="89">
        <v>0.47093400000000002</v>
      </c>
      <c r="R22" s="89">
        <v>0.61533199999999999</v>
      </c>
      <c r="S22" s="89">
        <v>0.42540800000000006</v>
      </c>
      <c r="T22" s="89">
        <v>0.65759400000000001</v>
      </c>
      <c r="U22" s="89">
        <v>0.61910600000000016</v>
      </c>
      <c r="V22" s="89">
        <v>0.83109600000000017</v>
      </c>
      <c r="W22" s="89">
        <v>0.93820000000000003</v>
      </c>
      <c r="X22" s="89">
        <v>0.94359999999999999</v>
      </c>
      <c r="Y22" s="89">
        <v>0.53320000000000001</v>
      </c>
      <c r="Z22" s="89">
        <v>0.64049999999999996</v>
      </c>
      <c r="AA22" s="89">
        <v>0.29170000000000001</v>
      </c>
      <c r="AB22" s="89">
        <v>0.43694662123493522</v>
      </c>
      <c r="AC22" s="89">
        <v>0.58273476357135601</v>
      </c>
      <c r="AD22" s="89">
        <v>0.6086834810811409</v>
      </c>
      <c r="AE22" s="89">
        <v>0.64149366754371639</v>
      </c>
      <c r="AF22" s="89">
        <v>0.67399669722142719</v>
      </c>
      <c r="AG22" s="89">
        <v>0.28810000000000002</v>
      </c>
      <c r="AH22" s="89">
        <v>2.3247262566639657E-2</v>
      </c>
      <c r="AI22" s="89">
        <v>3.6893112638557345E-2</v>
      </c>
      <c r="AJ22" s="90">
        <v>3.4720687103621257E-2</v>
      </c>
      <c r="AK22" s="90">
        <v>3.3112781241972124E-2</v>
      </c>
      <c r="AL22" s="90">
        <v>3.2396579033329681E-2</v>
      </c>
      <c r="AM22" s="90">
        <v>3.1707725631756542E-2</v>
      </c>
      <c r="AN22" s="90">
        <v>3.0987048806896383E-2</v>
      </c>
      <c r="AO22" s="90">
        <v>3.0540586636735062E-2</v>
      </c>
      <c r="AP22" s="90">
        <v>3.004643657128404E-2</v>
      </c>
      <c r="AQ22" s="418">
        <v>2.9725626939729022E-2</v>
      </c>
      <c r="AR22" s="90">
        <v>7.5782132223794471E-2</v>
      </c>
      <c r="AS22" s="90">
        <v>7.7037642216860658E-2</v>
      </c>
      <c r="AT22" s="90">
        <v>6.6333433745663473E-2</v>
      </c>
      <c r="AU22" s="90">
        <v>8.5548262193417421E-2</v>
      </c>
      <c r="AV22" s="90">
        <v>9.4374899134360535E-2</v>
      </c>
      <c r="AW22" s="90">
        <v>0.18700749631517349</v>
      </c>
      <c r="AX22" s="90">
        <v>0.17644336615876272</v>
      </c>
      <c r="AY22" s="90">
        <v>0.10520875754823346</v>
      </c>
      <c r="AZ22" s="90">
        <v>0.16533086083902465</v>
      </c>
      <c r="BA22" s="90">
        <v>0.14971796043393362</v>
      </c>
      <c r="BB22" s="90">
        <v>0.1277230327733998</v>
      </c>
      <c r="BC22" s="90">
        <v>0.1411403683813911</v>
      </c>
      <c r="BD22" s="90">
        <v>0.17608778505505099</v>
      </c>
      <c r="BE22" s="85"/>
    </row>
    <row r="23" spans="1:57">
      <c r="B23" s="1" t="str">
        <f t="shared" si="2"/>
        <v>ORWarehouseNew</v>
      </c>
      <c r="C23" s="1" t="s">
        <v>53</v>
      </c>
      <c r="D23" s="185" t="s">
        <v>54</v>
      </c>
      <c r="E23" s="1" t="s">
        <v>8</v>
      </c>
      <c r="H23" s="89">
        <v>1.9095</v>
      </c>
      <c r="I23" s="89">
        <v>2.8365629999999999</v>
      </c>
      <c r="J23" s="89">
        <v>2.2281</v>
      </c>
      <c r="K23" s="89">
        <v>1.61</v>
      </c>
      <c r="L23" s="89">
        <v>1.4142000000000001</v>
      </c>
      <c r="M23" s="89">
        <v>1.5080250000000002</v>
      </c>
      <c r="N23" s="89">
        <v>0.83910000000000007</v>
      </c>
      <c r="O23" s="89">
        <v>1.2907</v>
      </c>
      <c r="P23" s="89">
        <v>3.8820000000000001</v>
      </c>
      <c r="Q23" s="89">
        <v>3.8363</v>
      </c>
      <c r="R23" s="89">
        <v>5.9918000000000005</v>
      </c>
      <c r="S23" s="89">
        <v>4.3921000000000001</v>
      </c>
      <c r="T23" s="89">
        <v>3.3323</v>
      </c>
      <c r="U23" s="89">
        <v>3.0750000000000002</v>
      </c>
      <c r="V23" s="89">
        <v>3.1429999999999998</v>
      </c>
      <c r="W23" s="89">
        <v>2.3030999999999997</v>
      </c>
      <c r="X23" s="89">
        <v>1.4487000000000001</v>
      </c>
      <c r="Y23" s="89">
        <v>2.0606</v>
      </c>
      <c r="Z23" s="89">
        <v>3.4781999999999997</v>
      </c>
      <c r="AA23" s="89">
        <v>2.6520000000000001</v>
      </c>
      <c r="AB23" s="89">
        <v>2.9438208100000005</v>
      </c>
      <c r="AC23" s="89">
        <v>2.7560084900000006</v>
      </c>
      <c r="AD23" s="89">
        <v>2.603018580000001</v>
      </c>
      <c r="AE23" s="89">
        <v>2.6672277900000001</v>
      </c>
      <c r="AF23" s="89">
        <v>2.7898465399999997</v>
      </c>
      <c r="AG23" s="89">
        <v>1.23E-2</v>
      </c>
      <c r="AH23" s="89">
        <v>4.6530576466030471</v>
      </c>
      <c r="AI23" s="89">
        <v>3.1507011524307242</v>
      </c>
      <c r="AJ23" s="90">
        <v>3.1645860336805636</v>
      </c>
      <c r="AK23" s="90">
        <v>2.7967678977447394</v>
      </c>
      <c r="AL23" s="90">
        <v>3.1133302296185348</v>
      </c>
      <c r="AM23" s="90">
        <v>2.9581340333434238</v>
      </c>
      <c r="AN23" s="90">
        <v>2.517349695073285</v>
      </c>
      <c r="AO23" s="90">
        <v>2.006468954253763</v>
      </c>
      <c r="AP23" s="90">
        <v>1.6551345301382188</v>
      </c>
      <c r="AQ23" s="418">
        <v>2.1198295551144533</v>
      </c>
      <c r="AR23" s="90">
        <v>2.3017662011580424</v>
      </c>
      <c r="AS23" s="90">
        <v>2.4414503813636137</v>
      </c>
      <c r="AT23" s="90">
        <v>2.3380115281090674</v>
      </c>
      <c r="AU23" s="90">
        <v>2.3054617531253951</v>
      </c>
      <c r="AV23" s="90">
        <v>2.35629738370754</v>
      </c>
      <c r="AW23" s="90">
        <v>2.0642996717857849</v>
      </c>
      <c r="AX23" s="90">
        <v>2.0175302120785861</v>
      </c>
      <c r="AY23" s="90">
        <v>2.2278156541240204</v>
      </c>
      <c r="AZ23" s="90">
        <v>2.2473218803274175</v>
      </c>
      <c r="BA23" s="90">
        <v>2.1738914050547953</v>
      </c>
      <c r="BB23" s="90">
        <v>2.2086511007262031</v>
      </c>
      <c r="BC23" s="90">
        <v>2.1200872428113708</v>
      </c>
      <c r="BD23" s="90">
        <v>1.9440371146088193</v>
      </c>
      <c r="BE23" s="85"/>
    </row>
    <row r="24" spans="1:57">
      <c r="B24" s="1" t="str">
        <f t="shared" si="2"/>
        <v>ORSupermarketNew</v>
      </c>
      <c r="C24" s="1" t="s">
        <v>55</v>
      </c>
      <c r="D24" s="185" t="s">
        <v>56</v>
      </c>
      <c r="E24" s="1" t="s">
        <v>8</v>
      </c>
      <c r="H24" s="89">
        <v>0.14913168675370994</v>
      </c>
      <c r="I24" s="89">
        <v>0.1329757089339306</v>
      </c>
      <c r="J24" s="89">
        <v>0.15617625578296401</v>
      </c>
      <c r="K24" s="89">
        <v>0.1069075571805157</v>
      </c>
      <c r="L24" s="89">
        <v>0.10403995227613426</v>
      </c>
      <c r="M24" s="89">
        <v>7.0727040207687705E-2</v>
      </c>
      <c r="N24" s="89">
        <v>0.12267397357932248</v>
      </c>
      <c r="O24" s="89">
        <v>0.12562814768836453</v>
      </c>
      <c r="P24" s="89">
        <v>0.19469955185691878</v>
      </c>
      <c r="Q24" s="89">
        <v>8.8365515657279348E-2</v>
      </c>
      <c r="R24" s="89">
        <v>0.12595819278113293</v>
      </c>
      <c r="S24" s="89">
        <v>0.14973226061104264</v>
      </c>
      <c r="T24" s="89">
        <v>0.15087930257279522</v>
      </c>
      <c r="U24" s="89">
        <v>0.19032780702155982</v>
      </c>
      <c r="V24" s="89">
        <v>0.14870425130569837</v>
      </c>
      <c r="W24" s="89">
        <v>0.16880282991010148</v>
      </c>
      <c r="X24" s="89">
        <v>0.21751936506571806</v>
      </c>
      <c r="Y24" s="89">
        <v>0.19732937621560423</v>
      </c>
      <c r="Z24" s="89">
        <v>0.10970000000000001</v>
      </c>
      <c r="AA24" s="89">
        <v>9.4200000000000006E-2</v>
      </c>
      <c r="AB24" s="89">
        <v>9.8923323863743931E-2</v>
      </c>
      <c r="AC24" s="89">
        <v>0.10283212131183471</v>
      </c>
      <c r="AD24" s="89">
        <v>0.11325872838672849</v>
      </c>
      <c r="AE24" s="89">
        <v>0.12860505588071519</v>
      </c>
      <c r="AF24" s="89">
        <v>0.14427776963302308</v>
      </c>
      <c r="AG24" s="89">
        <v>0.63137799999999988</v>
      </c>
      <c r="AH24" s="89">
        <v>0.28540510128936469</v>
      </c>
      <c r="AI24" s="89">
        <v>0.29185622581217857</v>
      </c>
      <c r="AJ24" s="90">
        <v>8.9385701515025617E-2</v>
      </c>
      <c r="AK24" s="90">
        <v>0.17789853111237047</v>
      </c>
      <c r="AL24" s="90">
        <v>0.13306729542474921</v>
      </c>
      <c r="AM24" s="90">
        <v>8.9696439012637103E-2</v>
      </c>
      <c r="AN24" s="90">
        <v>8.9314487920061053E-2</v>
      </c>
      <c r="AO24" s="90">
        <v>8.8761787099548045E-2</v>
      </c>
      <c r="AP24" s="90">
        <v>8.8108960933143715E-2</v>
      </c>
      <c r="AQ24" s="418">
        <v>8.7222105491817387E-2</v>
      </c>
      <c r="AR24" s="90">
        <v>8.6325945119803515E-2</v>
      </c>
      <c r="AS24" s="90">
        <v>8.5251024944444531E-2</v>
      </c>
      <c r="AT24" s="90">
        <v>8.4652174127103977E-2</v>
      </c>
      <c r="AU24" s="90">
        <v>8.4076598591663984E-2</v>
      </c>
      <c r="AV24" s="90">
        <v>8.3384518928402249E-2</v>
      </c>
      <c r="AW24" s="90">
        <v>8.2928204184951712E-2</v>
      </c>
      <c r="AX24" s="90">
        <v>8.630753171902536E-2</v>
      </c>
      <c r="AY24" s="90">
        <v>8.2116845515887882E-2</v>
      </c>
      <c r="AZ24" s="90">
        <v>8.1468294370115379E-2</v>
      </c>
      <c r="BA24" s="90">
        <v>8.1220877000682645E-2</v>
      </c>
      <c r="BB24" s="90">
        <v>8.0819826278343831E-2</v>
      </c>
      <c r="BC24" s="90">
        <v>8.0389507522176301E-2</v>
      </c>
      <c r="BD24" s="90">
        <v>8.0082623757041282E-2</v>
      </c>
      <c r="BE24" s="85"/>
    </row>
    <row r="25" spans="1:57">
      <c r="B25" s="1" t="str">
        <f t="shared" si="2"/>
        <v>ORMiniMartNew</v>
      </c>
      <c r="C25" s="1" t="s">
        <v>57</v>
      </c>
      <c r="D25" s="185" t="s">
        <v>58</v>
      </c>
      <c r="E25" s="1" t="s">
        <v>8</v>
      </c>
      <c r="H25" s="89">
        <v>6.0347113246290073E-2</v>
      </c>
      <c r="I25" s="89">
        <v>5.3809491066069394E-2</v>
      </c>
      <c r="J25" s="89">
        <v>6.3197744217035973E-2</v>
      </c>
      <c r="K25" s="89">
        <v>4.326084281948428E-2</v>
      </c>
      <c r="L25" s="89">
        <v>4.2100447723865751E-2</v>
      </c>
      <c r="M25" s="89">
        <v>2.8620159792312291E-2</v>
      </c>
      <c r="N25" s="89">
        <v>4.9640826420677527E-2</v>
      </c>
      <c r="O25" s="89">
        <v>5.0836252311635494E-2</v>
      </c>
      <c r="P25" s="89">
        <v>7.8786448143081236E-2</v>
      </c>
      <c r="Q25" s="89">
        <v>3.5757684342720655E-2</v>
      </c>
      <c r="R25" s="89">
        <v>5.0969807218867055E-2</v>
      </c>
      <c r="S25" s="89">
        <v>6.059013938895734E-2</v>
      </c>
      <c r="T25" s="89">
        <v>6.1054297427204751E-2</v>
      </c>
      <c r="U25" s="89">
        <v>7.7017392978440125E-2</v>
      </c>
      <c r="V25" s="89">
        <v>6.0174148694301641E-2</v>
      </c>
      <c r="W25" s="89">
        <v>6.8307170089898533E-2</v>
      </c>
      <c r="X25" s="89">
        <v>8.8020634934281985E-2</v>
      </c>
      <c r="Y25" s="89">
        <v>7.9850623784395738E-2</v>
      </c>
      <c r="Z25" s="89">
        <v>0.10970000000000001</v>
      </c>
      <c r="AA25" s="89">
        <v>9.4200000000000006E-2</v>
      </c>
      <c r="AB25" s="89">
        <v>9.8923323863743931E-2</v>
      </c>
      <c r="AC25" s="89">
        <v>0.10283212131183471</v>
      </c>
      <c r="AD25" s="89">
        <v>0.11325872838672849</v>
      </c>
      <c r="AE25" s="89">
        <v>0.12860505588071519</v>
      </c>
      <c r="AF25" s="89">
        <v>0.14427776963302308</v>
      </c>
      <c r="AG25" s="89">
        <v>0</v>
      </c>
      <c r="AH25" s="89">
        <v>4.9442476678989648E-2</v>
      </c>
      <c r="AI25" s="89">
        <v>6.166555325859787E-2</v>
      </c>
      <c r="AJ25" s="90">
        <v>5.443628184783475E-2</v>
      </c>
      <c r="AK25" s="90">
        <v>7.6217039203062803E-2</v>
      </c>
      <c r="AL25" s="90">
        <v>6.9156161468951094E-2</v>
      </c>
      <c r="AM25" s="90">
        <v>4.6869813708140001E-2</v>
      </c>
      <c r="AN25" s="90">
        <v>4.672818722329828E-2</v>
      </c>
      <c r="AO25" s="90">
        <v>4.7110143452008438E-2</v>
      </c>
      <c r="AP25" s="90">
        <v>4.0253050266934785E-2</v>
      </c>
      <c r="AQ25" s="418">
        <v>3.5439082206859672E-2</v>
      </c>
      <c r="AR25" s="90">
        <v>3.3764765953367165E-2</v>
      </c>
      <c r="AS25" s="90">
        <v>4.1453937668522234E-2</v>
      </c>
      <c r="AT25" s="90">
        <v>5.0943356614244248E-2</v>
      </c>
      <c r="AU25" s="90">
        <v>5.1442966365501351E-2</v>
      </c>
      <c r="AV25" s="90">
        <v>6.2320275491585295E-2</v>
      </c>
      <c r="AW25" s="90">
        <v>6.4169301783042726E-2</v>
      </c>
      <c r="AX25" s="90">
        <v>6.0349791274732972E-2</v>
      </c>
      <c r="AY25" s="90">
        <v>6.122491885210489E-2</v>
      </c>
      <c r="AZ25" s="90">
        <v>6.0486051241232477E-2</v>
      </c>
      <c r="BA25" s="90">
        <v>5.3243794897048953E-2</v>
      </c>
      <c r="BB25" s="90">
        <v>5.1622553057031E-2</v>
      </c>
      <c r="BC25" s="90">
        <v>5.2189981077022551E-2</v>
      </c>
      <c r="BD25" s="90">
        <v>5.6382093031297625E-2</v>
      </c>
      <c r="BE25" s="85"/>
    </row>
    <row r="26" spans="1:57">
      <c r="B26" s="1" t="str">
        <f t="shared" si="2"/>
        <v>ORRestaurantNew</v>
      </c>
      <c r="C26" s="1" t="s">
        <v>59</v>
      </c>
      <c r="D26" s="185" t="s">
        <v>60</v>
      </c>
      <c r="E26" s="1" t="s">
        <v>8</v>
      </c>
      <c r="H26" s="89">
        <v>6.7900000000000002E-2</v>
      </c>
      <c r="I26" s="89">
        <v>9.3099999999999988E-2</v>
      </c>
      <c r="J26" s="89">
        <v>0.17349999999999999</v>
      </c>
      <c r="K26" s="89">
        <v>0.1865</v>
      </c>
      <c r="L26" s="89">
        <v>9.8900000000000002E-2</v>
      </c>
      <c r="M26" s="89">
        <v>0.1036</v>
      </c>
      <c r="N26" s="89">
        <v>0.1033</v>
      </c>
      <c r="O26" s="89">
        <v>0.10299999999999999</v>
      </c>
      <c r="P26" s="89">
        <v>0.16839999999999999</v>
      </c>
      <c r="Q26" s="89">
        <v>9.3099999999999988E-2</v>
      </c>
      <c r="R26" s="89">
        <v>0.1729</v>
      </c>
      <c r="S26" s="89">
        <v>0.18819999999999998</v>
      </c>
      <c r="T26" s="89">
        <v>0.14849999999999999</v>
      </c>
      <c r="U26" s="89">
        <v>0.13639999999999999</v>
      </c>
      <c r="V26" s="89">
        <v>0.11509999999999999</v>
      </c>
      <c r="W26" s="89">
        <v>0.34855169999999996</v>
      </c>
      <c r="X26" s="89">
        <v>0.44914379999999998</v>
      </c>
      <c r="Y26" s="89">
        <v>0.4074546</v>
      </c>
      <c r="Z26" s="89">
        <v>0.30220772742994872</v>
      </c>
      <c r="AA26" s="89">
        <v>0.33949559314580996</v>
      </c>
      <c r="AB26" s="89">
        <v>0.29475954086069217</v>
      </c>
      <c r="AC26" s="89">
        <v>0.26439357892222259</v>
      </c>
      <c r="AD26" s="89">
        <v>0.26128210757212811</v>
      </c>
      <c r="AE26" s="89">
        <v>0.27079169352873189</v>
      </c>
      <c r="AF26" s="89">
        <v>0.27996542669978541</v>
      </c>
      <c r="AG26" s="89">
        <v>1.8499999999999999E-2</v>
      </c>
      <c r="AH26" s="89">
        <v>0.24272452406136497</v>
      </c>
      <c r="AI26" s="89">
        <v>0.31194703134616619</v>
      </c>
      <c r="AJ26" s="90">
        <v>0.16734324612817161</v>
      </c>
      <c r="AK26" s="90">
        <v>0.1203340790326486</v>
      </c>
      <c r="AL26" s="90">
        <v>0.12766124449117541</v>
      </c>
      <c r="AM26" s="90">
        <v>0.12000045301768965</v>
      </c>
      <c r="AN26" s="90">
        <v>0.11932125964643681</v>
      </c>
      <c r="AO26" s="90">
        <v>0.11880780584802143</v>
      </c>
      <c r="AP26" s="90">
        <v>0.11802310801309876</v>
      </c>
      <c r="AQ26" s="418">
        <v>0.11718116622413324</v>
      </c>
      <c r="AR26" s="90">
        <v>0.11648619445864766</v>
      </c>
      <c r="AS26" s="90">
        <v>0.11587554359341773</v>
      </c>
      <c r="AT26" s="90">
        <v>0.11546971977757231</v>
      </c>
      <c r="AU26" s="90">
        <v>0.11510461909942354</v>
      </c>
      <c r="AV26" s="90">
        <v>0.18475044440487071</v>
      </c>
      <c r="AW26" s="90">
        <v>0.20217650365972872</v>
      </c>
      <c r="AX26" s="90">
        <v>0.19729337341496822</v>
      </c>
      <c r="AY26" s="90">
        <v>0.19952804532770743</v>
      </c>
      <c r="AZ26" s="90">
        <v>0.21560516132976301</v>
      </c>
      <c r="BA26" s="90">
        <v>0.18612748400039666</v>
      </c>
      <c r="BB26" s="90">
        <v>0.19341834372815689</v>
      </c>
      <c r="BC26" s="90">
        <v>0.17460991500231812</v>
      </c>
      <c r="BD26" s="90">
        <v>0.1917783986939727</v>
      </c>
      <c r="BE26" s="85"/>
    </row>
    <row r="27" spans="1:57">
      <c r="B27" s="1" t="str">
        <f t="shared" si="2"/>
        <v>ORLodgingNew</v>
      </c>
      <c r="C27" s="1" t="s">
        <v>61</v>
      </c>
      <c r="D27" s="185" t="s">
        <v>62</v>
      </c>
      <c r="E27" s="1" t="s">
        <v>8</v>
      </c>
      <c r="H27" s="89">
        <v>0.34329999999999999</v>
      </c>
      <c r="I27" s="89">
        <v>0.83960000000000001</v>
      </c>
      <c r="J27" s="89">
        <v>0.4824</v>
      </c>
      <c r="K27" s="89">
        <v>0.71140000000000003</v>
      </c>
      <c r="L27" s="89">
        <v>0.39800000000000002</v>
      </c>
      <c r="M27" s="89">
        <v>0.2858</v>
      </c>
      <c r="N27" s="89">
        <v>0.30269999999999997</v>
      </c>
      <c r="O27" s="89">
        <v>0.52510000000000001</v>
      </c>
      <c r="P27" s="89">
        <v>0.63970000000000005</v>
      </c>
      <c r="Q27" s="89">
        <v>0.7984</v>
      </c>
      <c r="R27" s="89">
        <v>2.4916999999999998</v>
      </c>
      <c r="S27" s="89">
        <v>1.8120000000000001</v>
      </c>
      <c r="T27" s="89">
        <v>1.2810999999999999</v>
      </c>
      <c r="U27" s="89">
        <v>1.1297999999999999</v>
      </c>
      <c r="V27" s="89">
        <v>0.46079999999999999</v>
      </c>
      <c r="W27" s="89">
        <v>0.1757</v>
      </c>
      <c r="X27" s="89">
        <v>0.44230000000000003</v>
      </c>
      <c r="Y27" s="89">
        <v>0.30010000000000003</v>
      </c>
      <c r="Z27" s="89">
        <v>0.32750000000000001</v>
      </c>
      <c r="AA27" s="89">
        <v>0.47720000000000001</v>
      </c>
      <c r="AB27" s="89">
        <v>0.55912742999999965</v>
      </c>
      <c r="AC27" s="89">
        <v>0.54529235000000031</v>
      </c>
      <c r="AD27" s="89">
        <v>0.40671768999999997</v>
      </c>
      <c r="AE27" s="89">
        <v>0.44228138999999994</v>
      </c>
      <c r="AF27" s="89">
        <v>0.46866431000000008</v>
      </c>
      <c r="AG27" s="89">
        <v>0.28320000000000001</v>
      </c>
      <c r="AH27" s="89">
        <v>0.68843973244013279</v>
      </c>
      <c r="AI27" s="89">
        <v>0.77379881433381548</v>
      </c>
      <c r="AJ27" s="90">
        <v>0.42444070049426258</v>
      </c>
      <c r="AK27" s="90">
        <v>0.42838888891727611</v>
      </c>
      <c r="AL27" s="90">
        <v>0.39820380884079593</v>
      </c>
      <c r="AM27" s="90">
        <v>0.1987780495331247</v>
      </c>
      <c r="AN27" s="90">
        <v>0.2046431855491723</v>
      </c>
      <c r="AO27" s="90">
        <v>0.16540940548479138</v>
      </c>
      <c r="AP27" s="90">
        <v>0.1435445667980571</v>
      </c>
      <c r="AQ27" s="418">
        <v>0.12711191843556882</v>
      </c>
      <c r="AR27" s="90">
        <v>0.1271039507191502</v>
      </c>
      <c r="AS27" s="90">
        <v>0.17479309974125487</v>
      </c>
      <c r="AT27" s="90">
        <v>0.21799709877161408</v>
      </c>
      <c r="AU27" s="90">
        <v>0.2992482011198021</v>
      </c>
      <c r="AV27" s="90">
        <v>0.46605471359309453</v>
      </c>
      <c r="AW27" s="90">
        <v>0.5071590218554517</v>
      </c>
      <c r="AX27" s="90">
        <v>0.51749187251230466</v>
      </c>
      <c r="AY27" s="90">
        <v>0.50732842697934799</v>
      </c>
      <c r="AZ27" s="90">
        <v>0.53866805327420086</v>
      </c>
      <c r="BA27" s="90">
        <v>0.46893791474850516</v>
      </c>
      <c r="BB27" s="90">
        <v>0.47645332995374673</v>
      </c>
      <c r="BC27" s="90">
        <v>0.41856843774298935</v>
      </c>
      <c r="BD27" s="90">
        <v>0.46629795796649209</v>
      </c>
      <c r="BE27" s="85"/>
    </row>
    <row r="28" spans="1:57">
      <c r="B28" s="1" t="str">
        <f t="shared" si="2"/>
        <v>ORHospitalNew</v>
      </c>
      <c r="C28" s="1" t="s">
        <v>63</v>
      </c>
      <c r="D28" s="185" t="s">
        <v>64</v>
      </c>
      <c r="E28" s="1" t="s">
        <v>8</v>
      </c>
      <c r="H28" s="89">
        <v>0.20303249999999998</v>
      </c>
      <c r="I28" s="89">
        <v>0.28772999999999999</v>
      </c>
      <c r="J28" s="89">
        <v>0.3148125</v>
      </c>
      <c r="K28" s="89">
        <v>0.34934699999999996</v>
      </c>
      <c r="L28" s="89">
        <v>0.195408</v>
      </c>
      <c r="M28" s="89">
        <v>0.33637499999999998</v>
      </c>
      <c r="N28" s="89">
        <v>0.13727549999999999</v>
      </c>
      <c r="O28" s="89">
        <v>0.35469449999999997</v>
      </c>
      <c r="P28" s="89">
        <v>0.25029750000000001</v>
      </c>
      <c r="Q28" s="89">
        <v>0.1968915</v>
      </c>
      <c r="R28" s="89">
        <v>0.43252649999999998</v>
      </c>
      <c r="S28" s="89">
        <v>0.54820499999999994</v>
      </c>
      <c r="T28" s="89">
        <v>0.97724699999999987</v>
      </c>
      <c r="U28" s="89">
        <v>0.84756149999999986</v>
      </c>
      <c r="V28" s="89">
        <v>0.64639199999999997</v>
      </c>
      <c r="W28" s="89">
        <v>0.33719399999999999</v>
      </c>
      <c r="X28" s="89">
        <v>0.39087360000000004</v>
      </c>
      <c r="Y28" s="89">
        <v>0.30558060000000004</v>
      </c>
      <c r="Z28" s="89">
        <v>3.7835000000000001</v>
      </c>
      <c r="AA28" s="89">
        <v>1.3673</v>
      </c>
      <c r="AB28" s="89">
        <v>1.8872418900000005</v>
      </c>
      <c r="AC28" s="89">
        <v>1.84246679</v>
      </c>
      <c r="AD28" s="89">
        <v>1.9964261199999997</v>
      </c>
      <c r="AE28" s="89">
        <v>2.11022474</v>
      </c>
      <c r="AF28" s="89">
        <v>2.13389308</v>
      </c>
      <c r="AG28" s="89">
        <v>0.22219999999999998</v>
      </c>
      <c r="AH28" s="89">
        <v>0.13283526930866402</v>
      </c>
      <c r="AI28" s="89">
        <v>0.32779420900204376</v>
      </c>
      <c r="AJ28" s="90">
        <v>0.43754384010938835</v>
      </c>
      <c r="AK28" s="90">
        <v>0.67514196150019501</v>
      </c>
      <c r="AL28" s="90">
        <v>0.62139697840579389</v>
      </c>
      <c r="AM28" s="90">
        <v>0.47798311990452008</v>
      </c>
      <c r="AN28" s="90">
        <v>0.35271841574536683</v>
      </c>
      <c r="AO28" s="90">
        <v>0.25322306036168096</v>
      </c>
      <c r="AP28" s="90">
        <v>0.19826483661481853</v>
      </c>
      <c r="AQ28" s="418">
        <v>0.16221092878154364</v>
      </c>
      <c r="AR28" s="90">
        <v>0.14298792603485791</v>
      </c>
      <c r="AS28" s="90">
        <v>0.14438113149906825</v>
      </c>
      <c r="AT28" s="90">
        <v>0.15458397646085431</v>
      </c>
      <c r="AU28" s="90">
        <v>0.20324357738667997</v>
      </c>
      <c r="AV28" s="90">
        <v>0.28789111222182273</v>
      </c>
      <c r="AW28" s="90">
        <v>0.32168285662124307</v>
      </c>
      <c r="AX28" s="90">
        <v>0.26719712190826678</v>
      </c>
      <c r="AY28" s="90">
        <v>0.24476455516118109</v>
      </c>
      <c r="AZ28" s="90">
        <v>0.24924529886599806</v>
      </c>
      <c r="BA28" s="90">
        <v>0.20690991118692439</v>
      </c>
      <c r="BB28" s="90">
        <v>0.19146649383485684</v>
      </c>
      <c r="BC28" s="90">
        <v>0.17973949292173644</v>
      </c>
      <c r="BD28" s="90">
        <v>0.17440494682977306</v>
      </c>
      <c r="BE28" s="85"/>
    </row>
    <row r="29" spans="1:57">
      <c r="B29" s="1" t="str">
        <f t="shared" si="2"/>
        <v>ORResidential CareNew</v>
      </c>
      <c r="C29" s="1" t="s">
        <v>65</v>
      </c>
      <c r="D29" s="186" t="s">
        <v>5434</v>
      </c>
      <c r="E29" s="1" t="s">
        <v>8</v>
      </c>
      <c r="H29" s="89">
        <v>0.38546750000000002</v>
      </c>
      <c r="I29" s="89">
        <v>0.54627000000000003</v>
      </c>
      <c r="J29" s="89">
        <v>0.59768750000000004</v>
      </c>
      <c r="K29" s="89">
        <v>0.66325300000000009</v>
      </c>
      <c r="L29" s="89">
        <v>0.37099200000000004</v>
      </c>
      <c r="M29" s="89">
        <v>0.638625</v>
      </c>
      <c r="N29" s="89">
        <v>0.26062450000000004</v>
      </c>
      <c r="O29" s="89">
        <v>0.67340549999999999</v>
      </c>
      <c r="P29" s="89">
        <v>0.47520250000000003</v>
      </c>
      <c r="Q29" s="89">
        <v>0.37380850000000004</v>
      </c>
      <c r="R29" s="89">
        <v>0.82117350000000011</v>
      </c>
      <c r="S29" s="89">
        <v>1.0407950000000001</v>
      </c>
      <c r="T29" s="89">
        <v>1.855353</v>
      </c>
      <c r="U29" s="89">
        <v>1.6091385</v>
      </c>
      <c r="V29" s="89">
        <v>1.2272080000000001</v>
      </c>
      <c r="W29" s="89">
        <v>1.1038060000000001</v>
      </c>
      <c r="X29" s="89">
        <v>1.2795264000000002</v>
      </c>
      <c r="Y29" s="89">
        <v>1.0003194000000002</v>
      </c>
      <c r="Z29" s="89">
        <v>3.7835000000000001</v>
      </c>
      <c r="AA29" s="89">
        <v>1.3673</v>
      </c>
      <c r="AB29" s="89">
        <v>1.8872418900000005</v>
      </c>
      <c r="AC29" s="89">
        <v>1.84246679</v>
      </c>
      <c r="AD29" s="89">
        <v>1.9964261199999997</v>
      </c>
      <c r="AE29" s="89">
        <v>2.11022474</v>
      </c>
      <c r="AF29" s="89">
        <v>2.13389308</v>
      </c>
      <c r="AG29" s="89">
        <v>0.53979999999999995</v>
      </c>
      <c r="AH29" s="89">
        <v>0.48592138818069242</v>
      </c>
      <c r="AI29" s="89">
        <v>1.0949852790644115</v>
      </c>
      <c r="AJ29" s="90">
        <v>1.0910770116700488</v>
      </c>
      <c r="AK29" s="90">
        <v>1.6048393900304045</v>
      </c>
      <c r="AL29" s="90">
        <v>1.5272593470585936</v>
      </c>
      <c r="AM29" s="90">
        <v>1.4177099888802254</v>
      </c>
      <c r="AN29" s="90">
        <v>1.24243208756235</v>
      </c>
      <c r="AO29" s="90">
        <v>0.96440463195495629</v>
      </c>
      <c r="AP29" s="90">
        <v>0.91728890350523407</v>
      </c>
      <c r="AQ29" s="418">
        <v>0.84586594823785277</v>
      </c>
      <c r="AR29" s="90">
        <v>0.80732684285076661</v>
      </c>
      <c r="AS29" s="90">
        <v>0.84235992385912062</v>
      </c>
      <c r="AT29" s="90">
        <v>0.85689483032592684</v>
      </c>
      <c r="AU29" s="90">
        <v>0.95597696988594039</v>
      </c>
      <c r="AV29" s="90">
        <v>1.1177987563395673</v>
      </c>
      <c r="AW29" s="90">
        <v>1.19752223039241</v>
      </c>
      <c r="AX29" s="90">
        <v>1.0331616509484165</v>
      </c>
      <c r="AY29" s="90">
        <v>1.0464768794404546</v>
      </c>
      <c r="AZ29" s="90">
        <v>1.0666497111588136</v>
      </c>
      <c r="BA29" s="90">
        <v>0.96581218694058435</v>
      </c>
      <c r="BB29" s="90">
        <v>0.95227319935665333</v>
      </c>
      <c r="BC29" s="90">
        <v>0.90476300066961513</v>
      </c>
      <c r="BD29" s="90">
        <v>0.88030079396063998</v>
      </c>
      <c r="BE29" s="85"/>
    </row>
    <row r="30" spans="1:57">
      <c r="B30" s="1" t="str">
        <f t="shared" si="2"/>
        <v>ORAssemblyNew</v>
      </c>
      <c r="C30" s="1" t="s">
        <v>66</v>
      </c>
      <c r="D30" s="185" t="s">
        <v>67</v>
      </c>
      <c r="E30" s="1" t="s">
        <v>8</v>
      </c>
      <c r="H30" s="89">
        <v>0.66609400000000007</v>
      </c>
      <c r="I30" s="89">
        <v>1.1484180000000002</v>
      </c>
      <c r="J30" s="89">
        <v>0.55253399999999997</v>
      </c>
      <c r="K30" s="89">
        <v>0.6476320000000001</v>
      </c>
      <c r="L30" s="89">
        <v>0.68836400000000009</v>
      </c>
      <c r="M30" s="89">
        <v>0.40613802400000004</v>
      </c>
      <c r="N30" s="89">
        <v>0.97611110000000012</v>
      </c>
      <c r="O30" s="89">
        <v>0.44944599999999996</v>
      </c>
      <c r="P30" s="89">
        <v>1.0394595600000001</v>
      </c>
      <c r="Q30" s="89">
        <v>1.9108285600000001</v>
      </c>
      <c r="R30" s="89">
        <v>2.0233162</v>
      </c>
      <c r="S30" s="89">
        <v>1.5876980000000001</v>
      </c>
      <c r="T30" s="89">
        <v>1.3800260000000002</v>
      </c>
      <c r="U30" s="89">
        <v>1.4298360000000001</v>
      </c>
      <c r="V30" s="89">
        <v>1.3088299999999999</v>
      </c>
      <c r="W30" s="89">
        <v>1.4430000000000001</v>
      </c>
      <c r="X30" s="89">
        <v>1.3551</v>
      </c>
      <c r="Y30" s="89">
        <v>1.248</v>
      </c>
      <c r="Z30" s="89">
        <v>1.1154000000000002</v>
      </c>
      <c r="AA30" s="89">
        <v>1.0509999999999999</v>
      </c>
      <c r="AB30" s="89">
        <v>1.2799544001277074</v>
      </c>
      <c r="AC30" s="89">
        <v>1.4046792195590034</v>
      </c>
      <c r="AD30" s="89">
        <v>1.4878548079657998</v>
      </c>
      <c r="AE30" s="89">
        <v>1.4917427808967407</v>
      </c>
      <c r="AF30" s="89">
        <v>1.4158867115217983</v>
      </c>
      <c r="AG30" s="89">
        <v>0.59610000000000007</v>
      </c>
      <c r="AH30" s="89">
        <v>3.6042421174773187</v>
      </c>
      <c r="AI30" s="89">
        <v>3.6495005621788419</v>
      </c>
      <c r="AJ30" s="90">
        <v>1.9339176898442456</v>
      </c>
      <c r="AK30" s="90">
        <v>1.7435088770928961</v>
      </c>
      <c r="AL30" s="90">
        <v>1.8002703885080871</v>
      </c>
      <c r="AM30" s="90">
        <v>1.0504513103298712</v>
      </c>
      <c r="AN30" s="90">
        <v>1.0092749697764245</v>
      </c>
      <c r="AO30" s="90">
        <v>0.90896504214971519</v>
      </c>
      <c r="AP30" s="90">
        <v>0.57557371168456861</v>
      </c>
      <c r="AQ30" s="418">
        <v>0.57444394320900294</v>
      </c>
      <c r="AR30" s="90">
        <v>0.5720425136448819</v>
      </c>
      <c r="AS30" s="90">
        <v>0.93484094832661924</v>
      </c>
      <c r="AT30" s="90">
        <v>1.1987091797545868</v>
      </c>
      <c r="AU30" s="90">
        <v>1.2478658276736989</v>
      </c>
      <c r="AV30" s="90">
        <v>1.6154550438656288</v>
      </c>
      <c r="AW30" s="90">
        <v>1.9976666187622545</v>
      </c>
      <c r="AX30" s="90">
        <v>2.2981527111218076</v>
      </c>
      <c r="AY30" s="90">
        <v>2.2077322922375284</v>
      </c>
      <c r="AZ30" s="90">
        <v>2.1610634543026848</v>
      </c>
      <c r="BA30" s="90">
        <v>1.878688131431266</v>
      </c>
      <c r="BB30" s="90">
        <v>1.8873051541657888</v>
      </c>
      <c r="BC30" s="90">
        <v>1.7794186685276161</v>
      </c>
      <c r="BD30" s="90">
        <v>1.7544292246835527</v>
      </c>
      <c r="BE30" s="85"/>
    </row>
    <row r="31" spans="1:57">
      <c r="B31" s="1" t="str">
        <f t="shared" si="2"/>
        <v>OROtherNew</v>
      </c>
      <c r="C31" s="1" t="s">
        <v>68</v>
      </c>
      <c r="D31" s="185" t="s">
        <v>69</v>
      </c>
      <c r="E31" s="1" t="s">
        <v>8</v>
      </c>
      <c r="H31" s="89">
        <v>1.2930060000000001</v>
      </c>
      <c r="I31" s="89">
        <v>2.229282</v>
      </c>
      <c r="J31" s="89">
        <v>1.0725660000000001</v>
      </c>
      <c r="K31" s="89">
        <v>1.2571680000000001</v>
      </c>
      <c r="L31" s="89">
        <v>1.3362360000000002</v>
      </c>
      <c r="M31" s="89">
        <v>0.78838557600000003</v>
      </c>
      <c r="N31" s="89">
        <v>1.8948039000000001</v>
      </c>
      <c r="O31" s="89">
        <v>0.87245399999999995</v>
      </c>
      <c r="P31" s="89">
        <v>2.0177744400000002</v>
      </c>
      <c r="Q31" s="89">
        <v>3.7092554399999997</v>
      </c>
      <c r="R31" s="89">
        <v>3.9276137999999996</v>
      </c>
      <c r="S31" s="89">
        <v>3.0820020000000001</v>
      </c>
      <c r="T31" s="89">
        <v>2.6788740000000009</v>
      </c>
      <c r="U31" s="89">
        <v>2.7755639999999997</v>
      </c>
      <c r="V31" s="89">
        <v>2.5406699999999995</v>
      </c>
      <c r="W31" s="89">
        <v>1.5496500000000002</v>
      </c>
      <c r="X31" s="89">
        <v>3.1783999999999999</v>
      </c>
      <c r="Y31" s="89">
        <v>3.2438500000000001</v>
      </c>
      <c r="Z31" s="89">
        <v>1.3588</v>
      </c>
      <c r="AA31" s="89">
        <v>0.66200000000000003</v>
      </c>
      <c r="AB31" s="89">
        <v>1.2854712808283151</v>
      </c>
      <c r="AC31" s="89">
        <v>1.5350817518422488</v>
      </c>
      <c r="AD31" s="89">
        <v>1.3825302212329729</v>
      </c>
      <c r="AE31" s="89">
        <v>1.2973344781524432</v>
      </c>
      <c r="AF31" s="89">
        <v>1.2292386545826346</v>
      </c>
      <c r="AG31" s="89">
        <v>1.188699999999999</v>
      </c>
      <c r="AH31" s="89">
        <v>3.2954857141074561</v>
      </c>
      <c r="AI31" s="89">
        <v>4.0254961509055036</v>
      </c>
      <c r="AJ31" s="90">
        <v>5.0648370190925407</v>
      </c>
      <c r="AK31" s="90">
        <v>6.094360717863208</v>
      </c>
      <c r="AL31" s="90">
        <v>5.6416309098097415</v>
      </c>
      <c r="AM31" s="90">
        <v>5.6859284952966682</v>
      </c>
      <c r="AN31" s="90">
        <v>4.622870411308627</v>
      </c>
      <c r="AO31" s="90">
        <v>4.1982556427529927</v>
      </c>
      <c r="AP31" s="90">
        <v>4.3721682433652127</v>
      </c>
      <c r="AQ31" s="418">
        <v>4.2481142782326824</v>
      </c>
      <c r="AR31" s="90">
        <v>4.2199684279218346</v>
      </c>
      <c r="AS31" s="90">
        <v>4.7520052165725621</v>
      </c>
      <c r="AT31" s="90">
        <v>4.6272499416893194</v>
      </c>
      <c r="AU31" s="90">
        <v>4.9140329334641999</v>
      </c>
      <c r="AV31" s="90">
        <v>5.2163038605008021</v>
      </c>
      <c r="AW31" s="90">
        <v>5.3890384839271563</v>
      </c>
      <c r="AX31" s="90">
        <v>4.9653511155633776</v>
      </c>
      <c r="AY31" s="90">
        <v>5.3781650691967089</v>
      </c>
      <c r="AZ31" s="90">
        <v>4.5723262154053526</v>
      </c>
      <c r="BA31" s="90">
        <v>5.038448344628855</v>
      </c>
      <c r="BB31" s="90">
        <v>4.7430213861379515</v>
      </c>
      <c r="BC31" s="90">
        <v>4.5604446986241696</v>
      </c>
      <c r="BD31" s="90">
        <v>4.2272669097955013</v>
      </c>
      <c r="BE31" s="85"/>
    </row>
    <row r="32" spans="1:57">
      <c r="B32" s="1" t="str">
        <f t="shared" si="2"/>
        <v>ORLarge OffStock 2016</v>
      </c>
      <c r="C32" s="1" t="s">
        <v>70</v>
      </c>
      <c r="D32" s="185" t="s">
        <v>41</v>
      </c>
      <c r="E32" s="1" t="s">
        <v>5421</v>
      </c>
      <c r="F32" s="1" t="s">
        <v>71</v>
      </c>
      <c r="AJ32" s="85"/>
      <c r="AK32" s="85">
        <v>96.502934779596785</v>
      </c>
      <c r="AL32" s="85">
        <v>96.213425975257991</v>
      </c>
      <c r="AM32" s="85">
        <v>95.924785697332211</v>
      </c>
      <c r="AN32" s="85">
        <v>95.637011340240221</v>
      </c>
      <c r="AO32" s="85">
        <v>95.350100306219502</v>
      </c>
      <c r="AP32" s="85">
        <v>95.064050005300842</v>
      </c>
      <c r="AQ32" s="419">
        <v>94.77885785528494</v>
      </c>
      <c r="AR32" s="85">
        <v>94.494521281719088</v>
      </c>
      <c r="AS32" s="85">
        <v>94.211037717873936</v>
      </c>
      <c r="AT32" s="85">
        <v>93.928404604720313</v>
      </c>
      <c r="AU32" s="85">
        <v>93.646619390906153</v>
      </c>
      <c r="AV32" s="85">
        <v>93.365679532733438</v>
      </c>
      <c r="AW32" s="85">
        <v>93.085582494135238</v>
      </c>
      <c r="AX32" s="85">
        <v>92.806325746652831</v>
      </c>
      <c r="AY32" s="85">
        <v>92.527906769412866</v>
      </c>
      <c r="AZ32" s="85">
        <v>92.250323049104622</v>
      </c>
      <c r="BA32" s="85">
        <v>91.973572079957307</v>
      </c>
      <c r="BB32" s="85">
        <v>91.697651363717441</v>
      </c>
      <c r="BC32" s="85">
        <v>91.422558409626291</v>
      </c>
      <c r="BD32" s="85">
        <v>91.148290734397406</v>
      </c>
      <c r="BE32" s="85"/>
    </row>
    <row r="33" spans="2:57">
      <c r="B33" s="1" t="str">
        <f t="shared" si="2"/>
        <v>ORMedium OffStock 2016</v>
      </c>
      <c r="C33" s="1" t="s">
        <v>72</v>
      </c>
      <c r="D33" s="185" t="s">
        <v>43</v>
      </c>
      <c r="E33" s="1" t="s">
        <v>5421</v>
      </c>
      <c r="F33" s="1" t="s">
        <v>71</v>
      </c>
      <c r="AJ33" s="85"/>
      <c r="AK33" s="85">
        <v>49.469653370516959</v>
      </c>
      <c r="AL33" s="85">
        <v>49.321244410405406</v>
      </c>
      <c r="AM33" s="85">
        <v>49.173280677174191</v>
      </c>
      <c r="AN33" s="85">
        <v>49.02576083514267</v>
      </c>
      <c r="AO33" s="85">
        <v>48.878683552637241</v>
      </c>
      <c r="AP33" s="85">
        <v>48.732047501979331</v>
      </c>
      <c r="AQ33" s="419">
        <v>48.585851359473395</v>
      </c>
      <c r="AR33" s="85">
        <v>48.440093805394973</v>
      </c>
      <c r="AS33" s="85">
        <v>48.29477352397879</v>
      </c>
      <c r="AT33" s="85">
        <v>48.14988920340685</v>
      </c>
      <c r="AU33" s="85">
        <v>48.005439535796633</v>
      </c>
      <c r="AV33" s="85">
        <v>47.861423217189241</v>
      </c>
      <c r="AW33" s="85">
        <v>47.717838947537672</v>
      </c>
      <c r="AX33" s="85">
        <v>47.574685430695055</v>
      </c>
      <c r="AY33" s="85">
        <v>47.431961374402967</v>
      </c>
      <c r="AZ33" s="85">
        <v>47.289665490279759</v>
      </c>
      <c r="BA33" s="85">
        <v>47.147796493808919</v>
      </c>
      <c r="BB33" s="85">
        <v>47.006353104327495</v>
      </c>
      <c r="BC33" s="85">
        <v>46.865334045014514</v>
      </c>
      <c r="BD33" s="85">
        <v>46.724738042879473</v>
      </c>
      <c r="BE33" s="85"/>
    </row>
    <row r="34" spans="2:57">
      <c r="B34" s="1" t="str">
        <f t="shared" si="2"/>
        <v>ORSmall OffStock 2016</v>
      </c>
      <c r="C34" s="1" t="s">
        <v>73</v>
      </c>
      <c r="D34" s="185" t="s">
        <v>45</v>
      </c>
      <c r="E34" s="1" t="s">
        <v>5421</v>
      </c>
      <c r="F34" s="1" t="s">
        <v>71</v>
      </c>
      <c r="AJ34" s="85"/>
      <c r="AK34" s="85">
        <v>48.077004027515393</v>
      </c>
      <c r="AL34" s="85">
        <v>47.932773015432844</v>
      </c>
      <c r="AM34" s="85">
        <v>47.788974696386546</v>
      </c>
      <c r="AN34" s="85">
        <v>47.645607772297389</v>
      </c>
      <c r="AO34" s="85">
        <v>47.502670948980494</v>
      </c>
      <c r="AP34" s="85">
        <v>47.360162936133555</v>
      </c>
      <c r="AQ34" s="419">
        <v>47.218082447325152</v>
      </c>
      <c r="AR34" s="85">
        <v>47.076428199983177</v>
      </c>
      <c r="AS34" s="85">
        <v>46.935198915383225</v>
      </c>
      <c r="AT34" s="85">
        <v>46.794393318637077</v>
      </c>
      <c r="AU34" s="85">
        <v>46.654010138681166</v>
      </c>
      <c r="AV34" s="85">
        <v>46.514048108265122</v>
      </c>
      <c r="AW34" s="85">
        <v>46.374505963940329</v>
      </c>
      <c r="AX34" s="85">
        <v>46.235382446048511</v>
      </c>
      <c r="AY34" s="85">
        <v>46.096676298710364</v>
      </c>
      <c r="AZ34" s="85">
        <v>45.958386269814234</v>
      </c>
      <c r="BA34" s="85">
        <v>45.820511111004791</v>
      </c>
      <c r="BB34" s="85">
        <v>45.683049577671774</v>
      </c>
      <c r="BC34" s="85">
        <v>45.546000428938761</v>
      </c>
      <c r="BD34" s="85">
        <v>45.409362427651942</v>
      </c>
      <c r="BE34" s="85"/>
    </row>
    <row r="35" spans="2:57">
      <c r="B35" s="1" t="str">
        <f t="shared" si="2"/>
        <v>ORXLarge RetStock 2016</v>
      </c>
      <c r="C35" s="1" t="s">
        <v>46</v>
      </c>
      <c r="D35" s="186" t="s">
        <v>5432</v>
      </c>
      <c r="E35" s="1" t="s">
        <v>5421</v>
      </c>
      <c r="F35" s="1" t="s">
        <v>71</v>
      </c>
      <c r="AJ35" s="85"/>
      <c r="AK35" s="85">
        <v>35.853450051569929</v>
      </c>
      <c r="AL35" s="85">
        <v>35.688524181332703</v>
      </c>
      <c r="AM35" s="85">
        <v>35.524356970098573</v>
      </c>
      <c r="AN35" s="85">
        <v>35.360944928036119</v>
      </c>
      <c r="AO35" s="85">
        <v>35.198284581367155</v>
      </c>
      <c r="AP35" s="85">
        <v>35.036372472292861</v>
      </c>
      <c r="AQ35" s="419">
        <v>34.875205158920309</v>
      </c>
      <c r="AR35" s="85">
        <v>34.714779215189274</v>
      </c>
      <c r="AS35" s="85">
        <v>34.555091230799405</v>
      </c>
      <c r="AT35" s="85">
        <v>34.396137811137727</v>
      </c>
      <c r="AU35" s="85">
        <v>34.237915577206493</v>
      </c>
      <c r="AV35" s="85">
        <v>34.080421165551343</v>
      </c>
      <c r="AW35" s="85">
        <v>33.923651228189804</v>
      </c>
      <c r="AX35" s="85">
        <v>33.76760243254013</v>
      </c>
      <c r="AY35" s="85">
        <v>33.612271461350446</v>
      </c>
      <c r="AZ35" s="85">
        <v>33.45765501262823</v>
      </c>
      <c r="BA35" s="85">
        <v>33.303749799570141</v>
      </c>
      <c r="BB35" s="85">
        <v>33.150552550492115</v>
      </c>
      <c r="BC35" s="85">
        <v>32.99806000875985</v>
      </c>
      <c r="BD35" s="85">
        <v>32.846268932719553</v>
      </c>
      <c r="BE35" s="85"/>
    </row>
    <row r="36" spans="2:57">
      <c r="B36" s="1" t="str">
        <f t="shared" si="2"/>
        <v>ORLarge RetStock 2016</v>
      </c>
      <c r="C36" s="1" t="s">
        <v>47</v>
      </c>
      <c r="D36" s="186" t="s">
        <v>5429</v>
      </c>
      <c r="E36" s="1" t="s">
        <v>5421</v>
      </c>
      <c r="F36" s="1" t="s">
        <v>71</v>
      </c>
      <c r="AJ36" s="85"/>
      <c r="AK36" s="85">
        <v>54.221922691454864</v>
      </c>
      <c r="AL36" s="85">
        <v>53.97250184707417</v>
      </c>
      <c r="AM36" s="85">
        <v>53.724228338577625</v>
      </c>
      <c r="AN36" s="85">
        <v>53.477096888220167</v>
      </c>
      <c r="AO36" s="85">
        <v>53.231102242534355</v>
      </c>
      <c r="AP36" s="85">
        <v>52.986239172218696</v>
      </c>
      <c r="AQ36" s="419">
        <v>52.742502472026487</v>
      </c>
      <c r="AR36" s="85">
        <v>52.499886960655161</v>
      </c>
      <c r="AS36" s="85">
        <v>52.258387480636145</v>
      </c>
      <c r="AT36" s="85">
        <v>52.017998898225215</v>
      </c>
      <c r="AU36" s="85">
        <v>51.778716103293377</v>
      </c>
      <c r="AV36" s="85">
        <v>51.540534009218227</v>
      </c>
      <c r="AW36" s="85">
        <v>51.303447552775822</v>
      </c>
      <c r="AX36" s="85">
        <v>51.067451694033053</v>
      </c>
      <c r="AY36" s="85">
        <v>50.832541416240495</v>
      </c>
      <c r="AZ36" s="85">
        <v>50.598711725725785</v>
      </c>
      <c r="BA36" s="85">
        <v>50.365957651787447</v>
      </c>
      <c r="BB36" s="85">
        <v>50.134274246589221</v>
      </c>
      <c r="BC36" s="85">
        <v>49.903656585054911</v>
      </c>
      <c r="BD36" s="85">
        <v>49.674099764763653</v>
      </c>
      <c r="BE36" s="85"/>
    </row>
    <row r="37" spans="2:57">
      <c r="B37" s="1" t="str">
        <f t="shared" si="2"/>
        <v>ORMedium RetStock 2016</v>
      </c>
      <c r="C37" s="1" t="s">
        <v>48</v>
      </c>
      <c r="D37" s="186" t="s">
        <v>5430</v>
      </c>
      <c r="E37" s="1" t="s">
        <v>5421</v>
      </c>
      <c r="F37" s="1" t="s">
        <v>71</v>
      </c>
      <c r="AJ37" s="85"/>
      <c r="AK37" s="85">
        <v>26.028262744352961</v>
      </c>
      <c r="AL37" s="85">
        <v>25.908532735728937</v>
      </c>
      <c r="AM37" s="85">
        <v>25.789353485144581</v>
      </c>
      <c r="AN37" s="85">
        <v>25.670722459112913</v>
      </c>
      <c r="AO37" s="85">
        <v>25.552637135800992</v>
      </c>
      <c r="AP37" s="85">
        <v>25.435095004976308</v>
      </c>
      <c r="AQ37" s="419">
        <v>25.318093567953415</v>
      </c>
      <c r="AR37" s="85">
        <v>25.201630337540827</v>
      </c>
      <c r="AS37" s="85">
        <v>25.085702837988137</v>
      </c>
      <c r="AT37" s="85">
        <v>24.97030860493339</v>
      </c>
      <c r="AU37" s="85">
        <v>24.855445185350696</v>
      </c>
      <c r="AV37" s="85">
        <v>24.741110137498083</v>
      </c>
      <c r="AW37" s="85">
        <v>24.627301030865592</v>
      </c>
      <c r="AX37" s="85">
        <v>24.514015446123608</v>
      </c>
      <c r="AY37" s="85">
        <v>24.401250975071438</v>
      </c>
      <c r="AZ37" s="85">
        <v>24.289005220586109</v>
      </c>
      <c r="BA37" s="85">
        <v>24.177275796571411</v>
      </c>
      <c r="BB37" s="85">
        <v>24.066060327907181</v>
      </c>
      <c r="BC37" s="85">
        <v>23.955356450398806</v>
      </c>
      <c r="BD37" s="85">
        <v>23.845161810726971</v>
      </c>
      <c r="BE37" s="85"/>
    </row>
    <row r="38" spans="2:57">
      <c r="B38" s="1" t="str">
        <f t="shared" si="2"/>
        <v>ORSmall RetStock 2016</v>
      </c>
      <c r="C38" s="1" t="s">
        <v>49</v>
      </c>
      <c r="D38" s="186" t="s">
        <v>5431</v>
      </c>
      <c r="E38" s="1" t="s">
        <v>5421</v>
      </c>
      <c r="F38" s="1" t="s">
        <v>71</v>
      </c>
      <c r="AJ38" s="85"/>
      <c r="AK38" s="85">
        <v>29.148498390405855</v>
      </c>
      <c r="AL38" s="85">
        <v>29.014415297809986</v>
      </c>
      <c r="AM38" s="85">
        <v>28.88094898744006</v>
      </c>
      <c r="AN38" s="85">
        <v>28.748096622097833</v>
      </c>
      <c r="AO38" s="85">
        <v>28.61585537763618</v>
      </c>
      <c r="AP38" s="85">
        <v>28.484222442899053</v>
      </c>
      <c r="AQ38" s="419">
        <v>28.353195019661715</v>
      </c>
      <c r="AR38" s="85">
        <v>28.222770322571272</v>
      </c>
      <c r="AS38" s="85">
        <v>28.092945579087441</v>
      </c>
      <c r="AT38" s="85">
        <v>27.963718029423639</v>
      </c>
      <c r="AU38" s="85">
        <v>27.835084926488289</v>
      </c>
      <c r="AV38" s="85">
        <v>27.70704353582644</v>
      </c>
      <c r="AW38" s="85">
        <v>27.579591135561635</v>
      </c>
      <c r="AX38" s="85">
        <v>27.45272501633805</v>
      </c>
      <c r="AY38" s="85">
        <v>27.326442481262895</v>
      </c>
      <c r="AZ38" s="85">
        <v>27.200740845849083</v>
      </c>
      <c r="BA38" s="85">
        <v>27.075617437958176</v>
      </c>
      <c r="BB38" s="85">
        <v>26.951069597743565</v>
      </c>
      <c r="BC38" s="85">
        <v>26.827094677593944</v>
      </c>
      <c r="BD38" s="85">
        <v>26.70369004207701</v>
      </c>
      <c r="BE38" s="85"/>
    </row>
    <row r="39" spans="2:57">
      <c r="B39" s="1" t="str">
        <f t="shared" si="2"/>
        <v>ORSchool K-12Stock 2016</v>
      </c>
      <c r="C39" s="1" t="s">
        <v>50</v>
      </c>
      <c r="D39" s="186" t="s">
        <v>5433</v>
      </c>
      <c r="E39" s="1" t="s">
        <v>5421</v>
      </c>
      <c r="F39" s="1" t="s">
        <v>71</v>
      </c>
      <c r="AJ39" s="85"/>
      <c r="AK39" s="85">
        <v>80.664601668961396</v>
      </c>
      <c r="AL39" s="85">
        <v>80.333876802118652</v>
      </c>
      <c r="AM39" s="85">
        <v>80.004507907229964</v>
      </c>
      <c r="AN39" s="85">
        <v>79.676489424810327</v>
      </c>
      <c r="AO39" s="85">
        <v>79.349815818168608</v>
      </c>
      <c r="AP39" s="85">
        <v>79.024481573314119</v>
      </c>
      <c r="AQ39" s="419">
        <v>78.700481198863528</v>
      </c>
      <c r="AR39" s="85">
        <v>78.377809225948184</v>
      </c>
      <c r="AS39" s="85">
        <v>78.056460208121791</v>
      </c>
      <c r="AT39" s="85">
        <v>77.736428721268496</v>
      </c>
      <c r="AU39" s="85">
        <v>77.417709363511293</v>
      </c>
      <c r="AV39" s="85">
        <v>77.100296755120894</v>
      </c>
      <c r="AW39" s="85">
        <v>76.784185538424893</v>
      </c>
      <c r="AX39" s="85">
        <v>76.469370377717354</v>
      </c>
      <c r="AY39" s="85">
        <v>76.155845959168715</v>
      </c>
      <c r="AZ39" s="85">
        <v>75.84360699073612</v>
      </c>
      <c r="BA39" s="85">
        <v>75.5326482020741</v>
      </c>
      <c r="BB39" s="85">
        <v>75.2229643444456</v>
      </c>
      <c r="BC39" s="85">
        <v>74.914550190633378</v>
      </c>
      <c r="BD39" s="85">
        <v>74.607400534851777</v>
      </c>
      <c r="BE39" s="85"/>
    </row>
    <row r="40" spans="2:57">
      <c r="B40" s="1" t="str">
        <f t="shared" si="2"/>
        <v>ORUniversityStock 2016</v>
      </c>
      <c r="C40" s="1" t="s">
        <v>51</v>
      </c>
      <c r="D40" s="185" t="s">
        <v>52</v>
      </c>
      <c r="E40" s="1" t="s">
        <v>5421</v>
      </c>
      <c r="F40" s="1" t="s">
        <v>71</v>
      </c>
      <c r="AJ40" s="85"/>
      <c r="AK40" s="85">
        <v>37.170804240274919</v>
      </c>
      <c r="AL40" s="85">
        <v>37.01840394288979</v>
      </c>
      <c r="AM40" s="85">
        <v>36.86662848672394</v>
      </c>
      <c r="AN40" s="85">
        <v>36.715475309928372</v>
      </c>
      <c r="AO40" s="85">
        <v>36.564941861157664</v>
      </c>
      <c r="AP40" s="85">
        <v>36.415025599526921</v>
      </c>
      <c r="AQ40" s="419">
        <v>36.265723994568859</v>
      </c>
      <c r="AR40" s="85">
        <v>36.117034526191127</v>
      </c>
      <c r="AS40" s="85">
        <v>35.968954684633744</v>
      </c>
      <c r="AT40" s="85">
        <v>35.821481970426746</v>
      </c>
      <c r="AU40" s="85">
        <v>35.674613894347999</v>
      </c>
      <c r="AV40" s="85">
        <v>35.528347977381173</v>
      </c>
      <c r="AW40" s="85">
        <v>35.38268175067391</v>
      </c>
      <c r="AX40" s="85">
        <v>35.237612755496144</v>
      </c>
      <c r="AY40" s="85">
        <v>35.093138543198613</v>
      </c>
      <c r="AZ40" s="85">
        <v>34.949256675171497</v>
      </c>
      <c r="BA40" s="85">
        <v>34.805964722803296</v>
      </c>
      <c r="BB40" s="85">
        <v>34.663260267439803</v>
      </c>
      <c r="BC40" s="85">
        <v>34.521140900343298</v>
      </c>
      <c r="BD40" s="85">
        <v>34.379604222651892</v>
      </c>
      <c r="BE40" s="85"/>
    </row>
    <row r="41" spans="2:57">
      <c r="B41" s="1" t="str">
        <f t="shared" si="2"/>
        <v>ORWarehouseStock 2016</v>
      </c>
      <c r="C41" s="1" t="s">
        <v>53</v>
      </c>
      <c r="D41" s="185" t="s">
        <v>54</v>
      </c>
      <c r="E41" s="1" t="s">
        <v>5421</v>
      </c>
      <c r="F41" s="1" t="s">
        <v>71</v>
      </c>
      <c r="AJ41" s="85"/>
      <c r="AK41" s="85">
        <v>141.68949555794063</v>
      </c>
      <c r="AL41" s="85">
        <v>141.16524442437625</v>
      </c>
      <c r="AM41" s="85">
        <v>140.64293302000607</v>
      </c>
      <c r="AN41" s="85">
        <v>140.12255416783205</v>
      </c>
      <c r="AO41" s="85">
        <v>139.60410071741106</v>
      </c>
      <c r="AP41" s="85">
        <v>139.08756554475664</v>
      </c>
      <c r="AQ41" s="419">
        <v>138.57294155224105</v>
      </c>
      <c r="AR41" s="85">
        <v>138.06022166849775</v>
      </c>
      <c r="AS41" s="85">
        <v>137.5493988483243</v>
      </c>
      <c r="AT41" s="85">
        <v>137.0404660725855</v>
      </c>
      <c r="AU41" s="85">
        <v>136.53341634811693</v>
      </c>
      <c r="AV41" s="85">
        <v>136.02824270762889</v>
      </c>
      <c r="AW41" s="85">
        <v>135.52493820961067</v>
      </c>
      <c r="AX41" s="85">
        <v>135.0234959382351</v>
      </c>
      <c r="AY41" s="85">
        <v>134.52390900326364</v>
      </c>
      <c r="AZ41" s="85">
        <v>134.02617053995155</v>
      </c>
      <c r="BA41" s="85">
        <v>133.53027370895373</v>
      </c>
      <c r="BB41" s="85">
        <v>133.03621169623059</v>
      </c>
      <c r="BC41" s="85">
        <v>132.54397771295453</v>
      </c>
      <c r="BD41" s="85">
        <v>132.05356499541659</v>
      </c>
      <c r="BE41" s="85"/>
    </row>
    <row r="42" spans="2:57">
      <c r="B42" s="1" t="str">
        <f t="shared" si="2"/>
        <v>ORSupermarketStock 2016</v>
      </c>
      <c r="C42" s="1" t="s">
        <v>55</v>
      </c>
      <c r="D42" s="185" t="s">
        <v>56</v>
      </c>
      <c r="E42" s="1" t="s">
        <v>5421</v>
      </c>
      <c r="F42" s="1" t="s">
        <v>71</v>
      </c>
      <c r="AJ42" s="85"/>
      <c r="AK42" s="85">
        <v>15.491399887006917</v>
      </c>
      <c r="AL42" s="85">
        <v>15.351977288023855</v>
      </c>
      <c r="AM42" s="85">
        <v>15.21380949243164</v>
      </c>
      <c r="AN42" s="85">
        <v>15.076885206999755</v>
      </c>
      <c r="AO42" s="85">
        <v>14.941193240136757</v>
      </c>
      <c r="AP42" s="85">
        <v>14.806722500975527</v>
      </c>
      <c r="AQ42" s="419">
        <v>14.673461998466747</v>
      </c>
      <c r="AR42" s="85">
        <v>14.541400840480547</v>
      </c>
      <c r="AS42" s="85">
        <v>14.410528232916223</v>
      </c>
      <c r="AT42" s="85">
        <v>14.280833478819977</v>
      </c>
      <c r="AU42" s="85">
        <v>14.152305977510597</v>
      </c>
      <c r="AV42" s="85">
        <v>14.024935223713001</v>
      </c>
      <c r="AW42" s="85">
        <v>13.898710806699585</v>
      </c>
      <c r="AX42" s="85">
        <v>13.773622409439289</v>
      </c>
      <c r="AY42" s="85">
        <v>13.649659807754336</v>
      </c>
      <c r="AZ42" s="85">
        <v>13.526812869484546</v>
      </c>
      <c r="BA42" s="85">
        <v>13.405071553659186</v>
      </c>
      <c r="BB42" s="85">
        <v>13.284425909676253</v>
      </c>
      <c r="BC42" s="85">
        <v>13.164866076489167</v>
      </c>
      <c r="BD42" s="85">
        <v>13.046382281800764</v>
      </c>
      <c r="BE42" s="85"/>
    </row>
    <row r="43" spans="2:57">
      <c r="B43" s="1" t="str">
        <f t="shared" si="2"/>
        <v>ORMiniMartStock 2016</v>
      </c>
      <c r="C43" s="1" t="s">
        <v>57</v>
      </c>
      <c r="D43" s="185" t="s">
        <v>58</v>
      </c>
      <c r="E43" s="1" t="s">
        <v>5421</v>
      </c>
      <c r="F43" s="1" t="s">
        <v>71</v>
      </c>
      <c r="AJ43" s="85"/>
      <c r="AK43" s="85">
        <v>6.5116345835233336</v>
      </c>
      <c r="AL43" s="85">
        <v>6.480899668289104</v>
      </c>
      <c r="AM43" s="85">
        <v>6.4503098218547796</v>
      </c>
      <c r="AN43" s="85">
        <v>6.4198643594956257</v>
      </c>
      <c r="AO43" s="85">
        <v>6.3895625997188068</v>
      </c>
      <c r="AP43" s="85">
        <v>6.3594038642481348</v>
      </c>
      <c r="AQ43" s="419">
        <v>6.3293874780088837</v>
      </c>
      <c r="AR43" s="85">
        <v>6.299512769112682</v>
      </c>
      <c r="AS43" s="85">
        <v>6.2697790688424702</v>
      </c>
      <c r="AT43" s="85">
        <v>6.2401857116375341</v>
      </c>
      <c r="AU43" s="85">
        <v>6.2107320350786051</v>
      </c>
      <c r="AV43" s="85">
        <v>6.1814173798730341</v>
      </c>
      <c r="AW43" s="85">
        <v>6.1522410898400333</v>
      </c>
      <c r="AX43" s="85">
        <v>6.1232025118959887</v>
      </c>
      <c r="AY43" s="85">
        <v>6.0943009960398404</v>
      </c>
      <c r="AZ43" s="85">
        <v>6.0655358953385328</v>
      </c>
      <c r="BA43" s="85">
        <v>6.0369065659125356</v>
      </c>
      <c r="BB43" s="85">
        <v>6.0084123669214291</v>
      </c>
      <c r="BC43" s="85">
        <v>5.9800526605495605</v>
      </c>
      <c r="BD43" s="85">
        <v>5.9518268119917668</v>
      </c>
      <c r="BE43" s="85"/>
    </row>
    <row r="44" spans="2:57">
      <c r="B44" s="1" t="str">
        <f t="shared" si="2"/>
        <v>ORRestaurantStock 2016</v>
      </c>
      <c r="C44" s="1" t="s">
        <v>59</v>
      </c>
      <c r="D44" s="185" t="s">
        <v>60</v>
      </c>
      <c r="E44" s="1" t="s">
        <v>5421</v>
      </c>
      <c r="F44" s="1" t="s">
        <v>71</v>
      </c>
      <c r="AJ44" s="85"/>
      <c r="AK44" s="85">
        <v>13.909281960422188</v>
      </c>
      <c r="AL44" s="85">
        <v>13.843630149568996</v>
      </c>
      <c r="AM44" s="85">
        <v>13.778288215263032</v>
      </c>
      <c r="AN44" s="85">
        <v>13.713254694886992</v>
      </c>
      <c r="AO44" s="85">
        <v>13.648528132727126</v>
      </c>
      <c r="AP44" s="85">
        <v>13.584107079940654</v>
      </c>
      <c r="AQ44" s="419">
        <v>13.519990094523335</v>
      </c>
      <c r="AR44" s="85">
        <v>13.456175741277185</v>
      </c>
      <c r="AS44" s="85">
        <v>13.392662591778357</v>
      </c>
      <c r="AT44" s="85">
        <v>13.329449224345165</v>
      </c>
      <c r="AU44" s="85">
        <v>13.266534224006257</v>
      </c>
      <c r="AV44" s="85">
        <v>13.203916182468948</v>
      </c>
      <c r="AW44" s="85">
        <v>13.141593698087695</v>
      </c>
      <c r="AX44" s="85">
        <v>13.079565375832722</v>
      </c>
      <c r="AY44" s="85">
        <v>13.017829827258792</v>
      </c>
      <c r="AZ44" s="85">
        <v>12.95638567047413</v>
      </c>
      <c r="BA44" s="85">
        <v>12.895231530109493</v>
      </c>
      <c r="BB44" s="85">
        <v>12.834366037287378</v>
      </c>
      <c r="BC44" s="85">
        <v>12.773787829591383</v>
      </c>
      <c r="BD44" s="85">
        <v>12.713495551035711</v>
      </c>
      <c r="BE44" s="85"/>
    </row>
    <row r="45" spans="2:57">
      <c r="B45" s="1" t="str">
        <f t="shared" si="2"/>
        <v>ORLodgingStock 2016</v>
      </c>
      <c r="C45" s="1" t="s">
        <v>61</v>
      </c>
      <c r="D45" s="185" t="s">
        <v>62</v>
      </c>
      <c r="E45" s="1" t="s">
        <v>5421</v>
      </c>
      <c r="F45" s="1" t="s">
        <v>71</v>
      </c>
      <c r="AJ45" s="85"/>
      <c r="AK45" s="85">
        <v>34.991292680774777</v>
      </c>
      <c r="AL45" s="85">
        <v>34.907313578340919</v>
      </c>
      <c r="AM45" s="85">
        <v>34.823536025752901</v>
      </c>
      <c r="AN45" s="85">
        <v>34.739959539291092</v>
      </c>
      <c r="AO45" s="85">
        <v>34.656583636396796</v>
      </c>
      <c r="AP45" s="85">
        <v>34.573407835669443</v>
      </c>
      <c r="AQ45" s="419">
        <v>34.490431656863841</v>
      </c>
      <c r="AR45" s="85">
        <v>34.407654620887371</v>
      </c>
      <c r="AS45" s="85">
        <v>34.325076249797242</v>
      </c>
      <c r="AT45" s="85">
        <v>34.242696066797727</v>
      </c>
      <c r="AU45" s="85">
        <v>34.160513596237415</v>
      </c>
      <c r="AV45" s="85">
        <v>34.078528363606445</v>
      </c>
      <c r="AW45" s="85">
        <v>33.996739895533793</v>
      </c>
      <c r="AX45" s="85">
        <v>33.915147719784514</v>
      </c>
      <c r="AY45" s="85">
        <v>33.833751365257029</v>
      </c>
      <c r="AZ45" s="85">
        <v>33.752550361980411</v>
      </c>
      <c r="BA45" s="85">
        <v>33.671544241111661</v>
      </c>
      <c r="BB45" s="85">
        <v>33.590732534932997</v>
      </c>
      <c r="BC45" s="85">
        <v>33.510114776849157</v>
      </c>
      <c r="BD45" s="85">
        <v>33.429690501384719</v>
      </c>
      <c r="BE45" s="85"/>
    </row>
    <row r="46" spans="2:57">
      <c r="B46" s="1" t="str">
        <f t="shared" si="2"/>
        <v>ORHospitalStock 2016</v>
      </c>
      <c r="C46" s="1" t="s">
        <v>63</v>
      </c>
      <c r="D46" s="185" t="s">
        <v>64</v>
      </c>
      <c r="E46" s="1" t="s">
        <v>5421</v>
      </c>
      <c r="F46" s="1" t="s">
        <v>71</v>
      </c>
      <c r="AJ46" s="85"/>
      <c r="AK46" s="85">
        <v>27.164910335756822</v>
      </c>
      <c r="AL46" s="85">
        <v>27.107864024051732</v>
      </c>
      <c r="AM46" s="85">
        <v>27.050937509601223</v>
      </c>
      <c r="AN46" s="85">
        <v>26.994130540831062</v>
      </c>
      <c r="AO46" s="85">
        <v>26.937442866695317</v>
      </c>
      <c r="AP46" s="85">
        <v>26.880874236675258</v>
      </c>
      <c r="AQ46" s="419">
        <v>26.824424400778241</v>
      </c>
      <c r="AR46" s="85">
        <v>26.768093109536608</v>
      </c>
      <c r="AS46" s="85">
        <v>26.711880114006583</v>
      </c>
      <c r="AT46" s="85">
        <v>26.65578516576717</v>
      </c>
      <c r="AU46" s="85">
        <v>26.599808016919059</v>
      </c>
      <c r="AV46" s="85">
        <v>26.543948420083531</v>
      </c>
      <c r="AW46" s="85">
        <v>26.488206128401355</v>
      </c>
      <c r="AX46" s="85">
        <v>26.432580895531714</v>
      </c>
      <c r="AY46" s="85">
        <v>26.377072475651097</v>
      </c>
      <c r="AZ46" s="85">
        <v>26.321680623452231</v>
      </c>
      <c r="BA46" s="85">
        <v>26.266405094142982</v>
      </c>
      <c r="BB46" s="85">
        <v>26.211245643445281</v>
      </c>
      <c r="BC46" s="85">
        <v>26.156202027594045</v>
      </c>
      <c r="BD46" s="85">
        <v>26.101274003336098</v>
      </c>
      <c r="BE46" s="85"/>
    </row>
    <row r="47" spans="2:57">
      <c r="B47" s="1" t="str">
        <f t="shared" si="2"/>
        <v>ORResidential CareStock 2016</v>
      </c>
      <c r="C47" s="1" t="s">
        <v>65</v>
      </c>
      <c r="D47" s="186" t="s">
        <v>5434</v>
      </c>
      <c r="E47" s="1" t="s">
        <v>5421</v>
      </c>
      <c r="F47" s="1" t="s">
        <v>71</v>
      </c>
      <c r="AJ47" s="85"/>
      <c r="AK47" s="85">
        <v>46.772707197924746</v>
      </c>
      <c r="AL47" s="85">
        <v>46.660452700649728</v>
      </c>
      <c r="AM47" s="85">
        <v>46.548467614168167</v>
      </c>
      <c r="AN47" s="85">
        <v>46.436751291894169</v>
      </c>
      <c r="AO47" s="85">
        <v>46.325303088793625</v>
      </c>
      <c r="AP47" s="85">
        <v>46.214122361380525</v>
      </c>
      <c r="AQ47" s="419">
        <v>46.103208467713216</v>
      </c>
      <c r="AR47" s="85">
        <v>45.992560767390707</v>
      </c>
      <c r="AS47" s="85">
        <v>45.882178621548974</v>
      </c>
      <c r="AT47" s="85">
        <v>45.77206139285726</v>
      </c>
      <c r="AU47" s="85">
        <v>45.662208445514402</v>
      </c>
      <c r="AV47" s="85">
        <v>45.552619145245167</v>
      </c>
      <c r="AW47" s="85">
        <v>45.443292859296584</v>
      </c>
      <c r="AX47" s="85">
        <v>45.334228956434274</v>
      </c>
      <c r="AY47" s="85">
        <v>45.225426806938835</v>
      </c>
      <c r="AZ47" s="85">
        <v>45.116885782602182</v>
      </c>
      <c r="BA47" s="85">
        <v>45.008605256723939</v>
      </c>
      <c r="BB47" s="85">
        <v>44.900584604107806</v>
      </c>
      <c r="BC47" s="85">
        <v>44.792823201057949</v>
      </c>
      <c r="BD47" s="85">
        <v>44.685320425375409</v>
      </c>
      <c r="BE47" s="85"/>
    </row>
    <row r="48" spans="2:57">
      <c r="B48" s="1" t="str">
        <f t="shared" si="2"/>
        <v>ORAssemblyStock 2016</v>
      </c>
      <c r="C48" s="1" t="s">
        <v>66</v>
      </c>
      <c r="D48" s="185" t="s">
        <v>67</v>
      </c>
      <c r="E48" s="1" t="s">
        <v>5421</v>
      </c>
      <c r="F48" s="1" t="s">
        <v>71</v>
      </c>
      <c r="AJ48" s="85"/>
      <c r="AK48" s="85">
        <v>130.60525800097963</v>
      </c>
      <c r="AL48" s="85">
        <v>130.01927574341525</v>
      </c>
      <c r="AM48" s="85">
        <v>129.43592259291313</v>
      </c>
      <c r="AN48" s="85">
        <v>128.85518675354626</v>
      </c>
      <c r="AO48" s="85">
        <v>128.27705648231202</v>
      </c>
      <c r="AP48" s="85">
        <v>127.70152008889471</v>
      </c>
      <c r="AQ48" s="419">
        <v>127.12856593542921</v>
      </c>
      <c r="AR48" s="85">
        <v>126.55818243626558</v>
      </c>
      <c r="AS48" s="85">
        <v>125.99035805773488</v>
      </c>
      <c r="AT48" s="85">
        <v>125.42508131791584</v>
      </c>
      <c r="AU48" s="85">
        <v>124.8623407864028</v>
      </c>
      <c r="AV48" s="85">
        <v>124.30212508407448</v>
      </c>
      <c r="AW48" s="85">
        <v>123.74442288286393</v>
      </c>
      <c r="AX48" s="85">
        <v>123.18922290552949</v>
      </c>
      <c r="AY48" s="85">
        <v>122.63651392542668</v>
      </c>
      <c r="AZ48" s="85">
        <v>122.08628476628127</v>
      </c>
      <c r="BA48" s="85">
        <v>121.53852430196322</v>
      </c>
      <c r="BB48" s="85">
        <v>120.99322145626175</v>
      </c>
      <c r="BC48" s="85">
        <v>120.45036520266133</v>
      </c>
      <c r="BD48" s="85">
        <v>119.90994456411873</v>
      </c>
      <c r="BE48" s="85"/>
    </row>
    <row r="49" spans="1:57">
      <c r="B49" s="1" t="str">
        <f t="shared" si="2"/>
        <v>OROtherStock 2016</v>
      </c>
      <c r="C49" s="1" t="s">
        <v>68</v>
      </c>
      <c r="D49" s="185" t="s">
        <v>69</v>
      </c>
      <c r="E49" s="1" t="s">
        <v>5421</v>
      </c>
      <c r="F49" s="1" t="s">
        <v>71</v>
      </c>
      <c r="AJ49" s="85"/>
      <c r="AK49" s="85">
        <v>157.54938899993078</v>
      </c>
      <c r="AL49" s="85">
        <v>156.13144449893142</v>
      </c>
      <c r="AM49" s="85">
        <v>154.72626149844103</v>
      </c>
      <c r="AN49" s="85">
        <v>153.33372514495505</v>
      </c>
      <c r="AO49" s="85">
        <v>151.95372161865046</v>
      </c>
      <c r="AP49" s="85">
        <v>150.58613812408259</v>
      </c>
      <c r="AQ49" s="419">
        <v>149.23086288096584</v>
      </c>
      <c r="AR49" s="85">
        <v>147.88778511503716</v>
      </c>
      <c r="AS49" s="85">
        <v>146.55679504900183</v>
      </c>
      <c r="AT49" s="85">
        <v>145.23778389356082</v>
      </c>
      <c r="AU49" s="85">
        <v>143.93064383851876</v>
      </c>
      <c r="AV49" s="85">
        <v>142.6352680439721</v>
      </c>
      <c r="AW49" s="85">
        <v>141.35155063157634</v>
      </c>
      <c r="AX49" s="85">
        <v>140.07938667589215</v>
      </c>
      <c r="AY49" s="85">
        <v>138.81867219580911</v>
      </c>
      <c r="AZ49" s="85">
        <v>137.56930414604682</v>
      </c>
      <c r="BA49" s="85">
        <v>136.33118040873239</v>
      </c>
      <c r="BB49" s="85">
        <v>135.10419978505379</v>
      </c>
      <c r="BC49" s="85">
        <v>133.88826198698831</v>
      </c>
      <c r="BD49" s="85">
        <v>132.68326762910542</v>
      </c>
      <c r="BE49" s="85"/>
    </row>
    <row r="50" spans="1:57">
      <c r="AZ50" s="85"/>
      <c r="BA50" s="85"/>
      <c r="BB50" s="85"/>
      <c r="BC50" s="85"/>
      <c r="BD50" s="85"/>
      <c r="BE50" s="85"/>
    </row>
    <row r="51" spans="1:57">
      <c r="AZ51" s="85"/>
      <c r="BA51" s="85"/>
      <c r="BB51" s="85"/>
      <c r="BC51" s="85"/>
      <c r="BD51" s="85"/>
      <c r="BE51" s="85"/>
    </row>
    <row r="52" spans="1:57">
      <c r="D52" s="4" t="s">
        <v>74</v>
      </c>
      <c r="E52" s="4"/>
      <c r="AZ52" s="85"/>
      <c r="BA52" s="85"/>
      <c r="BB52" s="85"/>
      <c r="BC52" s="85"/>
      <c r="BD52" s="85"/>
      <c r="BE52" s="85"/>
    </row>
    <row r="53" spans="1:57">
      <c r="B53" s="1" t="str">
        <f>CONCATENATE("WA",D53,E53)</f>
        <v>WALarge OffNew</v>
      </c>
      <c r="C53" s="1" t="s">
        <v>75</v>
      </c>
      <c r="D53" s="185" t="s">
        <v>41</v>
      </c>
      <c r="E53" s="1" t="s">
        <v>8</v>
      </c>
      <c r="H53" s="16">
        <v>4.6720565328458212</v>
      </c>
      <c r="I53" s="16">
        <v>1.5093528080297529</v>
      </c>
      <c r="J53" s="16">
        <v>1.6326353993862486</v>
      </c>
      <c r="K53" s="16">
        <v>2.6697249363466713</v>
      </c>
      <c r="L53" s="16">
        <v>1.9057770751539596</v>
      </c>
      <c r="M53" s="16">
        <v>1.3124038157725313</v>
      </c>
      <c r="N53" s="16">
        <v>1.0072288765130091</v>
      </c>
      <c r="O53" s="16">
        <v>1.7837576251023464</v>
      </c>
      <c r="P53" s="16">
        <v>1.8651544507889506</v>
      </c>
      <c r="Q53" s="16">
        <v>2.2166108874593542</v>
      </c>
      <c r="R53" s="16">
        <v>2.5878733797903091</v>
      </c>
      <c r="S53" s="16">
        <v>4.1569475087148886</v>
      </c>
      <c r="T53" s="16">
        <v>5.6567509684797317</v>
      </c>
      <c r="U53" s="16">
        <v>5.4289813283833865</v>
      </c>
      <c r="V53" s="16">
        <v>3.5235074071425996</v>
      </c>
      <c r="W53" s="16">
        <v>2.4352050691170355</v>
      </c>
      <c r="X53" s="16">
        <v>2.1414388221232086</v>
      </c>
      <c r="Y53" s="16">
        <v>2.302555021843534</v>
      </c>
      <c r="Z53" s="16">
        <v>1.4488319999999999</v>
      </c>
      <c r="AA53" s="16">
        <v>4.2056000000000004</v>
      </c>
      <c r="AB53" s="16">
        <v>2.5994797107084047</v>
      </c>
      <c r="AC53" s="16">
        <v>2.6698126381317313</v>
      </c>
      <c r="AD53" s="16">
        <v>2.4533274635786939</v>
      </c>
      <c r="AE53" s="16">
        <v>2.3671787571438605</v>
      </c>
      <c r="AF53" s="16">
        <v>2.4929445565970005</v>
      </c>
      <c r="AG53" s="16">
        <v>1.528254</v>
      </c>
      <c r="AH53" s="16">
        <v>3.4426177226381811</v>
      </c>
      <c r="AI53" s="16">
        <v>6.2494566534592844</v>
      </c>
      <c r="AJ53" s="90">
        <v>5.329133264431424</v>
      </c>
      <c r="AK53" s="90">
        <v>4.7914286739610015</v>
      </c>
      <c r="AL53" s="90">
        <v>3.9015029262986562</v>
      </c>
      <c r="AM53" s="90">
        <v>3.4458831950034865</v>
      </c>
      <c r="AN53" s="90">
        <v>4.179257742928602</v>
      </c>
      <c r="AO53" s="90">
        <v>4.0320890887054173</v>
      </c>
      <c r="AP53" s="90">
        <v>3.6275640981671882</v>
      </c>
      <c r="AQ53" s="418">
        <v>4.232261930026807</v>
      </c>
      <c r="AR53" s="90">
        <v>3.6327749952767161</v>
      </c>
      <c r="AS53" s="90">
        <v>3.7407644657662242</v>
      </c>
      <c r="AT53" s="90">
        <v>4.1437617098146857</v>
      </c>
      <c r="AU53" s="90">
        <v>4.1850106856901323</v>
      </c>
      <c r="AV53" s="90">
        <v>4.7967202388402361</v>
      </c>
      <c r="AW53" s="90">
        <v>5.3589793230665244</v>
      </c>
      <c r="AX53" s="90">
        <v>4.6618607976627295</v>
      </c>
      <c r="AY53" s="90">
        <v>4.864835633050979</v>
      </c>
      <c r="AZ53" s="90">
        <v>5.2206994988657316</v>
      </c>
      <c r="BA53" s="90">
        <v>4.6309694246600515</v>
      </c>
      <c r="BB53" s="90">
        <v>4.8295045955979479</v>
      </c>
      <c r="BC53" s="90">
        <v>4.71575409637863</v>
      </c>
      <c r="BD53" s="90">
        <v>4.7154119801896126</v>
      </c>
      <c r="BE53" s="85"/>
    </row>
    <row r="54" spans="1:57">
      <c r="B54" s="1" t="str">
        <f t="shared" ref="B54:B88" si="3">CONCATENATE("WA",D54,E54)</f>
        <v>WAMedium OffNew</v>
      </c>
      <c r="C54" s="1" t="s">
        <v>76</v>
      </c>
      <c r="D54" s="185" t="s">
        <v>43</v>
      </c>
      <c r="E54" s="1" t="s">
        <v>8</v>
      </c>
      <c r="H54" s="16">
        <v>2.1049529227503614</v>
      </c>
      <c r="I54" s="16">
        <v>0.68002529130110145</v>
      </c>
      <c r="J54" s="16">
        <v>0.7355691506648977</v>
      </c>
      <c r="K54" s="16">
        <v>1.2028204856244402</v>
      </c>
      <c r="L54" s="16">
        <v>0.85863066858321024</v>
      </c>
      <c r="M54" s="16">
        <v>0.59129169957975791</v>
      </c>
      <c r="N54" s="16">
        <v>0.45379788377757357</v>
      </c>
      <c r="O54" s="16">
        <v>0.80365590613912508</v>
      </c>
      <c r="P54" s="16">
        <v>0.84032851164530364</v>
      </c>
      <c r="Q54" s="16">
        <v>0.99867403858570003</v>
      </c>
      <c r="R54" s="16">
        <v>1.1659430052271653</v>
      </c>
      <c r="S54" s="16">
        <v>1.8728751988922039</v>
      </c>
      <c r="T54" s="16">
        <v>2.5485981174802896</v>
      </c>
      <c r="U54" s="16">
        <v>2.4459785609179971</v>
      </c>
      <c r="V54" s="16">
        <v>1.587484475595518</v>
      </c>
      <c r="W54" s="16">
        <v>1.0971596751232116</v>
      </c>
      <c r="X54" s="16">
        <v>0.96480594269985731</v>
      </c>
      <c r="Y54" s="16">
        <v>1.0373953930028383</v>
      </c>
      <c r="Z54" s="16">
        <v>0.90551999999999988</v>
      </c>
      <c r="AA54" s="16">
        <v>2.6284999999999998</v>
      </c>
      <c r="AB54" s="16">
        <v>1.6246748191927527</v>
      </c>
      <c r="AC54" s="16">
        <v>1.668632898832332</v>
      </c>
      <c r="AD54" s="16">
        <v>1.5333296647366834</v>
      </c>
      <c r="AE54" s="16">
        <v>1.4794867232149127</v>
      </c>
      <c r="AF54" s="16">
        <v>1.5580903478731252</v>
      </c>
      <c r="AG54" s="16">
        <v>1.9201140000000001</v>
      </c>
      <c r="AH54" s="16">
        <v>2.1516360766488631</v>
      </c>
      <c r="AI54" s="16">
        <v>3.9059104084120517</v>
      </c>
      <c r="AJ54" s="90">
        <v>3.3307082902696394</v>
      </c>
      <c r="AK54" s="90">
        <v>2.9946429212256254</v>
      </c>
      <c r="AL54" s="90">
        <v>2.4384393289366599</v>
      </c>
      <c r="AM54" s="90">
        <v>2.1536769968771785</v>
      </c>
      <c r="AN54" s="90">
        <v>2.6120360893303762</v>
      </c>
      <c r="AO54" s="90">
        <v>2.5200556804408856</v>
      </c>
      <c r="AP54" s="90">
        <v>2.2672275613544919</v>
      </c>
      <c r="AQ54" s="418">
        <v>2.6451637062667541</v>
      </c>
      <c r="AR54" s="90">
        <v>2.2704843720479473</v>
      </c>
      <c r="AS54" s="90">
        <v>2.3379777911038899</v>
      </c>
      <c r="AT54" s="90">
        <v>2.5898510686341782</v>
      </c>
      <c r="AU54" s="90">
        <v>2.6156316785563321</v>
      </c>
      <c r="AV54" s="90">
        <v>2.9979501492751472</v>
      </c>
      <c r="AW54" s="90">
        <v>3.3493620769165768</v>
      </c>
      <c r="AX54" s="90">
        <v>2.9136629985392055</v>
      </c>
      <c r="AY54" s="90">
        <v>3.0405222706568606</v>
      </c>
      <c r="AZ54" s="90">
        <v>3.2629371867910817</v>
      </c>
      <c r="BA54" s="90">
        <v>2.8943558904125317</v>
      </c>
      <c r="BB54" s="90">
        <v>3.0184403722487172</v>
      </c>
      <c r="BC54" s="90">
        <v>2.9473463102366435</v>
      </c>
      <c r="BD54" s="90">
        <v>2.9471324876185072</v>
      </c>
      <c r="BE54" s="85"/>
    </row>
    <row r="55" spans="1:57">
      <c r="B55" s="1" t="str">
        <f t="shared" si="3"/>
        <v>WASmall OffNew</v>
      </c>
      <c r="C55" s="1" t="s">
        <v>77</v>
      </c>
      <c r="D55" s="185" t="s">
        <v>45</v>
      </c>
      <c r="E55" s="1" t="s">
        <v>8</v>
      </c>
      <c r="H55" s="16">
        <v>2.4698905444038184</v>
      </c>
      <c r="I55" s="16">
        <v>0.79792190066914614</v>
      </c>
      <c r="J55" s="16">
        <v>0.86309544994885412</v>
      </c>
      <c r="K55" s="16">
        <v>1.4113545780288896</v>
      </c>
      <c r="L55" s="16">
        <v>1.0074922562628299</v>
      </c>
      <c r="M55" s="16">
        <v>0.69380448464771105</v>
      </c>
      <c r="N55" s="16">
        <v>0.53247323970941751</v>
      </c>
      <c r="O55" s="16">
        <v>0.94298646875852898</v>
      </c>
      <c r="P55" s="16">
        <v>0.98601703756574599</v>
      </c>
      <c r="Q55" s="16">
        <v>1.1718150739549462</v>
      </c>
      <c r="R55" s="16">
        <v>1.368083614982526</v>
      </c>
      <c r="S55" s="16">
        <v>2.1975772923929076</v>
      </c>
      <c r="T55" s="16">
        <v>2.9904509140399775</v>
      </c>
      <c r="U55" s="16">
        <v>2.8700401106986155</v>
      </c>
      <c r="V55" s="16">
        <v>1.8627081172618836</v>
      </c>
      <c r="W55" s="16">
        <v>1.2873752557597529</v>
      </c>
      <c r="X55" s="16">
        <v>1.1320752351769341</v>
      </c>
      <c r="Y55" s="16">
        <v>1.2172495851536278</v>
      </c>
      <c r="Z55" s="16">
        <v>0.23284799999999997</v>
      </c>
      <c r="AA55" s="16">
        <v>0.67589999999999995</v>
      </c>
      <c r="AB55" s="16">
        <v>0.41777352493527931</v>
      </c>
      <c r="AC55" s="16">
        <v>0.42907703112831391</v>
      </c>
      <c r="AD55" s="16">
        <v>0.39428477093229003</v>
      </c>
      <c r="AE55" s="16">
        <v>0.38043944311240613</v>
      </c>
      <c r="AF55" s="16">
        <v>0.4006518037388036</v>
      </c>
      <c r="AG55" s="16">
        <v>0.47023199999999998</v>
      </c>
      <c r="AH55" s="16">
        <v>0.55327784828113624</v>
      </c>
      <c r="AI55" s="16">
        <v>1.0043769621630991</v>
      </c>
      <c r="AJ55" s="90">
        <v>0.85646784606933579</v>
      </c>
      <c r="AK55" s="90">
        <v>0.77005103688658949</v>
      </c>
      <c r="AL55" s="90">
        <v>0.62702725601228393</v>
      </c>
      <c r="AM55" s="90">
        <v>0.55380265633984593</v>
      </c>
      <c r="AN55" s="90">
        <v>0.67166642297066825</v>
      </c>
      <c r="AO55" s="90">
        <v>0.64801431782765628</v>
      </c>
      <c r="AP55" s="90">
        <v>0.58300137291972665</v>
      </c>
      <c r="AQ55" s="418">
        <v>0.68018495304002258</v>
      </c>
      <c r="AR55" s="90">
        <v>0.583838838526615</v>
      </c>
      <c r="AS55" s="90">
        <v>0.60119428914100026</v>
      </c>
      <c r="AT55" s="90">
        <v>0.66596170336307436</v>
      </c>
      <c r="AU55" s="90">
        <v>0.67259100305734254</v>
      </c>
      <c r="AV55" s="90">
        <v>0.77090146695646655</v>
      </c>
      <c r="AW55" s="90">
        <v>0.86126453406426262</v>
      </c>
      <c r="AX55" s="90">
        <v>0.74922762819579569</v>
      </c>
      <c r="AY55" s="90">
        <v>0.78184858388319278</v>
      </c>
      <c r="AZ55" s="90">
        <v>0.83904099088913531</v>
      </c>
      <c r="BA55" s="90">
        <v>0.74426294324893683</v>
      </c>
      <c r="BB55" s="90">
        <v>0.77617038143538442</v>
      </c>
      <c r="BC55" s="90">
        <v>0.75788905120370842</v>
      </c>
      <c r="BD55" s="90">
        <v>0.75783406824475907</v>
      </c>
      <c r="BE55" s="85"/>
    </row>
    <row r="56" spans="1:57">
      <c r="A56" s="19" t="s">
        <v>5428</v>
      </c>
      <c r="B56" s="1" t="str">
        <f t="shared" si="3"/>
        <v>WAXLarge RetNew</v>
      </c>
      <c r="C56" s="1" t="s">
        <v>78</v>
      </c>
      <c r="D56" s="186" t="s">
        <v>5432</v>
      </c>
      <c r="E56" s="1" t="s">
        <v>8</v>
      </c>
      <c r="H56" s="16">
        <v>1.1645465043915073</v>
      </c>
      <c r="I56" s="16">
        <v>1.1001820295846425</v>
      </c>
      <c r="J56" s="16">
        <v>0.77513011814390298</v>
      </c>
      <c r="K56" s="16">
        <v>0.68998963836582305</v>
      </c>
      <c r="L56" s="16">
        <v>0.47628477138962716</v>
      </c>
      <c r="M56" s="16">
        <v>0.72979317264235954</v>
      </c>
      <c r="N56" s="16">
        <v>1.1207523315363412</v>
      </c>
      <c r="O56" s="16">
        <v>1.7296949802124721</v>
      </c>
      <c r="P56" s="16">
        <v>1.2091017784188862</v>
      </c>
      <c r="Q56" s="16">
        <v>0.64730626181604856</v>
      </c>
      <c r="R56" s="16">
        <v>0.79226517966966792</v>
      </c>
      <c r="S56" s="16">
        <v>1.1545493376429821</v>
      </c>
      <c r="T56" s="16">
        <v>1.6151595389454148</v>
      </c>
      <c r="U56" s="16">
        <v>1.1894365697530624</v>
      </c>
      <c r="V56" s="16">
        <v>1.2257225823958589</v>
      </c>
      <c r="W56" s="16">
        <v>1.0573849449768578</v>
      </c>
      <c r="X56" s="16">
        <v>0.72875294390060763</v>
      </c>
      <c r="Y56" s="16">
        <v>0.92132453975849626</v>
      </c>
      <c r="Z56" s="16">
        <v>1.4994716371074479</v>
      </c>
      <c r="AA56" s="16">
        <v>1.9176345763423783</v>
      </c>
      <c r="AB56" s="16">
        <v>1.6228103070737783</v>
      </c>
      <c r="AC56" s="16">
        <v>1.5640095745587321</v>
      </c>
      <c r="AD56" s="16">
        <v>1.4914336138118167</v>
      </c>
      <c r="AE56" s="16">
        <v>1.5622694208897103</v>
      </c>
      <c r="AF56" s="16">
        <v>1.6440050752730333</v>
      </c>
      <c r="AG56" s="16">
        <v>3.0700402143242522</v>
      </c>
      <c r="AH56" s="16">
        <v>1.0467596458801405</v>
      </c>
      <c r="AI56" s="16">
        <v>1.1303874397435516</v>
      </c>
      <c r="AJ56" s="90">
        <v>0.46755566229756051</v>
      </c>
      <c r="AK56" s="90">
        <v>0.96099667991894544</v>
      </c>
      <c r="AL56" s="90">
        <v>0.75933662592153095</v>
      </c>
      <c r="AM56" s="90">
        <v>0.41340980631363061</v>
      </c>
      <c r="AN56" s="90">
        <v>0.41194141871969575</v>
      </c>
      <c r="AO56" s="90">
        <v>0.4109443035593584</v>
      </c>
      <c r="AP56" s="90">
        <v>0.40899911823329321</v>
      </c>
      <c r="AQ56" s="418">
        <v>0.40627219158586092</v>
      </c>
      <c r="AR56" s="90">
        <v>0.40418889906927524</v>
      </c>
      <c r="AS56" s="90">
        <v>0.40209653380840643</v>
      </c>
      <c r="AT56" s="90">
        <v>0.40124192760530014</v>
      </c>
      <c r="AU56" s="90">
        <v>0.45562874940397108</v>
      </c>
      <c r="AV56" s="90">
        <v>0.78705050850798708</v>
      </c>
      <c r="AW56" s="90">
        <v>0.90994427343544637</v>
      </c>
      <c r="AX56" s="90">
        <v>0.79197775029992157</v>
      </c>
      <c r="AY56" s="90">
        <v>0.74793196378377824</v>
      </c>
      <c r="AZ56" s="90">
        <v>0.72162442892450396</v>
      </c>
      <c r="BA56" s="90">
        <v>0.5904551756418871</v>
      </c>
      <c r="BB56" s="90">
        <v>0.61400609345414636</v>
      </c>
      <c r="BC56" s="90">
        <v>0.56985453151274501</v>
      </c>
      <c r="BD56" s="90">
        <v>0.63392014423347742</v>
      </c>
      <c r="BE56" s="85"/>
    </row>
    <row r="57" spans="1:57">
      <c r="A57" s="19" t="s">
        <v>5429</v>
      </c>
      <c r="B57" s="1" t="str">
        <f t="shared" si="3"/>
        <v>WALarge RetNew</v>
      </c>
      <c r="C57" s="1" t="s">
        <v>79</v>
      </c>
      <c r="D57" s="186" t="s">
        <v>5429</v>
      </c>
      <c r="E57" s="1" t="s">
        <v>8</v>
      </c>
      <c r="H57" s="16">
        <v>2.1508979819924536</v>
      </c>
      <c r="I57" s="16">
        <v>2.0320178699041631</v>
      </c>
      <c r="J57" s="16">
        <v>1.4316524077056443</v>
      </c>
      <c r="K57" s="16">
        <v>1.2743993607470525</v>
      </c>
      <c r="L57" s="16">
        <v>0.87969003365045617</v>
      </c>
      <c r="M57" s="16">
        <v>1.3479158250777785</v>
      </c>
      <c r="N57" s="16">
        <v>2.0700108747262438</v>
      </c>
      <c r="O57" s="16">
        <v>3.1947177964742988</v>
      </c>
      <c r="P57" s="16">
        <v>2.2331908304370804</v>
      </c>
      <c r="Q57" s="16">
        <v>1.195563875741235</v>
      </c>
      <c r="R57" s="16">
        <v>1.4633005807224375</v>
      </c>
      <c r="S57" s="16">
        <v>2.1324333816489229</v>
      </c>
      <c r="T57" s="16">
        <v>2.983172745624953</v>
      </c>
      <c r="U57" s="16">
        <v>2.1968695178271713</v>
      </c>
      <c r="V57" s="16">
        <v>2.2638891783333217</v>
      </c>
      <c r="W57" s="16">
        <v>1.9529723680105797</v>
      </c>
      <c r="X57" s="16">
        <v>1.3459945399311508</v>
      </c>
      <c r="Y57" s="16">
        <v>1.701671067538973</v>
      </c>
      <c r="Z57" s="16">
        <v>0.54526241349361737</v>
      </c>
      <c r="AA57" s="16">
        <v>0.69732166412450114</v>
      </c>
      <c r="AB57" s="16">
        <v>0.59011283893591937</v>
      </c>
      <c r="AC57" s="16">
        <v>0.56873075438499354</v>
      </c>
      <c r="AD57" s="16">
        <v>0.54233949593156972</v>
      </c>
      <c r="AE57" s="16">
        <v>0.56809797123262185</v>
      </c>
      <c r="AF57" s="16">
        <v>0.59782002737201212</v>
      </c>
      <c r="AG57" s="16">
        <v>1.4253758137934027</v>
      </c>
      <c r="AH57" s="16">
        <v>0.380639871229142</v>
      </c>
      <c r="AI57" s="16">
        <v>0.41104997808856419</v>
      </c>
      <c r="AJ57" s="90">
        <v>0.17002024083547654</v>
      </c>
      <c r="AK57" s="90">
        <v>0.34945333815234375</v>
      </c>
      <c r="AL57" s="90">
        <v>0.27612240942601118</v>
      </c>
      <c r="AM57" s="90">
        <v>0.15033083865950203</v>
      </c>
      <c r="AN57" s="90">
        <v>0.14979687953443482</v>
      </c>
      <c r="AO57" s="90">
        <v>0.14943429220340304</v>
      </c>
      <c r="AP57" s="90">
        <v>0.14872695208483389</v>
      </c>
      <c r="AQ57" s="418">
        <v>0.1477353423948585</v>
      </c>
      <c r="AR57" s="90">
        <v>0.14697778147973645</v>
      </c>
      <c r="AS57" s="90">
        <v>0.14621692138487505</v>
      </c>
      <c r="AT57" s="90">
        <v>0.14590615549283642</v>
      </c>
      <c r="AU57" s="90">
        <v>0.16568318160144402</v>
      </c>
      <c r="AV57" s="90">
        <v>0.28620018491199528</v>
      </c>
      <c r="AW57" s="90">
        <v>0.33088882670379866</v>
      </c>
      <c r="AX57" s="90">
        <v>0.28799190919997142</v>
      </c>
      <c r="AY57" s="90">
        <v>0.27197525955773755</v>
      </c>
      <c r="AZ57" s="90">
        <v>0.26240888324527417</v>
      </c>
      <c r="BA57" s="90">
        <v>0.21471097296068622</v>
      </c>
      <c r="BB57" s="90">
        <v>0.22327494307423504</v>
      </c>
      <c r="BC57" s="90">
        <v>0.20721982964099814</v>
      </c>
      <c r="BD57" s="90">
        <v>0.23051641608490087</v>
      </c>
      <c r="BE57" s="85"/>
    </row>
    <row r="58" spans="1:57">
      <c r="A58" s="19" t="s">
        <v>5430</v>
      </c>
      <c r="B58" s="1" t="str">
        <f t="shared" si="3"/>
        <v>WAMedium RetNew</v>
      </c>
      <c r="C58" s="1" t="s">
        <v>80</v>
      </c>
      <c r="D58" s="186" t="s">
        <v>5430</v>
      </c>
      <c r="E58" s="1" t="s">
        <v>8</v>
      </c>
      <c r="H58" s="16">
        <v>0.53772449549811341</v>
      </c>
      <c r="I58" s="16">
        <v>0.50800446747604078</v>
      </c>
      <c r="J58" s="16">
        <v>0.35791310192641107</v>
      </c>
      <c r="K58" s="16">
        <v>0.31859984018676313</v>
      </c>
      <c r="L58" s="16">
        <v>0.21992250841261404</v>
      </c>
      <c r="M58" s="16">
        <v>0.33697895626944463</v>
      </c>
      <c r="N58" s="16">
        <v>0.51750271868156095</v>
      </c>
      <c r="O58" s="16">
        <v>0.79867944911857469</v>
      </c>
      <c r="P58" s="16">
        <v>0.55829770760927011</v>
      </c>
      <c r="Q58" s="16">
        <v>0.29889096893530875</v>
      </c>
      <c r="R58" s="16">
        <v>0.36582514518060938</v>
      </c>
      <c r="S58" s="16">
        <v>0.53310834541223073</v>
      </c>
      <c r="T58" s="16">
        <v>0.74579318640623826</v>
      </c>
      <c r="U58" s="16">
        <v>0.54921737945679283</v>
      </c>
      <c r="V58" s="16">
        <v>0.56597229458333043</v>
      </c>
      <c r="W58" s="16">
        <v>0.48824309200264493</v>
      </c>
      <c r="X58" s="16">
        <v>0.3364986349827877</v>
      </c>
      <c r="Y58" s="16">
        <v>0.42541776688474325</v>
      </c>
      <c r="Z58" s="16">
        <v>1.9538569816854623</v>
      </c>
      <c r="AA58" s="16">
        <v>2.4987359631127957</v>
      </c>
      <c r="AB58" s="16">
        <v>2.1145710061870444</v>
      </c>
      <c r="AC58" s="16">
        <v>2.03795186987956</v>
      </c>
      <c r="AD58" s="16">
        <v>1.9433831937547916</v>
      </c>
      <c r="AE58" s="16">
        <v>2.0356843969168952</v>
      </c>
      <c r="AF58" s="16">
        <v>2.1421884314163768</v>
      </c>
      <c r="AG58" s="16">
        <v>4.9339932015925481</v>
      </c>
      <c r="AH58" s="16">
        <v>1.3639595385710921</v>
      </c>
      <c r="AI58" s="16">
        <v>1.4729290881506885</v>
      </c>
      <c r="AJ58" s="90">
        <v>0.6092391963271242</v>
      </c>
      <c r="AK58" s="90">
        <v>1.2522077950458985</v>
      </c>
      <c r="AL58" s="90">
        <v>0.98943863377654029</v>
      </c>
      <c r="AM58" s="90">
        <v>0.5386855051965489</v>
      </c>
      <c r="AN58" s="90">
        <v>0.53677215166505809</v>
      </c>
      <c r="AO58" s="90">
        <v>0.53547288039552754</v>
      </c>
      <c r="AP58" s="90">
        <v>0.53293824497065467</v>
      </c>
      <c r="AQ58" s="418">
        <v>0.5293849769149096</v>
      </c>
      <c r="AR58" s="90">
        <v>0.52667038363572216</v>
      </c>
      <c r="AS58" s="90">
        <v>0.52394396829580225</v>
      </c>
      <c r="AT58" s="90">
        <v>0.52283039051599722</v>
      </c>
      <c r="AU58" s="90">
        <v>0.59369806740517439</v>
      </c>
      <c r="AV58" s="90">
        <v>1.0255506626013164</v>
      </c>
      <c r="AW58" s="90">
        <v>1.1856849623552783</v>
      </c>
      <c r="AX58" s="90">
        <v>1.0319710079665645</v>
      </c>
      <c r="AY58" s="90">
        <v>0.97457801341522621</v>
      </c>
      <c r="AZ58" s="90">
        <v>0.94029849829556567</v>
      </c>
      <c r="BA58" s="90">
        <v>0.769380986442459</v>
      </c>
      <c r="BB58" s="90">
        <v>0.80006854601600896</v>
      </c>
      <c r="BC58" s="90">
        <v>0.74253772288024333</v>
      </c>
      <c r="BD58" s="90">
        <v>0.82601715763756145</v>
      </c>
      <c r="BE58" s="85"/>
    </row>
    <row r="59" spans="1:57">
      <c r="A59" s="19" t="s">
        <v>5431</v>
      </c>
      <c r="B59" s="1" t="str">
        <f t="shared" si="3"/>
        <v>WASmall RetNew</v>
      </c>
      <c r="C59" s="1" t="s">
        <v>81</v>
      </c>
      <c r="D59" s="186" t="s">
        <v>5431</v>
      </c>
      <c r="E59" s="1" t="s">
        <v>8</v>
      </c>
      <c r="H59" s="16">
        <v>1.0381942181179253</v>
      </c>
      <c r="I59" s="16">
        <v>0.980813233035153</v>
      </c>
      <c r="J59" s="16">
        <v>0.69102917222404159</v>
      </c>
      <c r="K59" s="16">
        <v>0.61512636070036175</v>
      </c>
      <c r="L59" s="16">
        <v>0.42460828654730265</v>
      </c>
      <c r="M59" s="16">
        <v>0.65061124601041742</v>
      </c>
      <c r="N59" s="16">
        <v>0.99915167505585367</v>
      </c>
      <c r="O59" s="16">
        <v>1.542024574194655</v>
      </c>
      <c r="P59" s="16">
        <v>1.077915283534763</v>
      </c>
      <c r="Q59" s="16">
        <v>0.57707409350740779</v>
      </c>
      <c r="R59" s="16">
        <v>0.70630509442728517</v>
      </c>
      <c r="S59" s="16">
        <v>1.029281735295865</v>
      </c>
      <c r="T59" s="16">
        <v>1.4399161290233935</v>
      </c>
      <c r="U59" s="16">
        <v>1.0603837329629731</v>
      </c>
      <c r="V59" s="16">
        <v>1.092732744687489</v>
      </c>
      <c r="W59" s="16">
        <v>0.94265959500991836</v>
      </c>
      <c r="X59" s="16">
        <v>0.64968388118545384</v>
      </c>
      <c r="Y59" s="16">
        <v>0.82136162581778727</v>
      </c>
      <c r="Z59" s="16">
        <v>0.54526241349361737</v>
      </c>
      <c r="AA59" s="16">
        <v>0.69732166412450114</v>
      </c>
      <c r="AB59" s="16">
        <v>0.59011283893591937</v>
      </c>
      <c r="AC59" s="16">
        <v>0.56873075438499354</v>
      </c>
      <c r="AD59" s="16">
        <v>0.54233949593156972</v>
      </c>
      <c r="AE59" s="16">
        <v>0.56809797123262185</v>
      </c>
      <c r="AF59" s="16">
        <v>0.59782002737201212</v>
      </c>
      <c r="AG59" s="16">
        <v>1.5350201071621261</v>
      </c>
      <c r="AH59" s="16">
        <v>0.380639871229142</v>
      </c>
      <c r="AI59" s="16">
        <v>0.41104997808856419</v>
      </c>
      <c r="AJ59" s="90">
        <v>0.17002024083547654</v>
      </c>
      <c r="AK59" s="90">
        <v>0.34945333815234375</v>
      </c>
      <c r="AL59" s="90">
        <v>0.27612240942601118</v>
      </c>
      <c r="AM59" s="90">
        <v>0.15033083865950203</v>
      </c>
      <c r="AN59" s="90">
        <v>0.14979687953443482</v>
      </c>
      <c r="AO59" s="90">
        <v>0.14943429220340304</v>
      </c>
      <c r="AP59" s="90">
        <v>0.14872695208483389</v>
      </c>
      <c r="AQ59" s="418">
        <v>0.1477353423948585</v>
      </c>
      <c r="AR59" s="90">
        <v>0.14697778147973645</v>
      </c>
      <c r="AS59" s="90">
        <v>0.14621692138487505</v>
      </c>
      <c r="AT59" s="90">
        <v>0.14590615549283642</v>
      </c>
      <c r="AU59" s="90">
        <v>0.16568318160144402</v>
      </c>
      <c r="AV59" s="90">
        <v>0.28620018491199528</v>
      </c>
      <c r="AW59" s="90">
        <v>0.33088882670379866</v>
      </c>
      <c r="AX59" s="90">
        <v>0.28799190919997142</v>
      </c>
      <c r="AY59" s="90">
        <v>0.27197525955773755</v>
      </c>
      <c r="AZ59" s="90">
        <v>0.26240888324527417</v>
      </c>
      <c r="BA59" s="90">
        <v>0.21471097296068622</v>
      </c>
      <c r="BB59" s="90">
        <v>0.22327494307423504</v>
      </c>
      <c r="BC59" s="90">
        <v>0.20721982964099814</v>
      </c>
      <c r="BD59" s="90">
        <v>0.23051641608490087</v>
      </c>
      <c r="BE59" s="85"/>
    </row>
    <row r="60" spans="1:57">
      <c r="B60" s="1" t="str">
        <f t="shared" si="3"/>
        <v>WASchool K-12New</v>
      </c>
      <c r="C60" s="1" t="s">
        <v>82</v>
      </c>
      <c r="D60" s="186" t="s">
        <v>5433</v>
      </c>
      <c r="E60" s="1" t="s">
        <v>8</v>
      </c>
      <c r="H60" s="16">
        <v>1.6924380000000001</v>
      </c>
      <c r="I60" s="16">
        <v>1.484802</v>
      </c>
      <c r="J60" s="16">
        <v>2.0873819999999998</v>
      </c>
      <c r="K60" s="16">
        <v>2.0856660000000002</v>
      </c>
      <c r="L60" s="16">
        <v>2.3110560000000002</v>
      </c>
      <c r="M60" s="16">
        <v>3.1661519999999999</v>
      </c>
      <c r="N60" s="16">
        <v>2.39778</v>
      </c>
      <c r="O60" s="16">
        <v>1.4201721599999999</v>
      </c>
      <c r="P60" s="16">
        <v>2.9824739999999998</v>
      </c>
      <c r="Q60" s="16">
        <v>1.9324140000000003</v>
      </c>
      <c r="R60" s="16">
        <v>1.907796</v>
      </c>
      <c r="S60" s="16">
        <v>2.3078220000000003</v>
      </c>
      <c r="T60" s="16">
        <v>2.4817980000000004</v>
      </c>
      <c r="U60" s="16">
        <v>2.3626019999999999</v>
      </c>
      <c r="V60" s="16">
        <v>2.16249</v>
      </c>
      <c r="W60" s="16">
        <v>2.6243000000000003</v>
      </c>
      <c r="X60" s="16">
        <v>3.7761</v>
      </c>
      <c r="Y60" s="16">
        <v>2.5621999999999998</v>
      </c>
      <c r="Z60" s="16">
        <v>3.0191999999999997</v>
      </c>
      <c r="AA60" s="16">
        <v>2.9931000000000001</v>
      </c>
      <c r="AB60" s="16">
        <v>2.8918301090794269</v>
      </c>
      <c r="AC60" s="16">
        <v>3.782360064278282</v>
      </c>
      <c r="AD60" s="16">
        <v>3.4705377413257055</v>
      </c>
      <c r="AE60" s="16">
        <v>3.2160116321090824</v>
      </c>
      <c r="AF60" s="16">
        <v>3.051869368429998</v>
      </c>
      <c r="AG60" s="16">
        <v>0.85760000000000003</v>
      </c>
      <c r="AH60" s="16">
        <v>0.17771225130884208</v>
      </c>
      <c r="AI60" s="16">
        <v>0.29523063878320072</v>
      </c>
      <c r="AJ60" s="90">
        <v>0.28808617199038589</v>
      </c>
      <c r="AK60" s="90">
        <v>0.28149984590786742</v>
      </c>
      <c r="AL60" s="90">
        <v>0.2762646978512811</v>
      </c>
      <c r="AM60" s="90">
        <v>0.27112215796450689</v>
      </c>
      <c r="AN60" s="90">
        <v>0.26651621445379847</v>
      </c>
      <c r="AO60" s="90">
        <v>0.26262627298496072</v>
      </c>
      <c r="AP60" s="90">
        <v>0.25901238688950246</v>
      </c>
      <c r="AQ60" s="418">
        <v>0.25604440663196815</v>
      </c>
      <c r="AR60" s="90">
        <v>0.25267568573729204</v>
      </c>
      <c r="AS60" s="90">
        <v>0.24940018292057248</v>
      </c>
      <c r="AT60" s="90">
        <v>0.24537094741894955</v>
      </c>
      <c r="AU60" s="90">
        <v>0.24207030904068041</v>
      </c>
      <c r="AV60" s="90">
        <v>0.23896235640924249</v>
      </c>
      <c r="AW60" s="90">
        <v>0.23615664129226746</v>
      </c>
      <c r="AX60" s="90">
        <v>0.21055106798969175</v>
      </c>
      <c r="AY60" s="90">
        <v>0.23157400150395371</v>
      </c>
      <c r="AZ60" s="90">
        <v>0.22872452781346475</v>
      </c>
      <c r="BA60" s="90">
        <v>0.22648423754197042</v>
      </c>
      <c r="BB60" s="90">
        <v>0.22408637505654558</v>
      </c>
      <c r="BC60" s="90">
        <v>0.22253078900133555</v>
      </c>
      <c r="BD60" s="90">
        <v>0.22058998115222436</v>
      </c>
      <c r="BE60" s="85"/>
    </row>
    <row r="61" spans="1:57">
      <c r="B61" s="1" t="str">
        <f t="shared" si="3"/>
        <v>WAUniversityNew</v>
      </c>
      <c r="C61" s="1" t="s">
        <v>83</v>
      </c>
      <c r="D61" s="185" t="s">
        <v>52</v>
      </c>
      <c r="E61" s="1" t="s">
        <v>8</v>
      </c>
      <c r="H61" s="16">
        <v>0.87186200000000003</v>
      </c>
      <c r="I61" s="16">
        <v>0.76489800000000008</v>
      </c>
      <c r="J61" s="16">
        <v>1.075318</v>
      </c>
      <c r="K61" s="16">
        <v>1.0744339999999999</v>
      </c>
      <c r="L61" s="16">
        <v>1.190544</v>
      </c>
      <c r="M61" s="16">
        <v>1.6310480000000001</v>
      </c>
      <c r="N61" s="16">
        <v>1.23522</v>
      </c>
      <c r="O61" s="16">
        <v>0.73160384000000001</v>
      </c>
      <c r="P61" s="16">
        <v>1.5364259999999998</v>
      </c>
      <c r="Q61" s="16">
        <v>0.99548600000000009</v>
      </c>
      <c r="R61" s="16">
        <v>0.98280400000000012</v>
      </c>
      <c r="S61" s="16">
        <v>1.1888779999999999</v>
      </c>
      <c r="T61" s="16">
        <v>1.2785020000000002</v>
      </c>
      <c r="U61" s="16">
        <v>1.217098</v>
      </c>
      <c r="V61" s="16">
        <v>1.1140099999999999</v>
      </c>
      <c r="W61" s="16">
        <v>1.2012</v>
      </c>
      <c r="X61" s="16">
        <v>1.5534000000000001</v>
      </c>
      <c r="Y61" s="16">
        <v>0.81710000000000005</v>
      </c>
      <c r="Z61" s="16">
        <v>1.2970999999999999</v>
      </c>
      <c r="AA61" s="16">
        <v>1.4250999999999998</v>
      </c>
      <c r="AB61" s="16">
        <v>1.3376018689940781</v>
      </c>
      <c r="AC61" s="16">
        <v>1.4693053926132156</v>
      </c>
      <c r="AD61" s="16">
        <v>1.3354667382339562</v>
      </c>
      <c r="AE61" s="16">
        <v>1.249250206816515</v>
      </c>
      <c r="AF61" s="16">
        <v>1.1945016318338744</v>
      </c>
      <c r="AG61" s="16">
        <v>0.85760000000000003</v>
      </c>
      <c r="AH61" s="16">
        <v>0.74910033479178939</v>
      </c>
      <c r="AI61" s="16">
        <v>0.69457314165882078</v>
      </c>
      <c r="AJ61" s="90">
        <v>0.55034644569336055</v>
      </c>
      <c r="AK61" s="90">
        <v>0.19708889517626973</v>
      </c>
      <c r="AL61" s="90">
        <v>0.21527982846651836</v>
      </c>
      <c r="AM61" s="90">
        <v>0.49781121136292339</v>
      </c>
      <c r="AN61" s="90">
        <v>0.74468313329494606</v>
      </c>
      <c r="AO61" s="90">
        <v>0.57980000188699998</v>
      </c>
      <c r="AP61" s="90">
        <v>0.60951112815262887</v>
      </c>
      <c r="AQ61" s="418">
        <v>0.47020840231284527</v>
      </c>
      <c r="AR61" s="90">
        <v>0.61079591926439625</v>
      </c>
      <c r="AS61" s="90">
        <v>0.70330661974835829</v>
      </c>
      <c r="AT61" s="90">
        <v>0.65087929509394671</v>
      </c>
      <c r="AU61" s="90">
        <v>0.74741786713672553</v>
      </c>
      <c r="AV61" s="90">
        <v>0.80129568660920225</v>
      </c>
      <c r="AW61" s="90">
        <v>0.79791715228158988</v>
      </c>
      <c r="AX61" s="90">
        <v>0.80671054720442814</v>
      </c>
      <c r="AY61" s="90">
        <v>0.79467848938774477</v>
      </c>
      <c r="AZ61" s="90">
        <v>0.68874453498918264</v>
      </c>
      <c r="BA61" s="90">
        <v>0.7879557534226117</v>
      </c>
      <c r="BB61" s="90">
        <v>0.67284346574235232</v>
      </c>
      <c r="BC61" s="90">
        <v>0.67263997758535998</v>
      </c>
      <c r="BD61" s="90">
        <v>0.72680772494250956</v>
      </c>
      <c r="BE61" s="85"/>
    </row>
    <row r="62" spans="1:57">
      <c r="B62" s="1" t="str">
        <f t="shared" si="3"/>
        <v>WAWarehouseNew</v>
      </c>
      <c r="C62" s="1" t="s">
        <v>84</v>
      </c>
      <c r="D62" s="185" t="s">
        <v>54</v>
      </c>
      <c r="E62" s="1" t="s">
        <v>8</v>
      </c>
      <c r="H62" s="16">
        <v>5.2438000000000002</v>
      </c>
      <c r="I62" s="16">
        <v>3.0779999999999998</v>
      </c>
      <c r="J62" s="16">
        <v>3.5724999999999998</v>
      </c>
      <c r="K62" s="16">
        <v>4.5848000000000004</v>
      </c>
      <c r="L62" s="16">
        <v>3.4581999999999997</v>
      </c>
      <c r="M62" s="16">
        <v>3.2988000000000004</v>
      </c>
      <c r="N62" s="16">
        <v>3.1168</v>
      </c>
      <c r="O62" s="16">
        <v>3.8371</v>
      </c>
      <c r="P62" s="16">
        <v>5.0454999999999997</v>
      </c>
      <c r="Q62" s="16">
        <v>6.3580129999999997</v>
      </c>
      <c r="R62" s="16">
        <v>4.7816999999999998</v>
      </c>
      <c r="S62" s="16">
        <v>6.0843999999999996</v>
      </c>
      <c r="T62" s="16">
        <v>5.7608000000000006</v>
      </c>
      <c r="U62" s="16">
        <v>5.1916000000000002</v>
      </c>
      <c r="V62" s="16">
        <v>6.0718000000000005</v>
      </c>
      <c r="W62" s="16">
        <v>2.7429000000000001</v>
      </c>
      <c r="X62" s="16">
        <v>4.8205</v>
      </c>
      <c r="Y62" s="16">
        <v>3.1579999999999999</v>
      </c>
      <c r="Z62" s="16">
        <v>4.7521000000000004</v>
      </c>
      <c r="AA62" s="16">
        <v>4.5863000000000005</v>
      </c>
      <c r="AB62" s="16">
        <v>4.2521218800000069</v>
      </c>
      <c r="AC62" s="16">
        <v>4.1643903399999962</v>
      </c>
      <c r="AD62" s="16">
        <v>4.2213762000000035</v>
      </c>
      <c r="AE62" s="16">
        <v>4.5285378099999987</v>
      </c>
      <c r="AF62" s="16">
        <v>4.8078776500000027</v>
      </c>
      <c r="AG62" s="16">
        <v>0</v>
      </c>
      <c r="AH62" s="16">
        <v>1.7166651224787417</v>
      </c>
      <c r="AI62" s="16">
        <v>2.8599618715137547</v>
      </c>
      <c r="AJ62" s="90">
        <v>3.3522334198038153</v>
      </c>
      <c r="AK62" s="90">
        <v>3.3638216378345662</v>
      </c>
      <c r="AL62" s="90">
        <v>3.2066039909001924</v>
      </c>
      <c r="AM62" s="90">
        <v>1.606426041244851</v>
      </c>
      <c r="AN62" s="90">
        <v>1.4666005542454845</v>
      </c>
      <c r="AO62" s="90">
        <v>1.0770156580870986</v>
      </c>
      <c r="AP62" s="90">
        <v>1.0748695490758178</v>
      </c>
      <c r="AQ62" s="418">
        <v>1.0696752258435263</v>
      </c>
      <c r="AR62" s="90">
        <v>1.065296740110993</v>
      </c>
      <c r="AS62" s="90">
        <v>1.4654448760540348</v>
      </c>
      <c r="AT62" s="90">
        <v>1.578709887546027</v>
      </c>
      <c r="AU62" s="90">
        <v>1.5280288901922863</v>
      </c>
      <c r="AV62" s="90">
        <v>1.3041022602749619</v>
      </c>
      <c r="AW62" s="90">
        <v>1.0580018473463091</v>
      </c>
      <c r="AX62" s="90">
        <v>0.94803232060323039</v>
      </c>
      <c r="AY62" s="90">
        <v>1.047727027251365</v>
      </c>
      <c r="AZ62" s="90">
        <v>1.0406436415803682</v>
      </c>
      <c r="BA62" s="90">
        <v>1.035584946713171</v>
      </c>
      <c r="BB62" s="90">
        <v>1.0288244745365906</v>
      </c>
      <c r="BC62" s="90">
        <v>1.0215987899291299</v>
      </c>
      <c r="BD62" s="90">
        <v>1.0146159594773891</v>
      </c>
      <c r="BE62" s="85"/>
    </row>
    <row r="63" spans="1:57">
      <c r="B63" s="1" t="str">
        <f t="shared" si="3"/>
        <v>WASupermarketNew</v>
      </c>
      <c r="C63" s="1" t="s">
        <v>85</v>
      </c>
      <c r="D63" s="185" t="s">
        <v>56</v>
      </c>
      <c r="E63" s="1" t="s">
        <v>8</v>
      </c>
      <c r="H63" s="16">
        <v>0.5481317139383739</v>
      </c>
      <c r="I63" s="16">
        <v>0.5178364790468617</v>
      </c>
      <c r="J63" s="16">
        <v>0.36484021769957081</v>
      </c>
      <c r="K63" s="16">
        <v>0.32476607988686124</v>
      </c>
      <c r="L63" s="16">
        <v>0.22417892894792907</v>
      </c>
      <c r="M63" s="16">
        <v>0.34350090875073974</v>
      </c>
      <c r="N63" s="16">
        <v>0.52751856114705731</v>
      </c>
      <c r="O63" s="16">
        <v>0.81413723755914813</v>
      </c>
      <c r="P63" s="16">
        <v>0.56910310376739748</v>
      </c>
      <c r="Q63" s="16">
        <v>0.30467575952895537</v>
      </c>
      <c r="R63" s="16">
        <v>0.37290539208903378</v>
      </c>
      <c r="S63" s="16">
        <v>0.54342622203767876</v>
      </c>
      <c r="T63" s="16">
        <v>0.76022740442525871</v>
      </c>
      <c r="U63" s="16">
        <v>0.55984703327961061</v>
      </c>
      <c r="V63" s="16">
        <v>0.57692622610435551</v>
      </c>
      <c r="W63" s="16">
        <v>0.37201976634398637</v>
      </c>
      <c r="X63" s="16">
        <v>0.26963174813441793</v>
      </c>
      <c r="Y63" s="16">
        <v>0.34990048025184839</v>
      </c>
      <c r="Z63" s="16">
        <v>0.25180000000000002</v>
      </c>
      <c r="AA63" s="16">
        <v>0.24840000000000001</v>
      </c>
      <c r="AB63" s="16">
        <v>0.2696633082872934</v>
      </c>
      <c r="AC63" s="16">
        <v>0.33187896960079466</v>
      </c>
      <c r="AD63" s="16">
        <v>0.24932755554944439</v>
      </c>
      <c r="AE63" s="16">
        <v>0.2462404319623952</v>
      </c>
      <c r="AF63" s="16">
        <v>0.25827766589951878</v>
      </c>
      <c r="AG63" s="16">
        <v>1.4294720000000003</v>
      </c>
      <c r="AH63" s="16">
        <v>0.61374152974904594</v>
      </c>
      <c r="AI63" s="16">
        <v>0.58409120867190978</v>
      </c>
      <c r="AJ63" s="90">
        <v>0.17716890093288287</v>
      </c>
      <c r="AK63" s="90">
        <v>0.17637943285402144</v>
      </c>
      <c r="AL63" s="90">
        <v>0.17606142053844148</v>
      </c>
      <c r="AM63" s="90">
        <v>0.17545479083057955</v>
      </c>
      <c r="AN63" s="90">
        <v>0.17366925570823355</v>
      </c>
      <c r="AO63" s="90">
        <v>0.17172485871947762</v>
      </c>
      <c r="AP63" s="90">
        <v>0.16921406010087978</v>
      </c>
      <c r="AQ63" s="418">
        <v>0.1660975843351625</v>
      </c>
      <c r="AR63" s="90">
        <v>0.16327370747139056</v>
      </c>
      <c r="AS63" s="90">
        <v>0.16045454113101745</v>
      </c>
      <c r="AT63" s="90">
        <v>0.15843716333519781</v>
      </c>
      <c r="AU63" s="90">
        <v>0.15651370894536412</v>
      </c>
      <c r="AV63" s="90">
        <v>0.15438079496291676</v>
      </c>
      <c r="AW63" s="90">
        <v>0.1525892301450005</v>
      </c>
      <c r="AX63" s="90">
        <v>0.13584645111700414</v>
      </c>
      <c r="AY63" s="90">
        <v>0.14949230581063314</v>
      </c>
      <c r="AZ63" s="90">
        <v>0.14760072975020333</v>
      </c>
      <c r="BA63" s="90">
        <v>0.14634747859199035</v>
      </c>
      <c r="BB63" s="90">
        <v>0.14497621344499409</v>
      </c>
      <c r="BC63" s="90">
        <v>0.14345354038705316</v>
      </c>
      <c r="BD63" s="90">
        <v>0.14226042473012515</v>
      </c>
      <c r="BE63" s="85"/>
    </row>
    <row r="64" spans="1:57">
      <c r="B64" s="1" t="str">
        <f t="shared" si="3"/>
        <v>WAMiniMartNew</v>
      </c>
      <c r="C64" s="1" t="s">
        <v>86</v>
      </c>
      <c r="D64" s="185" t="s">
        <v>58</v>
      </c>
      <c r="E64" s="1" t="s">
        <v>8</v>
      </c>
      <c r="H64" s="16">
        <v>0.22180508606162622</v>
      </c>
      <c r="I64" s="16">
        <v>0.20954592095313826</v>
      </c>
      <c r="J64" s="16">
        <v>0.14763498230042921</v>
      </c>
      <c r="K64" s="16">
        <v>0.13141872011313882</v>
      </c>
      <c r="L64" s="16">
        <v>9.0715471052070965E-2</v>
      </c>
      <c r="M64" s="16">
        <v>0.13899989124926035</v>
      </c>
      <c r="N64" s="16">
        <v>0.21346383885294262</v>
      </c>
      <c r="O64" s="16">
        <v>0.32944596244085222</v>
      </c>
      <c r="P64" s="16">
        <v>0.23029129623260253</v>
      </c>
      <c r="Q64" s="16">
        <v>0.12328904047104472</v>
      </c>
      <c r="R64" s="16">
        <v>0.15089860791096629</v>
      </c>
      <c r="S64" s="16">
        <v>0.2199009779623213</v>
      </c>
      <c r="T64" s="16">
        <v>0.30763099557474127</v>
      </c>
      <c r="U64" s="16">
        <v>0.22654576672038956</v>
      </c>
      <c r="V64" s="16">
        <v>0.23345697389564446</v>
      </c>
      <c r="W64" s="16">
        <v>0.15054023365601354</v>
      </c>
      <c r="X64" s="16">
        <v>0.1091082518655821</v>
      </c>
      <c r="Y64" s="16">
        <v>0.14158951974815162</v>
      </c>
      <c r="Z64" s="16">
        <v>0.25180000000000002</v>
      </c>
      <c r="AA64" s="16">
        <v>0.24840000000000001</v>
      </c>
      <c r="AB64" s="16">
        <v>0.2696633082872934</v>
      </c>
      <c r="AC64" s="16">
        <v>0.33187896960079466</v>
      </c>
      <c r="AD64" s="16">
        <v>0.24932755554944439</v>
      </c>
      <c r="AE64" s="16">
        <v>0.2462404319623952</v>
      </c>
      <c r="AF64" s="16">
        <v>0.25827766589951878</v>
      </c>
      <c r="AG64" s="16">
        <v>0</v>
      </c>
      <c r="AH64" s="16">
        <v>9.8364812459684189E-2</v>
      </c>
      <c r="AI64" s="16">
        <v>0.15546107780299659</v>
      </c>
      <c r="AJ64" s="90">
        <v>8.679204904145886E-2</v>
      </c>
      <c r="AK64" s="90">
        <v>0.1027764443549654</v>
      </c>
      <c r="AL64" s="90">
        <v>9.8120761113589028E-2</v>
      </c>
      <c r="AM64" s="90">
        <v>3.7477762967093382E-2</v>
      </c>
      <c r="AN64" s="90">
        <v>4.0771171221515953E-2</v>
      </c>
      <c r="AO64" s="90">
        <v>2.6746069662067357E-2</v>
      </c>
      <c r="AP64" s="90">
        <v>1.6407707493548133E-2</v>
      </c>
      <c r="AQ64" s="418">
        <v>1.6362605330652619E-2</v>
      </c>
      <c r="AR64" s="90">
        <v>1.6329228258826857E-2</v>
      </c>
      <c r="AS64" s="90">
        <v>2.4918806706214828E-2</v>
      </c>
      <c r="AT64" s="90">
        <v>3.246944591610141E-2</v>
      </c>
      <c r="AU64" s="90">
        <v>4.3980489480382183E-2</v>
      </c>
      <c r="AV64" s="90">
        <v>7.6367576778924098E-2</v>
      </c>
      <c r="AW64" s="90">
        <v>7.8724739422577392E-2</v>
      </c>
      <c r="AX64" s="90">
        <v>6.8798855365565847E-2</v>
      </c>
      <c r="AY64" s="90">
        <v>7.7169970095951751E-2</v>
      </c>
      <c r="AZ64" s="90">
        <v>6.63931607771579E-2</v>
      </c>
      <c r="BA64" s="90">
        <v>5.1402343752977392E-2</v>
      </c>
      <c r="BB64" s="90">
        <v>5.4276608940825741E-2</v>
      </c>
      <c r="BC64" s="90">
        <v>5.2061845922958115E-2</v>
      </c>
      <c r="BD64" s="90">
        <v>5.2269411563652668E-2</v>
      </c>
      <c r="BE64" s="85"/>
    </row>
    <row r="65" spans="2:57">
      <c r="B65" s="1" t="str">
        <f t="shared" si="3"/>
        <v>WARestaurantNew</v>
      </c>
      <c r="C65" s="1" t="s">
        <v>87</v>
      </c>
      <c r="D65" s="185" t="s">
        <v>60</v>
      </c>
      <c r="E65" s="1" t="s">
        <v>8</v>
      </c>
      <c r="H65" s="16">
        <v>0.23799999999999999</v>
      </c>
      <c r="I65" s="16">
        <v>0.17499999999999999</v>
      </c>
      <c r="J65" s="16">
        <v>0.22190000000000001</v>
      </c>
      <c r="K65" s="16">
        <v>0.18659999999999999</v>
      </c>
      <c r="L65" s="16">
        <v>0.33439999999999998</v>
      </c>
      <c r="M65" s="16">
        <v>0.22409999999999999</v>
      </c>
      <c r="N65" s="16">
        <v>0.1966</v>
      </c>
      <c r="O65" s="16">
        <v>0.28989999999999999</v>
      </c>
      <c r="P65" s="16">
        <v>0.19939999999999999</v>
      </c>
      <c r="Q65" s="16">
        <v>0.25030000000000002</v>
      </c>
      <c r="R65" s="16">
        <v>0.33189999999999997</v>
      </c>
      <c r="S65" s="16">
        <v>0.25900000000000001</v>
      </c>
      <c r="T65" s="16">
        <v>0.33539999999999998</v>
      </c>
      <c r="U65" s="16">
        <v>0.30019999999999997</v>
      </c>
      <c r="V65" s="16">
        <v>0.20430000000000001</v>
      </c>
      <c r="W65" s="16">
        <v>0.76816319999999993</v>
      </c>
      <c r="X65" s="16">
        <v>0.55674780000000001</v>
      </c>
      <c r="Y65" s="16">
        <v>0.72249030000000003</v>
      </c>
      <c r="Z65" s="16">
        <v>0.40964655421985519</v>
      </c>
      <c r="AA65" s="16">
        <v>0.52388613229582326</v>
      </c>
      <c r="AB65" s="16">
        <v>0.44334193058004623</v>
      </c>
      <c r="AC65" s="16">
        <v>0.42727792719092039</v>
      </c>
      <c r="AD65" s="16">
        <v>0.40745061502080099</v>
      </c>
      <c r="AE65" s="16">
        <v>0.42680252776575822</v>
      </c>
      <c r="AF65" s="16">
        <v>0.44913221266704989</v>
      </c>
      <c r="AG65" s="16">
        <v>0</v>
      </c>
      <c r="AH65" s="16">
        <v>0.48464381181769711</v>
      </c>
      <c r="AI65" s="16">
        <v>0.69505414062810278</v>
      </c>
      <c r="AJ65" s="90">
        <v>0.36760706383961089</v>
      </c>
      <c r="AK65" s="90">
        <v>0.25167784759459438</v>
      </c>
      <c r="AL65" s="90">
        <v>0.25133671164073118</v>
      </c>
      <c r="AM65" s="90">
        <v>0.25064386894831081</v>
      </c>
      <c r="AN65" s="90">
        <v>0.24910264850548328</v>
      </c>
      <c r="AO65" s="90">
        <v>0.24780915599799852</v>
      </c>
      <c r="AP65" s="90">
        <v>0.24611066277748886</v>
      </c>
      <c r="AQ65" s="418">
        <v>0.24440312970840666</v>
      </c>
      <c r="AR65" s="90">
        <v>0.24284455225019114</v>
      </c>
      <c r="AS65" s="90">
        <v>0.24152268368077351</v>
      </c>
      <c r="AT65" s="90">
        <v>0.24039055956430502</v>
      </c>
      <c r="AU65" s="90">
        <v>0.23940204118102729</v>
      </c>
      <c r="AV65" s="90">
        <v>0.30818014104823394</v>
      </c>
      <c r="AW65" s="90">
        <v>0.3431937109846312</v>
      </c>
      <c r="AX65" s="90">
        <v>0.34227039600701087</v>
      </c>
      <c r="AY65" s="90">
        <v>0.34990723819451591</v>
      </c>
      <c r="AZ65" s="90">
        <v>0.35223983146941779</v>
      </c>
      <c r="BA65" s="90">
        <v>0.30376724907059782</v>
      </c>
      <c r="BB65" s="90">
        <v>0.30751951874247374</v>
      </c>
      <c r="BC65" s="90">
        <v>0.28401171643188083</v>
      </c>
      <c r="BD65" s="90">
        <v>0.30715039988206716</v>
      </c>
      <c r="BE65" s="85"/>
    </row>
    <row r="66" spans="2:57">
      <c r="B66" s="1" t="str">
        <f t="shared" si="3"/>
        <v>WALodgingNew</v>
      </c>
      <c r="C66" s="1" t="s">
        <v>88</v>
      </c>
      <c r="D66" s="185" t="s">
        <v>62</v>
      </c>
      <c r="E66" s="1" t="s">
        <v>8</v>
      </c>
      <c r="H66" s="16">
        <v>0.61850000000000005</v>
      </c>
      <c r="I66" s="16">
        <v>2.2084999999999999</v>
      </c>
      <c r="J66" s="16">
        <v>1.4847000000000001</v>
      </c>
      <c r="K66" s="16">
        <v>0.95320000000000005</v>
      </c>
      <c r="L66" s="16">
        <v>0.90810000000000002</v>
      </c>
      <c r="M66" s="16">
        <v>0.42230000000000001</v>
      </c>
      <c r="N66" s="16">
        <v>0.60639999999999994</v>
      </c>
      <c r="O66" s="16">
        <v>0.6167999999999999</v>
      </c>
      <c r="P66" s="16">
        <v>1.0635999999999999</v>
      </c>
      <c r="Q66" s="16">
        <v>1.0459000000000001</v>
      </c>
      <c r="R66" s="16">
        <v>2.0405000000000002</v>
      </c>
      <c r="S66" s="16">
        <v>2.3144</v>
      </c>
      <c r="T66" s="16">
        <v>1.7478</v>
      </c>
      <c r="U66" s="16">
        <v>1.9861</v>
      </c>
      <c r="V66" s="16">
        <v>1.1522000000000001</v>
      </c>
      <c r="W66" s="16">
        <v>0.38150000000000001</v>
      </c>
      <c r="X66" s="16">
        <v>0.92549999999999999</v>
      </c>
      <c r="Y66" s="16">
        <v>1.1422999999999999</v>
      </c>
      <c r="Z66" s="16">
        <v>1.5630999999999999</v>
      </c>
      <c r="AA66" s="16">
        <v>1.7925</v>
      </c>
      <c r="AB66" s="16">
        <v>1.7621433593581584</v>
      </c>
      <c r="AC66" s="16">
        <v>1.4336343163011998</v>
      </c>
      <c r="AD66" s="16">
        <v>1.3691762784064214</v>
      </c>
      <c r="AE66" s="16">
        <v>1.5800612145564872</v>
      </c>
      <c r="AF66" s="16">
        <v>1.6433892859138417</v>
      </c>
      <c r="AG66" s="16">
        <v>0.35549999999999998</v>
      </c>
      <c r="AH66" s="16">
        <v>1.0639850370082145</v>
      </c>
      <c r="AI66" s="16">
        <v>1.5273545655345808</v>
      </c>
      <c r="AJ66" s="90">
        <v>0.6395932404768403</v>
      </c>
      <c r="AK66" s="90">
        <v>0.41128276793951279</v>
      </c>
      <c r="AL66" s="90">
        <v>0.4108426012884101</v>
      </c>
      <c r="AM66" s="90">
        <v>0.40981988478892167</v>
      </c>
      <c r="AN66" s="90">
        <v>0.40652515047776883</v>
      </c>
      <c r="AO66" s="90">
        <v>0.40393387818692411</v>
      </c>
      <c r="AP66" s="90">
        <v>0.40115250084984655</v>
      </c>
      <c r="AQ66" s="418">
        <v>0.39833839256993803</v>
      </c>
      <c r="AR66" s="90">
        <v>0.39585198266603694</v>
      </c>
      <c r="AS66" s="90">
        <v>0.39353662891894836</v>
      </c>
      <c r="AT66" s="90">
        <v>0.39206311336065958</v>
      </c>
      <c r="AU66" s="90">
        <v>0.39043527484273016</v>
      </c>
      <c r="AV66" s="90">
        <v>0.74083879513330153</v>
      </c>
      <c r="AW66" s="90">
        <v>0.88961756059606367</v>
      </c>
      <c r="AX66" s="90">
        <v>0.94049270723310019</v>
      </c>
      <c r="AY66" s="90">
        <v>0.93794542080076437</v>
      </c>
      <c r="AZ66" s="90">
        <v>0.97088336978483714</v>
      </c>
      <c r="BA66" s="90">
        <v>0.79690497960732121</v>
      </c>
      <c r="BB66" s="90">
        <v>0.75482596895311205</v>
      </c>
      <c r="BC66" s="90">
        <v>0.72477457159624226</v>
      </c>
      <c r="BD66" s="90">
        <v>0.77404676882411749</v>
      </c>
      <c r="BE66" s="85"/>
    </row>
    <row r="67" spans="2:57">
      <c r="B67" s="1" t="str">
        <f t="shared" si="3"/>
        <v>WAHospitalNew</v>
      </c>
      <c r="C67" s="1" t="s">
        <v>89</v>
      </c>
      <c r="D67" s="185" t="s">
        <v>64</v>
      </c>
      <c r="E67" s="1" t="s">
        <v>8</v>
      </c>
      <c r="H67" s="16">
        <v>0.43003140000000001</v>
      </c>
      <c r="I67" s="16">
        <v>0.38538420000000001</v>
      </c>
      <c r="J67" s="16">
        <v>0.66239400000000004</v>
      </c>
      <c r="K67" s="16">
        <v>0.43521479999999996</v>
      </c>
      <c r="L67" s="16">
        <v>0.36477779999999993</v>
      </c>
      <c r="M67" s="16">
        <v>0.67629059999999996</v>
      </c>
      <c r="N67" s="16">
        <v>0.52988339999999989</v>
      </c>
      <c r="O67" s="16">
        <v>0.50167679999999992</v>
      </c>
      <c r="P67" s="16">
        <v>0.38506620000000003</v>
      </c>
      <c r="Q67" s="16">
        <v>0.32744460000000003</v>
      </c>
      <c r="R67" s="16">
        <v>0.54336660000000003</v>
      </c>
      <c r="S67" s="16">
        <v>0.64827480000000004</v>
      </c>
      <c r="T67" s="16">
        <v>0.97781820000000008</v>
      </c>
      <c r="U67" s="16">
        <v>0.78724080000000007</v>
      </c>
      <c r="V67" s="16">
        <v>0.68166479999999996</v>
      </c>
      <c r="W67" s="16">
        <v>0.47345219999999999</v>
      </c>
      <c r="X67" s="16">
        <v>0.48302279999999997</v>
      </c>
      <c r="Y67" s="16">
        <v>0.4790682</v>
      </c>
      <c r="Z67" s="16">
        <v>3.056</v>
      </c>
      <c r="AA67" s="16">
        <v>2.3259000000000003</v>
      </c>
      <c r="AB67" s="16">
        <v>2.0441822700000003</v>
      </c>
      <c r="AC67" s="16">
        <v>2.0585218499999991</v>
      </c>
      <c r="AD67" s="16">
        <v>2.2333007499999997</v>
      </c>
      <c r="AE67" s="16">
        <v>2.33822785</v>
      </c>
      <c r="AF67" s="16">
        <v>2.370502619999999</v>
      </c>
      <c r="AG67" s="16">
        <v>0.38439999999999996</v>
      </c>
      <c r="AH67" s="16">
        <v>0.83801454449276436</v>
      </c>
      <c r="AI67" s="16">
        <v>1.5907025154292489</v>
      </c>
      <c r="AJ67" s="90">
        <v>1.6880714595801016</v>
      </c>
      <c r="AK67" s="90">
        <v>2.2286814178119836</v>
      </c>
      <c r="AL67" s="90">
        <v>1.8956970967555529</v>
      </c>
      <c r="AM67" s="90">
        <v>1.7260068249969038</v>
      </c>
      <c r="AN67" s="90">
        <v>1.4524840001424757</v>
      </c>
      <c r="AO67" s="90">
        <v>1.1589654637730595</v>
      </c>
      <c r="AP67" s="90">
        <v>0.9930702471441194</v>
      </c>
      <c r="AQ67" s="418">
        <v>0.92086513975332096</v>
      </c>
      <c r="AR67" s="90">
        <v>0.79324068975141693</v>
      </c>
      <c r="AS67" s="90">
        <v>0.81640949502728499</v>
      </c>
      <c r="AT67" s="90">
        <v>0.85434057588725554</v>
      </c>
      <c r="AU67" s="90">
        <v>0.98476533225013585</v>
      </c>
      <c r="AV67" s="90">
        <v>1.1366502254183353</v>
      </c>
      <c r="AW67" s="90">
        <v>1.2384579346511064</v>
      </c>
      <c r="AX67" s="90">
        <v>1.1030956896468507</v>
      </c>
      <c r="AY67" s="90">
        <v>1.1070715111940883</v>
      </c>
      <c r="AZ67" s="90">
        <v>1.0312296444702131</v>
      </c>
      <c r="BA67" s="90">
        <v>0.90198489313562236</v>
      </c>
      <c r="BB67" s="90">
        <v>0.88038563295484196</v>
      </c>
      <c r="BC67" s="90">
        <v>0.8460636351596742</v>
      </c>
      <c r="BD67" s="90">
        <v>0.83397437424043885</v>
      </c>
      <c r="BE67" s="85"/>
    </row>
    <row r="68" spans="2:57">
      <c r="B68" s="1" t="str">
        <f t="shared" si="3"/>
        <v>WAResidential CareNew</v>
      </c>
      <c r="C68" s="1" t="s">
        <v>90</v>
      </c>
      <c r="D68" s="186" t="s">
        <v>5434</v>
      </c>
      <c r="E68" s="1" t="s">
        <v>8</v>
      </c>
      <c r="H68" s="16">
        <v>0.92226859999999999</v>
      </c>
      <c r="I68" s="16">
        <v>0.82651580000000013</v>
      </c>
      <c r="J68" s="16">
        <v>1.420606</v>
      </c>
      <c r="K68" s="16">
        <v>0.93338520000000003</v>
      </c>
      <c r="L68" s="16">
        <v>0.78232219999999997</v>
      </c>
      <c r="M68" s="16">
        <v>1.4504094000000001</v>
      </c>
      <c r="N68" s="16">
        <v>1.1364166</v>
      </c>
      <c r="O68" s="16">
        <v>1.0759231999999999</v>
      </c>
      <c r="P68" s="16">
        <v>0.82583380000000006</v>
      </c>
      <c r="Q68" s="16">
        <v>0.70225540000000009</v>
      </c>
      <c r="R68" s="16">
        <v>1.1653334000000002</v>
      </c>
      <c r="S68" s="16">
        <v>1.3903251999999999</v>
      </c>
      <c r="T68" s="16">
        <v>2.0970818000000002</v>
      </c>
      <c r="U68" s="16">
        <v>1.6883592000000001</v>
      </c>
      <c r="V68" s="16">
        <v>1.4619352000000001</v>
      </c>
      <c r="W68" s="16">
        <v>1.5498478</v>
      </c>
      <c r="X68" s="16">
        <v>1.5811771999999999</v>
      </c>
      <c r="Y68" s="16">
        <v>1.5682318</v>
      </c>
      <c r="Z68" s="16">
        <v>3.056</v>
      </c>
      <c r="AA68" s="16">
        <v>2.3259000000000003</v>
      </c>
      <c r="AB68" s="16">
        <v>2.0441822700000003</v>
      </c>
      <c r="AC68" s="16">
        <v>2.0585218499999991</v>
      </c>
      <c r="AD68" s="16">
        <v>2.2333007499999997</v>
      </c>
      <c r="AE68" s="16">
        <v>2.33822785</v>
      </c>
      <c r="AF68" s="16">
        <v>2.370502619999999</v>
      </c>
      <c r="AG68" s="16">
        <v>0.67769999999999997</v>
      </c>
      <c r="AH68" s="16">
        <v>0.63975199899416346</v>
      </c>
      <c r="AI68" s="16">
        <v>1.2773327068867719</v>
      </c>
      <c r="AJ68" s="90">
        <v>1.5785822943918728</v>
      </c>
      <c r="AK68" s="90">
        <v>2.4319395193544908</v>
      </c>
      <c r="AL68" s="90">
        <v>2.1291077541750831</v>
      </c>
      <c r="AM68" s="90">
        <v>1.8016430781133181</v>
      </c>
      <c r="AN68" s="90">
        <v>1.4684206070966006</v>
      </c>
      <c r="AO68" s="90">
        <v>1.1783030544149813</v>
      </c>
      <c r="AP68" s="90">
        <v>1.0229217616718633</v>
      </c>
      <c r="AQ68" s="418">
        <v>0.94434476922751975</v>
      </c>
      <c r="AR68" s="90">
        <v>0.83817462541220633</v>
      </c>
      <c r="AS68" s="90">
        <v>0.89423696429285127</v>
      </c>
      <c r="AT68" s="90">
        <v>0.96395328349953735</v>
      </c>
      <c r="AU68" s="90">
        <v>1.1298478736162942</v>
      </c>
      <c r="AV68" s="90">
        <v>1.3785757123289217</v>
      </c>
      <c r="AW68" s="90">
        <v>1.5018230090220432</v>
      </c>
      <c r="AX68" s="90">
        <v>1.3659570683439504</v>
      </c>
      <c r="AY68" s="90">
        <v>1.4001935081119736</v>
      </c>
      <c r="AZ68" s="90">
        <v>1.2996381380804523</v>
      </c>
      <c r="BA68" s="90">
        <v>1.1623500041263097</v>
      </c>
      <c r="BB68" s="90">
        <v>1.1306661362729398</v>
      </c>
      <c r="BC68" s="90">
        <v>1.1136055450432074</v>
      </c>
      <c r="BD68" s="90">
        <v>1.1101401975458471</v>
      </c>
      <c r="BE68" s="85"/>
    </row>
    <row r="69" spans="2:57">
      <c r="B69" s="1" t="str">
        <f t="shared" si="3"/>
        <v>WAAssemblyNew</v>
      </c>
      <c r="C69" s="1" t="s">
        <v>91</v>
      </c>
      <c r="D69" s="185" t="s">
        <v>67</v>
      </c>
      <c r="E69" s="1" t="s">
        <v>8</v>
      </c>
      <c r="H69" s="16">
        <v>1.112582</v>
      </c>
      <c r="I69" s="16">
        <v>0.80331799999999998</v>
      </c>
      <c r="J69" s="16">
        <v>0.79209799999999997</v>
      </c>
      <c r="K69" s="16">
        <v>1.4170180000000003</v>
      </c>
      <c r="L69" s="16">
        <v>2.0118140000000002</v>
      </c>
      <c r="M69" s="16">
        <v>1.9682630600000002</v>
      </c>
      <c r="N69" s="16">
        <v>1.356931568</v>
      </c>
      <c r="O69" s="16">
        <v>1.6115660000000003</v>
      </c>
      <c r="P69" s="16">
        <v>2.0560044800000004</v>
      </c>
      <c r="Q69" s="16">
        <v>2.2904100000000001</v>
      </c>
      <c r="R69" s="16">
        <v>2.4596072599999999</v>
      </c>
      <c r="S69" s="16">
        <v>3.8090502600000002</v>
      </c>
      <c r="T69" s="16">
        <v>4.7729200000000009</v>
      </c>
      <c r="U69" s="16">
        <v>4.5525319999999994</v>
      </c>
      <c r="V69" s="16">
        <v>3.3850400000000009</v>
      </c>
      <c r="W69" s="16">
        <v>2.8653000000000004</v>
      </c>
      <c r="X69" s="16">
        <v>1.9470999999999998</v>
      </c>
      <c r="Y69" s="16">
        <v>3.2425000000000002</v>
      </c>
      <c r="Z69" s="16">
        <v>1.5354000000000001</v>
      </c>
      <c r="AA69" s="16">
        <v>1.9370000000000001</v>
      </c>
      <c r="AB69" s="16">
        <v>2.3703669220352253</v>
      </c>
      <c r="AC69" s="16">
        <v>1.9890497993605087</v>
      </c>
      <c r="AD69" s="16">
        <v>2.1600621794832904</v>
      </c>
      <c r="AE69" s="16">
        <v>2.2621435716444833</v>
      </c>
      <c r="AF69" s="16">
        <v>2.1876060984594141</v>
      </c>
      <c r="AG69" s="16">
        <v>1.3685999999999998</v>
      </c>
      <c r="AH69" s="16">
        <v>2.3200010876287362</v>
      </c>
      <c r="AI69" s="16">
        <v>3.9587811549843615</v>
      </c>
      <c r="AJ69" s="90">
        <v>1.6110333704151583</v>
      </c>
      <c r="AK69" s="90">
        <v>0.68438694030124569</v>
      </c>
      <c r="AL69" s="90">
        <v>0.74127015581669731</v>
      </c>
      <c r="AM69" s="90">
        <v>0.68205870419140668</v>
      </c>
      <c r="AN69" s="90">
        <v>0.90128464629339056</v>
      </c>
      <c r="AO69" s="90">
        <v>0.6805821127575864</v>
      </c>
      <c r="AP69" s="90">
        <v>0.88371723988289674</v>
      </c>
      <c r="AQ69" s="418">
        <v>0.67978776893346315</v>
      </c>
      <c r="AR69" s="90">
        <v>0.67756005181574741</v>
      </c>
      <c r="AS69" s="90">
        <v>0.70115434013112954</v>
      </c>
      <c r="AT69" s="90">
        <v>1.2620962294176936</v>
      </c>
      <c r="AU69" s="90">
        <v>1.3335448686753808</v>
      </c>
      <c r="AV69" s="90">
        <v>1.776092369571231</v>
      </c>
      <c r="AW69" s="90">
        <v>2.3861993471188265</v>
      </c>
      <c r="AX69" s="90">
        <v>2.7454721598338239</v>
      </c>
      <c r="AY69" s="90">
        <v>3.12932019136323</v>
      </c>
      <c r="AZ69" s="90">
        <v>2.8054207892348311</v>
      </c>
      <c r="BA69" s="90">
        <v>2.9865750415842962</v>
      </c>
      <c r="BB69" s="90">
        <v>2.7014805448402512</v>
      </c>
      <c r="BC69" s="90">
        <v>2.6918198772979323</v>
      </c>
      <c r="BD69" s="90">
        <v>2.7396953365912688</v>
      </c>
      <c r="BE69" s="85"/>
    </row>
    <row r="70" spans="2:57">
      <c r="B70" s="1" t="str">
        <f t="shared" si="3"/>
        <v>WAOtherNew</v>
      </c>
      <c r="C70" s="1" t="s">
        <v>92</v>
      </c>
      <c r="D70" s="185" t="s">
        <v>69</v>
      </c>
      <c r="E70" s="1" t="s">
        <v>8</v>
      </c>
      <c r="H70" s="16">
        <v>2.1597179999999998</v>
      </c>
      <c r="I70" s="16">
        <v>1.559382</v>
      </c>
      <c r="J70" s="16">
        <v>1.5376019999999999</v>
      </c>
      <c r="K70" s="16">
        <v>2.7506820000000007</v>
      </c>
      <c r="L70" s="16">
        <v>3.9052860000000007</v>
      </c>
      <c r="M70" s="16">
        <v>3.8207459400000001</v>
      </c>
      <c r="N70" s="16">
        <v>2.634043632</v>
      </c>
      <c r="O70" s="16">
        <v>3.1283340000000002</v>
      </c>
      <c r="P70" s="16">
        <v>3.991067520000001</v>
      </c>
      <c r="Q70" s="16">
        <v>4.446089999999999</v>
      </c>
      <c r="R70" s="16">
        <v>4.7745317399999996</v>
      </c>
      <c r="S70" s="16">
        <v>7.3940387400000001</v>
      </c>
      <c r="T70" s="16">
        <v>9.2650800000000011</v>
      </c>
      <c r="U70" s="16">
        <v>8.8372679999999981</v>
      </c>
      <c r="V70" s="16">
        <v>6.5709600000000021</v>
      </c>
      <c r="W70" s="16">
        <v>4.5552000000000001</v>
      </c>
      <c r="X70" s="16">
        <v>5.4093999999999998</v>
      </c>
      <c r="Y70" s="16">
        <v>5.1186000000000007</v>
      </c>
      <c r="Z70" s="16">
        <v>1.7812999999999999</v>
      </c>
      <c r="AA70" s="16">
        <v>2.95</v>
      </c>
      <c r="AB70" s="16">
        <v>2.2861592609503698</v>
      </c>
      <c r="AC70" s="16">
        <v>2.5053125556405771</v>
      </c>
      <c r="AD70" s="16">
        <v>2.4712945670254456</v>
      </c>
      <c r="AE70" s="16">
        <v>2.4438312461536253</v>
      </c>
      <c r="AF70" s="16">
        <v>2.3899364054041059</v>
      </c>
      <c r="AG70" s="16">
        <v>3.4875999999999947</v>
      </c>
      <c r="AH70" s="16">
        <v>2.218925715906761</v>
      </c>
      <c r="AI70" s="16">
        <v>1.8507388509202221</v>
      </c>
      <c r="AJ70" s="90">
        <v>2.8867552132258991</v>
      </c>
      <c r="AK70" s="90">
        <v>3.6569538800915415</v>
      </c>
      <c r="AL70" s="90">
        <v>2.8812400284342488</v>
      </c>
      <c r="AM70" s="90">
        <v>2.3193964051483755</v>
      </c>
      <c r="AN70" s="90">
        <v>2.7052961507700362</v>
      </c>
      <c r="AO70" s="90">
        <v>1.946631569607183</v>
      </c>
      <c r="AP70" s="90">
        <v>1.8144015018588957</v>
      </c>
      <c r="AQ70" s="418">
        <v>1.357517443604572</v>
      </c>
      <c r="AR70" s="90">
        <v>1.9836894629150317</v>
      </c>
      <c r="AS70" s="90">
        <v>2.124851232527468</v>
      </c>
      <c r="AT70" s="90">
        <v>2.2316296924790713</v>
      </c>
      <c r="AU70" s="90">
        <v>2.3450157044481372</v>
      </c>
      <c r="AV70" s="90">
        <v>2.518000653680748</v>
      </c>
      <c r="AW70" s="90">
        <v>2.5465096832563843</v>
      </c>
      <c r="AX70" s="90">
        <v>2.4586480541084756</v>
      </c>
      <c r="AY70" s="90">
        <v>2.6836456735268981</v>
      </c>
      <c r="AZ70" s="90">
        <v>2.5481046463699819</v>
      </c>
      <c r="BA70" s="90">
        <v>2.3538265140727872</v>
      </c>
      <c r="BB70" s="90">
        <v>2.2595228933240263</v>
      </c>
      <c r="BC70" s="90">
        <v>2.1452564792376672</v>
      </c>
      <c r="BD70" s="90">
        <v>2.1712003490522984</v>
      </c>
      <c r="BE70" s="85"/>
    </row>
    <row r="71" spans="2:57">
      <c r="B71" s="1" t="str">
        <f t="shared" si="3"/>
        <v>WALarge OffStock 2016</v>
      </c>
      <c r="C71" s="1" t="s">
        <v>93</v>
      </c>
      <c r="D71" s="185" t="s">
        <v>41</v>
      </c>
      <c r="E71" s="1" t="s">
        <v>5421</v>
      </c>
      <c r="F71" s="1" t="s">
        <v>71</v>
      </c>
      <c r="AJ71" s="85"/>
      <c r="AK71" s="85">
        <v>237.88323522777119</v>
      </c>
      <c r="AL71" s="85">
        <v>237.16958552208789</v>
      </c>
      <c r="AM71" s="85">
        <v>236.45807676552161</v>
      </c>
      <c r="AN71" s="85">
        <v>235.74870253522505</v>
      </c>
      <c r="AO71" s="85">
        <v>235.04145642761938</v>
      </c>
      <c r="AP71" s="85">
        <v>234.33633205833652</v>
      </c>
      <c r="AQ71" s="419">
        <v>233.63332306216151</v>
      </c>
      <c r="AR71" s="85">
        <v>232.93242309297503</v>
      </c>
      <c r="AS71" s="85">
        <v>232.23362582369612</v>
      </c>
      <c r="AT71" s="85">
        <v>231.53692494622501</v>
      </c>
      <c r="AU71" s="85">
        <v>230.84231417138633</v>
      </c>
      <c r="AV71" s="85">
        <v>230.14978722887219</v>
      </c>
      <c r="AW71" s="85">
        <v>229.45933786718558</v>
      </c>
      <c r="AX71" s="85">
        <v>228.77095985358403</v>
      </c>
      <c r="AY71" s="85">
        <v>228.08464697402329</v>
      </c>
      <c r="AZ71" s="85">
        <v>227.40039303310121</v>
      </c>
      <c r="BA71" s="85">
        <v>226.7181918540019</v>
      </c>
      <c r="BB71" s="85">
        <v>226.0380372784399</v>
      </c>
      <c r="BC71" s="85">
        <v>225.35992316660457</v>
      </c>
      <c r="BD71" s="85">
        <v>224.68384339710477</v>
      </c>
      <c r="BE71" s="85"/>
    </row>
    <row r="72" spans="2:57">
      <c r="B72" s="1" t="str">
        <f t="shared" si="3"/>
        <v>WAMedium OffStock 2016</v>
      </c>
      <c r="C72" s="1" t="s">
        <v>94</v>
      </c>
      <c r="D72" s="185" t="s">
        <v>43</v>
      </c>
      <c r="E72" s="1" t="s">
        <v>5421</v>
      </c>
      <c r="F72" s="1" t="s">
        <v>71</v>
      </c>
      <c r="AJ72" s="85"/>
      <c r="AK72" s="85">
        <v>114.09141997190439</v>
      </c>
      <c r="AL72" s="85">
        <v>113.74914571198867</v>
      </c>
      <c r="AM72" s="85">
        <v>113.40789827485271</v>
      </c>
      <c r="AN72" s="85">
        <v>113.06767458002815</v>
      </c>
      <c r="AO72" s="85">
        <v>112.72847155628807</v>
      </c>
      <c r="AP72" s="85">
        <v>112.3902861416192</v>
      </c>
      <c r="AQ72" s="419">
        <v>112.05311528319434</v>
      </c>
      <c r="AR72" s="85">
        <v>111.71695593734476</v>
      </c>
      <c r="AS72" s="85">
        <v>111.38180506953273</v>
      </c>
      <c r="AT72" s="85">
        <v>111.04765965432414</v>
      </c>
      <c r="AU72" s="85">
        <v>110.71451667536117</v>
      </c>
      <c r="AV72" s="85">
        <v>110.38237312533508</v>
      </c>
      <c r="AW72" s="85">
        <v>110.05122600595908</v>
      </c>
      <c r="AX72" s="85">
        <v>109.7210723279412</v>
      </c>
      <c r="AY72" s="85">
        <v>109.39190911095737</v>
      </c>
      <c r="AZ72" s="85">
        <v>109.06373338362449</v>
      </c>
      <c r="BA72" s="85">
        <v>108.73654218347362</v>
      </c>
      <c r="BB72" s="85">
        <v>108.41033255692319</v>
      </c>
      <c r="BC72" s="85">
        <v>108.08510155925242</v>
      </c>
      <c r="BD72" s="85">
        <v>107.76084625457466</v>
      </c>
      <c r="BE72" s="85"/>
    </row>
    <row r="73" spans="2:57">
      <c r="B73" s="1" t="str">
        <f t="shared" si="3"/>
        <v>WASmall OffStock 2016</v>
      </c>
      <c r="C73" s="1" t="s">
        <v>95</v>
      </c>
      <c r="D73" s="185" t="s">
        <v>45</v>
      </c>
      <c r="E73" s="1" t="s">
        <v>5421</v>
      </c>
      <c r="F73" s="1" t="s">
        <v>71</v>
      </c>
      <c r="AJ73" s="85"/>
      <c r="AK73" s="85">
        <v>113.38981111028951</v>
      </c>
      <c r="AL73" s="85">
        <v>113.04964167695864</v>
      </c>
      <c r="AM73" s="85">
        <v>112.71049275192777</v>
      </c>
      <c r="AN73" s="85">
        <v>112.37236127367198</v>
      </c>
      <c r="AO73" s="85">
        <v>112.03524418985097</v>
      </c>
      <c r="AP73" s="85">
        <v>111.69913845728142</v>
      </c>
      <c r="AQ73" s="419">
        <v>111.36404104190957</v>
      </c>
      <c r="AR73" s="85">
        <v>111.02994891878384</v>
      </c>
      <c r="AS73" s="85">
        <v>110.69685907202749</v>
      </c>
      <c r="AT73" s="85">
        <v>110.36476849481141</v>
      </c>
      <c r="AU73" s="85">
        <v>110.03367418932697</v>
      </c>
      <c r="AV73" s="85">
        <v>109.70357316675899</v>
      </c>
      <c r="AW73" s="85">
        <v>109.37446244725871</v>
      </c>
      <c r="AX73" s="85">
        <v>109.04633905991693</v>
      </c>
      <c r="AY73" s="85">
        <v>108.71920004273719</v>
      </c>
      <c r="AZ73" s="85">
        <v>108.39304244260897</v>
      </c>
      <c r="BA73" s="85">
        <v>108.06786331528114</v>
      </c>
      <c r="BB73" s="85">
        <v>107.74365972533531</v>
      </c>
      <c r="BC73" s="85">
        <v>107.4204287461593</v>
      </c>
      <c r="BD73" s="85">
        <v>107.09816745992083</v>
      </c>
      <c r="BE73" s="85"/>
    </row>
    <row r="74" spans="2:57">
      <c r="B74" s="1" t="str">
        <f t="shared" si="3"/>
        <v>WAXLarge RetStock 2016</v>
      </c>
      <c r="C74" s="1" t="s">
        <v>78</v>
      </c>
      <c r="D74" s="186" t="s">
        <v>5432</v>
      </c>
      <c r="E74" s="1" t="s">
        <v>5421</v>
      </c>
      <c r="F74" s="1" t="s">
        <v>71</v>
      </c>
      <c r="AJ74" s="85"/>
      <c r="AK74" s="85">
        <v>77.657183517005379</v>
      </c>
      <c r="AL74" s="85">
        <v>77.299960472827152</v>
      </c>
      <c r="AM74" s="85">
        <v>76.94438065465215</v>
      </c>
      <c r="AN74" s="85">
        <v>76.590436503640746</v>
      </c>
      <c r="AO74" s="85">
        <v>76.23812049572399</v>
      </c>
      <c r="AP74" s="85">
        <v>75.887425141443657</v>
      </c>
      <c r="AQ74" s="419">
        <v>75.538342985793008</v>
      </c>
      <c r="AR74" s="85">
        <v>75.190866608058357</v>
      </c>
      <c r="AS74" s="85">
        <v>74.844988621661287</v>
      </c>
      <c r="AT74" s="85">
        <v>74.500701674001647</v>
      </c>
      <c r="AU74" s="85">
        <v>74.157998446301235</v>
      </c>
      <c r="AV74" s="85">
        <v>73.816871653448246</v>
      </c>
      <c r="AW74" s="85">
        <v>73.477314043842384</v>
      </c>
      <c r="AX74" s="85">
        <v>73.139318399240707</v>
      </c>
      <c r="AY74" s="85">
        <v>72.802877534604193</v>
      </c>
      <c r="AZ74" s="85">
        <v>72.467984297945009</v>
      </c>
      <c r="BA74" s="85">
        <v>72.134631570174463</v>
      </c>
      <c r="BB74" s="85">
        <v>71.802812264951655</v>
      </c>
      <c r="BC74" s="85">
        <v>71.472519328532869</v>
      </c>
      <c r="BD74" s="85">
        <v>71.143745739621608</v>
      </c>
      <c r="BE74" s="85"/>
    </row>
    <row r="75" spans="2:57">
      <c r="B75" s="1" t="str">
        <f t="shared" si="3"/>
        <v>WALarge RetStock 2016</v>
      </c>
      <c r="C75" s="1" t="s">
        <v>79</v>
      </c>
      <c r="D75" s="186" t="s">
        <v>5429</v>
      </c>
      <c r="E75" s="1" t="s">
        <v>5421</v>
      </c>
      <c r="F75" s="1" t="s">
        <v>71</v>
      </c>
      <c r="AJ75" s="85"/>
      <c r="AK75" s="85">
        <v>119.00178596626733</v>
      </c>
      <c r="AL75" s="85">
        <v>118.4543777508225</v>
      </c>
      <c r="AM75" s="85">
        <v>117.90948761316871</v>
      </c>
      <c r="AN75" s="85">
        <v>117.36710397014812</v>
      </c>
      <c r="AO75" s="85">
        <v>116.82721529188544</v>
      </c>
      <c r="AP75" s="85">
        <v>116.28981010154276</v>
      </c>
      <c r="AQ75" s="419">
        <v>115.75487697507565</v>
      </c>
      <c r="AR75" s="85">
        <v>115.2224045409903</v>
      </c>
      <c r="AS75" s="85">
        <v>114.69238148010173</v>
      </c>
      <c r="AT75" s="85">
        <v>114.16479652529326</v>
      </c>
      <c r="AU75" s="85">
        <v>113.6396384612769</v>
      </c>
      <c r="AV75" s="85">
        <v>113.11689612435502</v>
      </c>
      <c r="AW75" s="85">
        <v>112.59655840218298</v>
      </c>
      <c r="AX75" s="85">
        <v>112.07861423353293</v>
      </c>
      <c r="AY75" s="85">
        <v>111.56305260805867</v>
      </c>
      <c r="AZ75" s="85">
        <v>111.04986256606159</v>
      </c>
      <c r="BA75" s="85">
        <v>110.5390331982577</v>
      </c>
      <c r="BB75" s="85">
        <v>110.03055364554571</v>
      </c>
      <c r="BC75" s="85">
        <v>109.52441309877619</v>
      </c>
      <c r="BD75" s="85">
        <v>109.02060079852181</v>
      </c>
      <c r="BE75" s="85"/>
    </row>
    <row r="76" spans="2:57">
      <c r="B76" s="1" t="str">
        <f t="shared" si="3"/>
        <v>WAMedium RetStock 2016</v>
      </c>
      <c r="C76" s="1" t="s">
        <v>80</v>
      </c>
      <c r="D76" s="186" t="s">
        <v>5430</v>
      </c>
      <c r="E76" s="1" t="s">
        <v>5421</v>
      </c>
      <c r="F76" s="1" t="s">
        <v>71</v>
      </c>
      <c r="AJ76" s="85"/>
      <c r="AK76" s="85">
        <v>50.799322151489761</v>
      </c>
      <c r="AL76" s="85">
        <v>50.565645269592906</v>
      </c>
      <c r="AM76" s="85">
        <v>50.333043301352774</v>
      </c>
      <c r="AN76" s="85">
        <v>50.10151130216655</v>
      </c>
      <c r="AO76" s="85">
        <v>49.871044350176582</v>
      </c>
      <c r="AP76" s="85">
        <v>49.641637546165768</v>
      </c>
      <c r="AQ76" s="419">
        <v>49.413286013453401</v>
      </c>
      <c r="AR76" s="85">
        <v>49.185984897791514</v>
      </c>
      <c r="AS76" s="85">
        <v>48.959729367261673</v>
      </c>
      <c r="AT76" s="85">
        <v>48.734514612172269</v>
      </c>
      <c r="AU76" s="85">
        <v>48.510335844956273</v>
      </c>
      <c r="AV76" s="85">
        <v>48.287188300069474</v>
      </c>
      <c r="AW76" s="85">
        <v>48.065067233889152</v>
      </c>
      <c r="AX76" s="85">
        <v>47.84396792461326</v>
      </c>
      <c r="AY76" s="85">
        <v>47.623885672160036</v>
      </c>
      <c r="AZ76" s="85">
        <v>47.4048157980681</v>
      </c>
      <c r="BA76" s="85">
        <v>47.186753645396983</v>
      </c>
      <c r="BB76" s="85">
        <v>46.969694578628157</v>
      </c>
      <c r="BC76" s="85">
        <v>46.753633983566466</v>
      </c>
      <c r="BD76" s="85">
        <v>46.538567267242058</v>
      </c>
      <c r="BE76" s="85"/>
    </row>
    <row r="77" spans="2:57">
      <c r="B77" s="1" t="str">
        <f t="shared" si="3"/>
        <v>WASmall RetStock 2016</v>
      </c>
      <c r="C77" s="1" t="s">
        <v>81</v>
      </c>
      <c r="D77" s="186" t="s">
        <v>5431</v>
      </c>
      <c r="E77" s="1" t="s">
        <v>5421</v>
      </c>
      <c r="F77" s="1" t="s">
        <v>71</v>
      </c>
      <c r="AJ77" s="85"/>
      <c r="AK77" s="85">
        <v>60.840192927727237</v>
      </c>
      <c r="AL77" s="85">
        <v>60.560328040259691</v>
      </c>
      <c r="AM77" s="85">
        <v>60.28175053127449</v>
      </c>
      <c r="AN77" s="85">
        <v>60.004454478830624</v>
      </c>
      <c r="AO77" s="85">
        <v>59.728433988227998</v>
      </c>
      <c r="AP77" s="85">
        <v>59.453683191882149</v>
      </c>
      <c r="AQ77" s="419">
        <v>59.18019624919949</v>
      </c>
      <c r="AR77" s="85">
        <v>58.907967346453169</v>
      </c>
      <c r="AS77" s="85">
        <v>58.636990696659481</v>
      </c>
      <c r="AT77" s="85">
        <v>58.367260539454847</v>
      </c>
      <c r="AU77" s="85">
        <v>58.098771140973355</v>
      </c>
      <c r="AV77" s="85">
        <v>57.831516793724873</v>
      </c>
      <c r="AW77" s="85">
        <v>57.565491816473738</v>
      </c>
      <c r="AX77" s="85">
        <v>57.300690554117956</v>
      </c>
      <c r="AY77" s="85">
        <v>57.037107377569008</v>
      </c>
      <c r="AZ77" s="85">
        <v>56.774736683632185</v>
      </c>
      <c r="BA77" s="85">
        <v>56.513572894887474</v>
      </c>
      <c r="BB77" s="85">
        <v>56.253610459570986</v>
      </c>
      <c r="BC77" s="85">
        <v>55.994843851456956</v>
      </c>
      <c r="BD77" s="85">
        <v>55.737267569740254</v>
      </c>
      <c r="BE77" s="85"/>
    </row>
    <row r="78" spans="2:57">
      <c r="B78" s="1" t="str">
        <f t="shared" si="3"/>
        <v>WASchool K-12Stock 2016</v>
      </c>
      <c r="C78" s="1" t="s">
        <v>82</v>
      </c>
      <c r="D78" s="186" t="s">
        <v>5433</v>
      </c>
      <c r="E78" s="1" t="s">
        <v>5421</v>
      </c>
      <c r="F78" s="1" t="s">
        <v>71</v>
      </c>
      <c r="AJ78" s="85"/>
      <c r="AK78" s="85">
        <v>139.23128731562221</v>
      </c>
      <c r="AL78" s="85">
        <v>138.66043903762815</v>
      </c>
      <c r="AM78" s="85">
        <v>138.09193123757387</v>
      </c>
      <c r="AN78" s="85">
        <v>137.52575431949981</v>
      </c>
      <c r="AO78" s="85">
        <v>136.96189872678985</v>
      </c>
      <c r="AP78" s="85">
        <v>136.40035494201001</v>
      </c>
      <c r="AQ78" s="419">
        <v>135.84111348674776</v>
      </c>
      <c r="AR78" s="85">
        <v>135.28416492145209</v>
      </c>
      <c r="AS78" s="85">
        <v>134.72949984527415</v>
      </c>
      <c r="AT78" s="85">
        <v>134.17710889590853</v>
      </c>
      <c r="AU78" s="85">
        <v>133.62698274943531</v>
      </c>
      <c r="AV78" s="85">
        <v>133.07911212016262</v>
      </c>
      <c r="AW78" s="85">
        <v>132.53348776046997</v>
      </c>
      <c r="AX78" s="85">
        <v>131.99010046065203</v>
      </c>
      <c r="AY78" s="85">
        <v>131.44894104876334</v>
      </c>
      <c r="AZ78" s="85">
        <v>130.91000039046341</v>
      </c>
      <c r="BA78" s="85">
        <v>130.3732693888625</v>
      </c>
      <c r="BB78" s="85">
        <v>129.83873898436815</v>
      </c>
      <c r="BC78" s="85">
        <v>129.30640015453224</v>
      </c>
      <c r="BD78" s="85">
        <v>128.77624391389867</v>
      </c>
      <c r="BE78" s="85"/>
    </row>
    <row r="79" spans="2:57">
      <c r="B79" s="1" t="str">
        <f t="shared" si="3"/>
        <v>WAUniversityStock 2016</v>
      </c>
      <c r="C79" s="1" t="s">
        <v>83</v>
      </c>
      <c r="D79" s="185" t="s">
        <v>52</v>
      </c>
      <c r="E79" s="1" t="s">
        <v>5421</v>
      </c>
      <c r="F79" s="1" t="s">
        <v>71</v>
      </c>
      <c r="AJ79" s="85"/>
      <c r="AK79" s="85">
        <v>61.912706249785586</v>
      </c>
      <c r="AL79" s="85">
        <v>61.658864154161463</v>
      </c>
      <c r="AM79" s="85">
        <v>61.406062811129402</v>
      </c>
      <c r="AN79" s="85">
        <v>61.154297953603773</v>
      </c>
      <c r="AO79" s="85">
        <v>60.903565331993995</v>
      </c>
      <c r="AP79" s="85">
        <v>60.653860714132819</v>
      </c>
      <c r="AQ79" s="419">
        <v>60.405179885204873</v>
      </c>
      <c r="AR79" s="85">
        <v>60.157518647675531</v>
      </c>
      <c r="AS79" s="85">
        <v>59.91087282122006</v>
      </c>
      <c r="AT79" s="85">
        <v>59.665238242653061</v>
      </c>
      <c r="AU79" s="85">
        <v>59.420610765858186</v>
      </c>
      <c r="AV79" s="85">
        <v>59.17698626171817</v>
      </c>
      <c r="AW79" s="85">
        <v>58.934360618045126</v>
      </c>
      <c r="AX79" s="85">
        <v>58.692729739511144</v>
      </c>
      <c r="AY79" s="85">
        <v>58.452089547579149</v>
      </c>
      <c r="AZ79" s="85">
        <v>58.212435980434073</v>
      </c>
      <c r="BA79" s="85">
        <v>57.97376499291429</v>
      </c>
      <c r="BB79" s="85">
        <v>57.736072556443339</v>
      </c>
      <c r="BC79" s="85">
        <v>57.49935465896192</v>
      </c>
      <c r="BD79" s="85">
        <v>57.263607304860173</v>
      </c>
      <c r="BE79" s="85"/>
    </row>
    <row r="80" spans="2:57">
      <c r="B80" s="1" t="str">
        <f t="shared" si="3"/>
        <v>WAWarehouseStock 2016</v>
      </c>
      <c r="C80" s="1" t="s">
        <v>84</v>
      </c>
      <c r="D80" s="185" t="s">
        <v>54</v>
      </c>
      <c r="E80" s="1" t="s">
        <v>5421</v>
      </c>
      <c r="F80" s="1" t="s">
        <v>71</v>
      </c>
      <c r="AJ80" s="85"/>
      <c r="AK80" s="85">
        <v>247.81724109474234</v>
      </c>
      <c r="AL80" s="85">
        <v>246.90031730269178</v>
      </c>
      <c r="AM80" s="85">
        <v>245.98678612867181</v>
      </c>
      <c r="AN80" s="85">
        <v>245.07663501999571</v>
      </c>
      <c r="AO80" s="85">
        <v>244.16985147042172</v>
      </c>
      <c r="AP80" s="85">
        <v>243.26642301998115</v>
      </c>
      <c r="AQ80" s="419">
        <v>242.36633725480721</v>
      </c>
      <c r="AR80" s="85">
        <v>241.46958180696441</v>
      </c>
      <c r="AS80" s="85">
        <v>240.57614435427863</v>
      </c>
      <c r="AT80" s="85">
        <v>239.68601262016779</v>
      </c>
      <c r="AU80" s="85">
        <v>238.79917437347316</v>
      </c>
      <c r="AV80" s="85">
        <v>237.91561742829131</v>
      </c>
      <c r="AW80" s="85">
        <v>237.03532964380662</v>
      </c>
      <c r="AX80" s="85">
        <v>236.15829892412452</v>
      </c>
      <c r="AY80" s="85">
        <v>235.28451321810525</v>
      </c>
      <c r="AZ80" s="85">
        <v>234.41396051919824</v>
      </c>
      <c r="BA80" s="85">
        <v>233.5466288652772</v>
      </c>
      <c r="BB80" s="85">
        <v>232.68250633847566</v>
      </c>
      <c r="BC80" s="85">
        <v>231.82158106502328</v>
      </c>
      <c r="BD80" s="85">
        <v>230.96384121508268</v>
      </c>
      <c r="BE80" s="85"/>
    </row>
    <row r="81" spans="1:57">
      <c r="B81" s="1" t="str">
        <f t="shared" si="3"/>
        <v>WASupermarketStock 2016</v>
      </c>
      <c r="C81" s="1" t="s">
        <v>85</v>
      </c>
      <c r="D81" s="185" t="s">
        <v>56</v>
      </c>
      <c r="E81" s="1" t="s">
        <v>5421</v>
      </c>
      <c r="F81" s="1" t="s">
        <v>71</v>
      </c>
      <c r="AJ81" s="85"/>
      <c r="AK81" s="85">
        <v>32.294726694822572</v>
      </c>
      <c r="AL81" s="85">
        <v>32.004074154569167</v>
      </c>
      <c r="AM81" s="85">
        <v>31.716037487178045</v>
      </c>
      <c r="AN81" s="85">
        <v>31.430593149793442</v>
      </c>
      <c r="AO81" s="85">
        <v>31.1477178114453</v>
      </c>
      <c r="AP81" s="85">
        <v>30.867388351142292</v>
      </c>
      <c r="AQ81" s="419">
        <v>30.589581855982011</v>
      </c>
      <c r="AR81" s="85">
        <v>30.314275619278174</v>
      </c>
      <c r="AS81" s="85">
        <v>30.041447138704669</v>
      </c>
      <c r="AT81" s="85">
        <v>29.771074114456326</v>
      </c>
      <c r="AU81" s="85">
        <v>29.50313444742622</v>
      </c>
      <c r="AV81" s="85">
        <v>29.237606237399383</v>
      </c>
      <c r="AW81" s="85">
        <v>28.974467781262788</v>
      </c>
      <c r="AX81" s="85">
        <v>28.713697571231425</v>
      </c>
      <c r="AY81" s="85">
        <v>28.455274293090341</v>
      </c>
      <c r="AZ81" s="85">
        <v>28.199176824452529</v>
      </c>
      <c r="BA81" s="85">
        <v>27.945384233032456</v>
      </c>
      <c r="BB81" s="85">
        <v>27.693875774935165</v>
      </c>
      <c r="BC81" s="85">
        <v>27.444630892960749</v>
      </c>
      <c r="BD81" s="85">
        <v>27.197629214924103</v>
      </c>
      <c r="BE81" s="85"/>
    </row>
    <row r="82" spans="1:57">
      <c r="B82" s="1" t="str">
        <f t="shared" si="3"/>
        <v>WAMiniMartStock 2016</v>
      </c>
      <c r="C82" s="1" t="s">
        <v>86</v>
      </c>
      <c r="D82" s="185" t="s">
        <v>58</v>
      </c>
      <c r="E82" s="1" t="s">
        <v>5421</v>
      </c>
      <c r="F82" s="1" t="s">
        <v>71</v>
      </c>
      <c r="AJ82" s="85"/>
      <c r="AK82" s="85">
        <v>13.351734487357366</v>
      </c>
      <c r="AL82" s="85">
        <v>13.288714300577039</v>
      </c>
      <c r="AM82" s="85">
        <v>13.225991569078316</v>
      </c>
      <c r="AN82" s="85">
        <v>13.163564888872267</v>
      </c>
      <c r="AO82" s="85">
        <v>13.101432862596791</v>
      </c>
      <c r="AP82" s="85">
        <v>13.039594099485335</v>
      </c>
      <c r="AQ82" s="419">
        <v>12.978047215335765</v>
      </c>
      <c r="AR82" s="85">
        <v>12.916790832479382</v>
      </c>
      <c r="AS82" s="85">
        <v>12.85582357975008</v>
      </c>
      <c r="AT82" s="85">
        <v>12.795144092453659</v>
      </c>
      <c r="AU82" s="85">
        <v>12.734751012337279</v>
      </c>
      <c r="AV82" s="85">
        <v>12.674642987559048</v>
      </c>
      <c r="AW82" s="85">
        <v>12.614818672657771</v>
      </c>
      <c r="AX82" s="85">
        <v>12.555276728522827</v>
      </c>
      <c r="AY82" s="85">
        <v>12.4960158223642</v>
      </c>
      <c r="AZ82" s="85">
        <v>12.437034627682641</v>
      </c>
      <c r="BA82" s="85">
        <v>12.378331824239979</v>
      </c>
      <c r="BB82" s="85">
        <v>12.319906098029566</v>
      </c>
      <c r="BC82" s="85">
        <v>12.261756141246867</v>
      </c>
      <c r="BD82" s="85">
        <v>12.203880652260182</v>
      </c>
      <c r="BE82" s="85"/>
    </row>
    <row r="83" spans="1:57">
      <c r="B83" s="1" t="str">
        <f t="shared" si="3"/>
        <v>WARestaurantStock 2016</v>
      </c>
      <c r="C83" s="1" t="s">
        <v>87</v>
      </c>
      <c r="D83" s="185" t="s">
        <v>60</v>
      </c>
      <c r="E83" s="1" t="s">
        <v>5421</v>
      </c>
      <c r="F83" s="1" t="s">
        <v>71</v>
      </c>
      <c r="AJ83" s="85"/>
      <c r="AK83" s="85">
        <v>28.769418852828956</v>
      </c>
      <c r="AL83" s="85">
        <v>28.633627195843605</v>
      </c>
      <c r="AM83" s="85">
        <v>28.498476475479226</v>
      </c>
      <c r="AN83" s="85">
        <v>28.363963666514966</v>
      </c>
      <c r="AO83" s="85">
        <v>28.230085758009018</v>
      </c>
      <c r="AP83" s="85">
        <v>28.096839753231215</v>
      </c>
      <c r="AQ83" s="419">
        <v>27.964222669595966</v>
      </c>
      <c r="AR83" s="85">
        <v>27.832231538595476</v>
      </c>
      <c r="AS83" s="85">
        <v>27.700863405733308</v>
      </c>
      <c r="AT83" s="85">
        <v>27.570115330458247</v>
      </c>
      <c r="AU83" s="85">
        <v>27.439984386098484</v>
      </c>
      <c r="AV83" s="85">
        <v>27.3104676597961</v>
      </c>
      <c r="AW83" s="85">
        <v>27.181562252441864</v>
      </c>
      <c r="AX83" s="85">
        <v>27.05326527861034</v>
      </c>
      <c r="AY83" s="85">
        <v>26.925573866495302</v>
      </c>
      <c r="AZ83" s="85">
        <v>26.798485157845445</v>
      </c>
      <c r="BA83" s="85">
        <v>26.671996307900415</v>
      </c>
      <c r="BB83" s="85">
        <v>26.546104485327128</v>
      </c>
      <c r="BC83" s="85">
        <v>26.420806872156383</v>
      </c>
      <c r="BD83" s="85">
        <v>26.296100663719805</v>
      </c>
      <c r="BE83" s="85"/>
    </row>
    <row r="84" spans="1:57">
      <c r="B84" s="1" t="str">
        <f t="shared" si="3"/>
        <v>WALodgingStock 2016</v>
      </c>
      <c r="C84" s="1" t="s">
        <v>88</v>
      </c>
      <c r="D84" s="185" t="s">
        <v>62</v>
      </c>
      <c r="E84" s="1" t="s">
        <v>5421</v>
      </c>
      <c r="F84" s="1" t="s">
        <v>71</v>
      </c>
      <c r="AJ84" s="85"/>
      <c r="AK84" s="85">
        <v>113.64588454098738</v>
      </c>
      <c r="AL84" s="85">
        <v>113.37313441808902</v>
      </c>
      <c r="AM84" s="85">
        <v>113.10103889548562</v>
      </c>
      <c r="AN84" s="85">
        <v>112.82959640213646</v>
      </c>
      <c r="AO84" s="85">
        <v>112.55880537077134</v>
      </c>
      <c r="AP84" s="85">
        <v>112.28866423788149</v>
      </c>
      <c r="AQ84" s="419">
        <v>112.01917144371058</v>
      </c>
      <c r="AR84" s="85">
        <v>111.75032543224567</v>
      </c>
      <c r="AS84" s="85">
        <v>111.4821246512083</v>
      </c>
      <c r="AT84" s="85">
        <v>111.21456755204539</v>
      </c>
      <c r="AU84" s="85">
        <v>110.94765258992049</v>
      </c>
      <c r="AV84" s="85">
        <v>110.68137822370468</v>
      </c>
      <c r="AW84" s="85">
        <v>110.4157429159678</v>
      </c>
      <c r="AX84" s="85">
        <v>110.15074513296948</v>
      </c>
      <c r="AY84" s="85">
        <v>109.88638334465035</v>
      </c>
      <c r="AZ84" s="85">
        <v>109.6226560246232</v>
      </c>
      <c r="BA84" s="85">
        <v>109.35956165016411</v>
      </c>
      <c r="BB84" s="85">
        <v>109.09709870220372</v>
      </c>
      <c r="BC84" s="85">
        <v>108.83526566531845</v>
      </c>
      <c r="BD84" s="85">
        <v>108.57406102772168</v>
      </c>
      <c r="BE84" s="85"/>
    </row>
    <row r="85" spans="1:57">
      <c r="B85" s="1" t="str">
        <f t="shared" si="3"/>
        <v>WAHospitalStock 2016</v>
      </c>
      <c r="C85" s="1" t="s">
        <v>89</v>
      </c>
      <c r="D85" s="185" t="s">
        <v>64</v>
      </c>
      <c r="E85" s="1" t="s">
        <v>5421</v>
      </c>
      <c r="F85" s="1" t="s">
        <v>71</v>
      </c>
      <c r="AJ85" s="85"/>
      <c r="AK85" s="85">
        <v>52.747616279544992</v>
      </c>
      <c r="AL85" s="85">
        <v>52.636846285357947</v>
      </c>
      <c r="AM85" s="85">
        <v>52.526308908158697</v>
      </c>
      <c r="AN85" s="85">
        <v>52.416003659451562</v>
      </c>
      <c r="AO85" s="85">
        <v>52.305930051766715</v>
      </c>
      <c r="AP85" s="85">
        <v>52.196087598658004</v>
      </c>
      <c r="AQ85" s="419">
        <v>52.086475814700819</v>
      </c>
      <c r="AR85" s="85">
        <v>51.977094215489949</v>
      </c>
      <c r="AS85" s="85">
        <v>51.867942317637421</v>
      </c>
      <c r="AT85" s="85">
        <v>51.759019638770383</v>
      </c>
      <c r="AU85" s="85">
        <v>51.650325697528963</v>
      </c>
      <c r="AV85" s="85">
        <v>51.541860013564154</v>
      </c>
      <c r="AW85" s="85">
        <v>51.433622107535669</v>
      </c>
      <c r="AX85" s="85">
        <v>51.325611501109847</v>
      </c>
      <c r="AY85" s="85">
        <v>51.217827716957515</v>
      </c>
      <c r="AZ85" s="85">
        <v>51.110270278751905</v>
      </c>
      <c r="BA85" s="85">
        <v>51.002938711166529</v>
      </c>
      <c r="BB85" s="85">
        <v>50.895832539873076</v>
      </c>
      <c r="BC85" s="85">
        <v>50.788951291539341</v>
      </c>
      <c r="BD85" s="85">
        <v>50.682294493827108</v>
      </c>
      <c r="BE85" s="85"/>
    </row>
    <row r="86" spans="1:57">
      <c r="B86" s="1" t="str">
        <f t="shared" si="3"/>
        <v>WAResidential CareStock 2016</v>
      </c>
      <c r="C86" s="1" t="s">
        <v>90</v>
      </c>
      <c r="D86" s="186" t="s">
        <v>5434</v>
      </c>
      <c r="E86" s="1" t="s">
        <v>5421</v>
      </c>
      <c r="F86" s="1" t="s">
        <v>71</v>
      </c>
      <c r="AJ86" s="85"/>
      <c r="AK86" s="85">
        <v>70.07297335306491</v>
      </c>
      <c r="AL86" s="85">
        <v>69.904798217017557</v>
      </c>
      <c r="AM86" s="85">
        <v>69.737026701296713</v>
      </c>
      <c r="AN86" s="85">
        <v>69.569657837213597</v>
      </c>
      <c r="AO86" s="85">
        <v>69.402690658404282</v>
      </c>
      <c r="AP86" s="85">
        <v>69.236124200824108</v>
      </c>
      <c r="AQ86" s="419">
        <v>69.069957502742128</v>
      </c>
      <c r="AR86" s="85">
        <v>68.904189604735549</v>
      </c>
      <c r="AS86" s="85">
        <v>68.73881954968418</v>
      </c>
      <c r="AT86" s="85">
        <v>68.573846382764941</v>
      </c>
      <c r="AU86" s="85">
        <v>68.40926915144631</v>
      </c>
      <c r="AV86" s="85">
        <v>68.245086905482836</v>
      </c>
      <c r="AW86" s="85">
        <v>68.081298696909684</v>
      </c>
      <c r="AX86" s="85">
        <v>67.917903580037105</v>
      </c>
      <c r="AY86" s="85">
        <v>67.754900611445024</v>
      </c>
      <c r="AZ86" s="85">
        <v>67.592288849977564</v>
      </c>
      <c r="BA86" s="85">
        <v>67.430067356737624</v>
      </c>
      <c r="BB86" s="85">
        <v>67.268235195081459</v>
      </c>
      <c r="BC86" s="85">
        <v>67.106791430613271</v>
      </c>
      <c r="BD86" s="85">
        <v>66.945735131179802</v>
      </c>
      <c r="BE86" s="85"/>
    </row>
    <row r="87" spans="1:57">
      <c r="B87" s="1" t="str">
        <f t="shared" si="3"/>
        <v>WAAssemblyStock 2016</v>
      </c>
      <c r="C87" s="1" t="s">
        <v>91</v>
      </c>
      <c r="D87" s="185" t="s">
        <v>67</v>
      </c>
      <c r="E87" s="1" t="s">
        <v>5421</v>
      </c>
      <c r="F87" s="1" t="s">
        <v>71</v>
      </c>
      <c r="AJ87" s="85"/>
      <c r="AK87" s="85">
        <v>200.77578449565536</v>
      </c>
      <c r="AL87" s="85">
        <v>199.87497047588485</v>
      </c>
      <c r="AM87" s="85">
        <v>198.97819810834972</v>
      </c>
      <c r="AN87" s="85">
        <v>198.0854492595036</v>
      </c>
      <c r="AO87" s="85">
        <v>197.1967058771593</v>
      </c>
      <c r="AP87" s="85">
        <v>196.31194999012379</v>
      </c>
      <c r="AQ87" s="419">
        <v>195.43116370783477</v>
      </c>
      <c r="AR87" s="85">
        <v>194.55432921999895</v>
      </c>
      <c r="AS87" s="85">
        <v>193.6814287962319</v>
      </c>
      <c r="AT87" s="85">
        <v>192.81244478569948</v>
      </c>
      <c r="AU87" s="85">
        <v>191.94735961676099</v>
      </c>
      <c r="AV87" s="85">
        <v>191.08615579661381</v>
      </c>
      <c r="AW87" s="85">
        <v>190.22881591093969</v>
      </c>
      <c r="AX87" s="85">
        <v>189.37532262355262</v>
      </c>
      <c r="AY87" s="85">
        <v>188.52565867604829</v>
      </c>
      <c r="AZ87" s="85">
        <v>187.6798068874551</v>
      </c>
      <c r="BA87" s="85">
        <v>186.83775015388673</v>
      </c>
      <c r="BB87" s="85">
        <v>185.99947144819629</v>
      </c>
      <c r="BC87" s="85">
        <v>185.16495381963205</v>
      </c>
      <c r="BD87" s="85">
        <v>184.33418039349465</v>
      </c>
      <c r="BE87" s="85"/>
    </row>
    <row r="88" spans="1:57">
      <c r="B88" s="1" t="str">
        <f t="shared" si="3"/>
        <v>WAOtherStock 2016</v>
      </c>
      <c r="C88" s="1" t="s">
        <v>92</v>
      </c>
      <c r="D88" s="185" t="s">
        <v>69</v>
      </c>
      <c r="E88" s="1" t="s">
        <v>5421</v>
      </c>
      <c r="F88" s="1" t="s">
        <v>71</v>
      </c>
      <c r="AJ88" s="85"/>
      <c r="AK88" s="85">
        <v>124.70486986400022</v>
      </c>
      <c r="AL88" s="85">
        <v>123.58252603522422</v>
      </c>
      <c r="AM88" s="85">
        <v>122.4702833009072</v>
      </c>
      <c r="AN88" s="85">
        <v>121.36805075119904</v>
      </c>
      <c r="AO88" s="85">
        <v>120.27573829443824</v>
      </c>
      <c r="AP88" s="85">
        <v>119.1932566497883</v>
      </c>
      <c r="AQ88" s="419">
        <v>118.12051733994021</v>
      </c>
      <c r="AR88" s="85">
        <v>117.05743268388075</v>
      </c>
      <c r="AS88" s="85">
        <v>116.00391578972582</v>
      </c>
      <c r="AT88" s="85">
        <v>114.95988054761828</v>
      </c>
      <c r="AU88" s="85">
        <v>113.92524162268971</v>
      </c>
      <c r="AV88" s="85">
        <v>112.8999144480855</v>
      </c>
      <c r="AW88" s="85">
        <v>111.88381521805273</v>
      </c>
      <c r="AX88" s="85">
        <v>110.87686088109025</v>
      </c>
      <c r="AY88" s="85">
        <v>109.87896913316044</v>
      </c>
      <c r="AZ88" s="85">
        <v>108.890058410962</v>
      </c>
      <c r="BA88" s="85">
        <v>107.91004788526334</v>
      </c>
      <c r="BB88" s="85">
        <v>106.93885745429597</v>
      </c>
      <c r="BC88" s="85">
        <v>105.97640773720731</v>
      </c>
      <c r="BD88" s="85">
        <v>105.02262006757245</v>
      </c>
      <c r="BE88" s="85"/>
    </row>
    <row r="89" spans="1:57">
      <c r="AZ89" s="85"/>
      <c r="BA89" s="85"/>
      <c r="BB89" s="85"/>
      <c r="BC89" s="85"/>
      <c r="BD89" s="85"/>
      <c r="BE89" s="85"/>
    </row>
    <row r="90" spans="1:57">
      <c r="AZ90" s="85"/>
      <c r="BA90" s="85"/>
      <c r="BB90" s="85"/>
      <c r="BC90" s="85"/>
      <c r="BD90" s="85"/>
      <c r="BE90" s="85"/>
    </row>
    <row r="91" spans="1:57">
      <c r="D91" s="4" t="s">
        <v>96</v>
      </c>
      <c r="E91" s="4"/>
      <c r="AZ91" s="85"/>
      <c r="BA91" s="85"/>
      <c r="BB91" s="85"/>
      <c r="BC91" s="85"/>
      <c r="BD91" s="85"/>
      <c r="BE91" s="85"/>
    </row>
    <row r="92" spans="1:57">
      <c r="B92" s="1" t="str">
        <f>CONCATENATE("ID",D92,E92)</f>
        <v>IDLarge OffNew</v>
      </c>
      <c r="C92" s="1" t="s">
        <v>97</v>
      </c>
      <c r="D92" s="185" t="s">
        <v>41</v>
      </c>
      <c r="E92" s="1" t="s">
        <v>8</v>
      </c>
      <c r="H92" s="16">
        <v>0.41436087365353341</v>
      </c>
      <c r="I92" s="16">
        <v>0.17461665398690543</v>
      </c>
      <c r="J92" s="16">
        <v>0.26404705837256015</v>
      </c>
      <c r="K92" s="16">
        <v>0.26172287837157698</v>
      </c>
      <c r="L92" s="16">
        <v>0.20771095617481719</v>
      </c>
      <c r="M92" s="16">
        <v>0.24565572097347629</v>
      </c>
      <c r="N92" s="16">
        <v>0.38202445624855086</v>
      </c>
      <c r="O92" s="16">
        <v>0.43265115974822654</v>
      </c>
      <c r="P92" s="16">
        <v>0.44386785453557986</v>
      </c>
      <c r="Q92" s="16">
        <v>0.36903936363436263</v>
      </c>
      <c r="R92" s="16">
        <v>0.5218289358729048</v>
      </c>
      <c r="S92" s="16">
        <v>0.56649361241353691</v>
      </c>
      <c r="T92" s="16">
        <v>0.68866463942173628</v>
      </c>
      <c r="U92" s="16">
        <v>1.031127510001379</v>
      </c>
      <c r="V92" s="16">
        <v>0.57467876806917317</v>
      </c>
      <c r="W92" s="16">
        <v>0.49454508368745087</v>
      </c>
      <c r="X92" s="16">
        <v>0.57525981306941887</v>
      </c>
      <c r="Y92" s="16">
        <v>0.81019904321227521</v>
      </c>
      <c r="Z92" s="16">
        <v>0.6358950000000001</v>
      </c>
      <c r="AA92" s="16">
        <v>0.73733399999999993</v>
      </c>
      <c r="AB92" s="16">
        <v>0.6518964294875611</v>
      </c>
      <c r="AC92" s="16">
        <v>0.67716166468748484</v>
      </c>
      <c r="AD92" s="16">
        <v>0.61357820737900048</v>
      </c>
      <c r="AE92" s="16">
        <v>0.62155831420158214</v>
      </c>
      <c r="AF92" s="16">
        <v>0.6407349152675117</v>
      </c>
      <c r="AG92" s="16">
        <v>0.39003900000000002</v>
      </c>
      <c r="AH92" s="16">
        <v>0.4262248614583441</v>
      </c>
      <c r="AI92" s="16">
        <v>0.64801995290524972</v>
      </c>
      <c r="AJ92" s="90">
        <v>0.57627670176903412</v>
      </c>
      <c r="AK92" s="90">
        <v>0.82626664283305173</v>
      </c>
      <c r="AL92" s="90">
        <v>0.41592215103032448</v>
      </c>
      <c r="AM92" s="90">
        <v>0.38839023383696536</v>
      </c>
      <c r="AN92" s="90">
        <v>0.74073383682056504</v>
      </c>
      <c r="AO92" s="90">
        <v>0.4194755555630042</v>
      </c>
      <c r="AP92" s="90">
        <v>0.30187406132081529</v>
      </c>
      <c r="AQ92" s="418">
        <v>0.72863609259338646</v>
      </c>
      <c r="AR92" s="90">
        <v>0.53881063594609291</v>
      </c>
      <c r="AS92" s="90">
        <v>0.45431987795586265</v>
      </c>
      <c r="AT92" s="90">
        <v>0.80439959999066168</v>
      </c>
      <c r="AU92" s="90">
        <v>0.74111079891920495</v>
      </c>
      <c r="AV92" s="90">
        <v>0.61466420631589758</v>
      </c>
      <c r="AW92" s="90">
        <v>0.53786495468576256</v>
      </c>
      <c r="AX92" s="90">
        <v>0.74317981473064132</v>
      </c>
      <c r="AY92" s="90">
        <v>0.80123898605002575</v>
      </c>
      <c r="AZ92" s="90">
        <v>0.70549938073770635</v>
      </c>
      <c r="BA92" s="90">
        <v>1.2155725203431991</v>
      </c>
      <c r="BB92" s="90">
        <v>0.43716523530393314</v>
      </c>
      <c r="BC92" s="90">
        <v>0.45779391217105547</v>
      </c>
      <c r="BD92" s="90">
        <v>0.80778412577208469</v>
      </c>
      <c r="BE92" s="85"/>
    </row>
    <row r="93" spans="1:57">
      <c r="B93" s="1" t="str">
        <f t="shared" ref="B93:B127" si="4">CONCATENATE("ID",D93,E93)</f>
        <v>IDMedium OffNew</v>
      </c>
      <c r="C93" s="1" t="s">
        <v>98</v>
      </c>
      <c r="D93" s="185" t="s">
        <v>43</v>
      </c>
      <c r="E93" s="1" t="s">
        <v>8</v>
      </c>
      <c r="H93" s="16">
        <v>0.18668655354200558</v>
      </c>
      <c r="I93" s="16">
        <v>7.8671958180852486E-2</v>
      </c>
      <c r="J93" s="16">
        <v>0.11896402009639327</v>
      </c>
      <c r="K93" s="16">
        <v>0.11791688176412496</v>
      </c>
      <c r="L93" s="16">
        <v>9.3582297477281418E-2</v>
      </c>
      <c r="M93" s="16">
        <v>0.11067796894540068</v>
      </c>
      <c r="N93" s="16">
        <v>0.17211767239740325</v>
      </c>
      <c r="O93" s="16">
        <v>0.19492707693942124</v>
      </c>
      <c r="P93" s="16">
        <v>0.19998065758645517</v>
      </c>
      <c r="Q93" s="16">
        <v>0.1662673560627739</v>
      </c>
      <c r="R93" s="16">
        <v>0.23510531947101979</v>
      </c>
      <c r="S93" s="16">
        <v>0.25522858655200176</v>
      </c>
      <c r="T93" s="16">
        <v>0.31027164062645235</v>
      </c>
      <c r="U93" s="16">
        <v>0.46456519749850622</v>
      </c>
      <c r="V93" s="16">
        <v>0.25891633459172925</v>
      </c>
      <c r="W93" s="16">
        <v>0.22281282600526162</v>
      </c>
      <c r="X93" s="16">
        <v>0.25917811917479627</v>
      </c>
      <c r="Y93" s="16">
        <v>0.3650278698533686</v>
      </c>
      <c r="Z93" s="16">
        <v>0.79894500000000002</v>
      </c>
      <c r="AA93" s="16">
        <v>0.92639399999999994</v>
      </c>
      <c r="AB93" s="16">
        <v>0.81904936012539731</v>
      </c>
      <c r="AC93" s="16">
        <v>0.85079286076119875</v>
      </c>
      <c r="AD93" s="16">
        <v>0.77090595286079544</v>
      </c>
      <c r="AE93" s="16">
        <v>0.78093224091993652</v>
      </c>
      <c r="AF93" s="16">
        <v>0.80502591918225819</v>
      </c>
      <c r="AG93" s="16">
        <v>0.49004899999999996</v>
      </c>
      <c r="AH93" s="16">
        <v>0.53551328747330418</v>
      </c>
      <c r="AI93" s="16">
        <v>0.81417891518864705</v>
      </c>
      <c r="AJ93" s="90">
        <v>0.72403995863288895</v>
      </c>
      <c r="AK93" s="90">
        <v>1.0381298845851159</v>
      </c>
      <c r="AL93" s="90">
        <v>0.52256885642271533</v>
      </c>
      <c r="AM93" s="90">
        <v>0.48797747328234103</v>
      </c>
      <c r="AN93" s="90">
        <v>0.93066558985147907</v>
      </c>
      <c r="AO93" s="90">
        <v>0.52703339032274887</v>
      </c>
      <c r="AP93" s="90">
        <v>0.37927766678769098</v>
      </c>
      <c r="AQ93" s="418">
        <v>0.91546585992502394</v>
      </c>
      <c r="AR93" s="90">
        <v>0.67696720926560383</v>
      </c>
      <c r="AS93" s="90">
        <v>0.5708121543548017</v>
      </c>
      <c r="AT93" s="90">
        <v>1.010655907680575</v>
      </c>
      <c r="AU93" s="90">
        <v>0.93113920889848822</v>
      </c>
      <c r="AV93" s="90">
        <v>0.77227041306356348</v>
      </c>
      <c r="AW93" s="90">
        <v>0.67577904563083002</v>
      </c>
      <c r="AX93" s="90">
        <v>0.93373874158465187</v>
      </c>
      <c r="AY93" s="90">
        <v>1.0066848799090065</v>
      </c>
      <c r="AZ93" s="90">
        <v>0.88639665784993871</v>
      </c>
      <c r="BA93" s="90">
        <v>1.5272577819696604</v>
      </c>
      <c r="BB93" s="90">
        <v>0.54925888538186474</v>
      </c>
      <c r="BC93" s="90">
        <v>0.57517696657389017</v>
      </c>
      <c r="BD93" s="90">
        <v>1.0149082605854398</v>
      </c>
      <c r="BE93" s="85"/>
    </row>
    <row r="94" spans="1:57">
      <c r="B94" s="1" t="str">
        <f t="shared" si="4"/>
        <v>IDSmall OffNew</v>
      </c>
      <c r="C94" s="1" t="s">
        <v>99</v>
      </c>
      <c r="D94" s="185" t="s">
        <v>45</v>
      </c>
      <c r="E94" s="1" t="s">
        <v>8</v>
      </c>
      <c r="H94" s="16">
        <v>0.21905257280446114</v>
      </c>
      <c r="I94" s="16">
        <v>9.2311387832242131E-2</v>
      </c>
      <c r="J94" s="16">
        <v>0.13958892153104671</v>
      </c>
      <c r="K94" s="16">
        <v>0.1383602398642981</v>
      </c>
      <c r="L94" s="16">
        <v>0.10980674634790144</v>
      </c>
      <c r="M94" s="16">
        <v>0.12986631008112301</v>
      </c>
      <c r="N94" s="16">
        <v>0.20195787135404591</v>
      </c>
      <c r="O94" s="16">
        <v>0.22872176331235222</v>
      </c>
      <c r="P94" s="16">
        <v>0.234651487877965</v>
      </c>
      <c r="Q94" s="16">
        <v>0.19509328030286358</v>
      </c>
      <c r="R94" s="16">
        <v>0.27586574465607538</v>
      </c>
      <c r="S94" s="16">
        <v>0.29947780103446142</v>
      </c>
      <c r="T94" s="16">
        <v>0.36406371995181136</v>
      </c>
      <c r="U94" s="16">
        <v>0.54510729250011491</v>
      </c>
      <c r="V94" s="16">
        <v>0.30380489733909782</v>
      </c>
      <c r="W94" s="16">
        <v>0.2614420903072876</v>
      </c>
      <c r="X94" s="16">
        <v>0.30411206775578492</v>
      </c>
      <c r="Y94" s="16">
        <v>0.42831308693435627</v>
      </c>
      <c r="Z94" s="16">
        <v>0.19566</v>
      </c>
      <c r="AA94" s="16">
        <v>0.22687199999999996</v>
      </c>
      <c r="AB94" s="16">
        <v>0.20058351676540342</v>
      </c>
      <c r="AC94" s="16">
        <v>0.20835743528845685</v>
      </c>
      <c r="AD94" s="16">
        <v>0.188793294578154</v>
      </c>
      <c r="AE94" s="16">
        <v>0.19124871206202526</v>
      </c>
      <c r="AF94" s="16">
        <v>0.1971492046976959</v>
      </c>
      <c r="AG94" s="16">
        <v>0.12001199999999999</v>
      </c>
      <c r="AH94" s="16">
        <v>0.13114611121795203</v>
      </c>
      <c r="AI94" s="16">
        <v>0.19939075474007681</v>
      </c>
      <c r="AJ94" s="90">
        <v>0.17731590823662588</v>
      </c>
      <c r="AK94" s="90">
        <v>0.25423589010247744</v>
      </c>
      <c r="AL94" s="90">
        <v>0.12797604647086908</v>
      </c>
      <c r="AM94" s="90">
        <v>0.11950468733445085</v>
      </c>
      <c r="AN94" s="90">
        <v>0.22791810363709691</v>
      </c>
      <c r="AO94" s="90">
        <v>0.12906940171169359</v>
      </c>
      <c r="AP94" s="90">
        <v>9.2884326560250849E-2</v>
      </c>
      <c r="AQ94" s="418">
        <v>0.22419572079796507</v>
      </c>
      <c r="AR94" s="90">
        <v>0.16578788798341318</v>
      </c>
      <c r="AS94" s="90">
        <v>0.13979073167872694</v>
      </c>
      <c r="AT94" s="90">
        <v>0.24750756922789591</v>
      </c>
      <c r="AU94" s="90">
        <v>0.22803409197513996</v>
      </c>
      <c r="AV94" s="90">
        <v>0.18912744809719925</v>
      </c>
      <c r="AW94" s="90">
        <v>0.1654969091340808</v>
      </c>
      <c r="AX94" s="90">
        <v>0.22867071222481269</v>
      </c>
      <c r="AY94" s="90">
        <v>0.24653507263077709</v>
      </c>
      <c r="AZ94" s="90">
        <v>0.21707673253467885</v>
      </c>
      <c r="BA94" s="90">
        <v>0.3740223139517535</v>
      </c>
      <c r="BB94" s="90">
        <v>0.13451238009351787</v>
      </c>
      <c r="BC94" s="90">
        <v>0.14085966528340169</v>
      </c>
      <c r="BD94" s="90">
        <v>0.24854896177602603</v>
      </c>
      <c r="BE94" s="85"/>
    </row>
    <row r="95" spans="1:57">
      <c r="A95" s="19" t="s">
        <v>5428</v>
      </c>
      <c r="B95" s="1" t="str">
        <f t="shared" si="4"/>
        <v>IDXLarge RetNew</v>
      </c>
      <c r="C95" s="1" t="s">
        <v>100</v>
      </c>
      <c r="D95" s="186" t="s">
        <v>5432</v>
      </c>
      <c r="E95" s="1" t="s">
        <v>8</v>
      </c>
      <c r="H95" s="16">
        <v>0.16229015911096059</v>
      </c>
      <c r="I95" s="16">
        <v>0.13689095496788101</v>
      </c>
      <c r="J95" s="16">
        <v>0.1464880483900218</v>
      </c>
      <c r="K95" s="16">
        <v>0.12630105877793252</v>
      </c>
      <c r="L95" s="16">
        <v>5.3578256036020636E-2</v>
      </c>
      <c r="M95" s="16">
        <v>0.14473409683356164</v>
      </c>
      <c r="N95" s="16">
        <v>0.20832311411164292</v>
      </c>
      <c r="O95" s="16">
        <v>0.18181528021117813</v>
      </c>
      <c r="P95" s="16">
        <v>0.25346254662129836</v>
      </c>
      <c r="Q95" s="16">
        <v>0.21457777154883126</v>
      </c>
      <c r="R95" s="16">
        <v>0.21891301030159141</v>
      </c>
      <c r="S95" s="16">
        <v>0.34506514866435284</v>
      </c>
      <c r="T95" s="16">
        <v>0.4237613147259075</v>
      </c>
      <c r="U95" s="16">
        <v>0.29486242203887825</v>
      </c>
      <c r="V95" s="16">
        <v>0.25132802067051191</v>
      </c>
      <c r="W95" s="16">
        <v>0.19929265632196788</v>
      </c>
      <c r="X95" s="16">
        <v>0.28278808334118855</v>
      </c>
      <c r="Y95" s="16">
        <v>0.28374874501219671</v>
      </c>
      <c r="Z95" s="16">
        <v>0.36962921819072009</v>
      </c>
      <c r="AA95" s="16">
        <v>0.57946181925338724</v>
      </c>
      <c r="AB95" s="16">
        <v>0.45799338297208697</v>
      </c>
      <c r="AC95" s="16">
        <v>0.41964214975518421</v>
      </c>
      <c r="AD95" s="16">
        <v>0.41977879324002215</v>
      </c>
      <c r="AE95" s="16">
        <v>0.43838540697092604</v>
      </c>
      <c r="AF95" s="16">
        <v>0.46664717469387768</v>
      </c>
      <c r="AG95" s="16">
        <v>0.75976124486478003</v>
      </c>
      <c r="AH95" s="16">
        <v>8.1015413717225995E-2</v>
      </c>
      <c r="AI95" s="16">
        <v>6.1972529862827738E-2</v>
      </c>
      <c r="AJ95" s="90">
        <v>7.2169542789579169E-2</v>
      </c>
      <c r="AK95" s="90">
        <v>0.11637091796315394</v>
      </c>
      <c r="AL95" s="90">
        <v>0.12152865059621966</v>
      </c>
      <c r="AM95" s="90">
        <v>0.12889251986441602</v>
      </c>
      <c r="AN95" s="90">
        <v>0.14623483660160178</v>
      </c>
      <c r="AO95" s="90">
        <v>0.10366367893791899</v>
      </c>
      <c r="AP95" s="90">
        <v>8.8958225991510181E-2</v>
      </c>
      <c r="AQ95" s="418">
        <v>0.10269895570532812</v>
      </c>
      <c r="AR95" s="90">
        <v>8.0494162022264087E-2</v>
      </c>
      <c r="AS95" s="90">
        <v>0.12296617513932663</v>
      </c>
      <c r="AT95" s="90">
        <v>0.17200098677183598</v>
      </c>
      <c r="AU95" s="90">
        <v>0.1405148455514876</v>
      </c>
      <c r="AV95" s="90">
        <v>0.15281939998883862</v>
      </c>
      <c r="AW95" s="90">
        <v>0.15164436789026078</v>
      </c>
      <c r="AX95" s="90">
        <v>0.15027741188066138</v>
      </c>
      <c r="AY95" s="90">
        <v>0.15424640010988033</v>
      </c>
      <c r="AZ95" s="90">
        <v>0.13304753702311631</v>
      </c>
      <c r="BA95" s="90">
        <v>0.11179060603442102</v>
      </c>
      <c r="BB95" s="90">
        <v>0.10002573999615198</v>
      </c>
      <c r="BC95" s="90">
        <v>9.9359815519973332E-2</v>
      </c>
      <c r="BD95" s="90">
        <v>7.6876710409760463E-2</v>
      </c>
      <c r="BE95" s="85"/>
    </row>
    <row r="96" spans="1:57">
      <c r="A96" s="19" t="s">
        <v>5429</v>
      </c>
      <c r="B96" s="1" t="str">
        <f t="shared" si="4"/>
        <v>IDLarge RetNew</v>
      </c>
      <c r="C96" s="1" t="s">
        <v>101</v>
      </c>
      <c r="D96" s="186" t="s">
        <v>5429</v>
      </c>
      <c r="E96" s="1" t="s">
        <v>8</v>
      </c>
      <c r="H96" s="16">
        <v>0.29974721869213228</v>
      </c>
      <c r="I96" s="16">
        <v>0.25283531201468296</v>
      </c>
      <c r="J96" s="16">
        <v>0.27056098359313285</v>
      </c>
      <c r="K96" s="16">
        <v>0.23327595027294512</v>
      </c>
      <c r="L96" s="16">
        <v>9.8958145812104853E-2</v>
      </c>
      <c r="M96" s="16">
        <v>0.26732146430465759</v>
      </c>
      <c r="N96" s="16">
        <v>0.38476931926324892</v>
      </c>
      <c r="O96" s="16">
        <v>0.33580979190346144</v>
      </c>
      <c r="P96" s="16">
        <v>0.46814109868740644</v>
      </c>
      <c r="Q96" s="16">
        <v>0.39632156729196283</v>
      </c>
      <c r="R96" s="16">
        <v>0.40432868100498676</v>
      </c>
      <c r="S96" s="16">
        <v>0.63732957775343879</v>
      </c>
      <c r="T96" s="16">
        <v>0.78268008469672801</v>
      </c>
      <c r="U96" s="16">
        <v>0.54460597849651282</v>
      </c>
      <c r="V96" s="16">
        <v>0.46419866483633754</v>
      </c>
      <c r="W96" s="16">
        <v>0.36809021425281468</v>
      </c>
      <c r="X96" s="16">
        <v>0.52230487618688526</v>
      </c>
      <c r="Y96" s="16">
        <v>0.52407920228013871</v>
      </c>
      <c r="Z96" s="16">
        <v>0.17161356558854859</v>
      </c>
      <c r="AA96" s="16">
        <v>0.26903584465335839</v>
      </c>
      <c r="AB96" s="16">
        <v>0.21263978495132607</v>
      </c>
      <c r="AC96" s="16">
        <v>0.19483385524347838</v>
      </c>
      <c r="AD96" s="16">
        <v>0.19489729686143883</v>
      </c>
      <c r="AE96" s="16">
        <v>0.20353608180792992</v>
      </c>
      <c r="AF96" s="16">
        <v>0.21665761682215748</v>
      </c>
      <c r="AG96" s="16">
        <v>0.35274629225864784</v>
      </c>
      <c r="AH96" s="16">
        <v>3.7614299225854922E-2</v>
      </c>
      <c r="AI96" s="16">
        <v>2.8772960293455736E-2</v>
      </c>
      <c r="AJ96" s="90">
        <v>3.3507287723733188E-2</v>
      </c>
      <c r="AK96" s="90">
        <v>5.402935476860718E-2</v>
      </c>
      <c r="AL96" s="90">
        <v>5.6424016348244836E-2</v>
      </c>
      <c r="AM96" s="90">
        <v>5.9842955651336002E-2</v>
      </c>
      <c r="AN96" s="90">
        <v>6.7894745565029405E-2</v>
      </c>
      <c r="AO96" s="90">
        <v>4.8129565221176666E-2</v>
      </c>
      <c r="AP96" s="90">
        <v>4.13020334960583E-2</v>
      </c>
      <c r="AQ96" s="418">
        <v>4.7681658006045201E-2</v>
      </c>
      <c r="AR96" s="90">
        <v>3.7372289510336894E-2</v>
      </c>
      <c r="AS96" s="90">
        <v>5.7091438457544504E-2</v>
      </c>
      <c r="AT96" s="90">
        <v>7.9857601001209561E-2</v>
      </c>
      <c r="AU96" s="90">
        <v>6.5239035434619244E-2</v>
      </c>
      <c r="AV96" s="90">
        <v>7.0951864280532212E-2</v>
      </c>
      <c r="AW96" s="90">
        <v>7.0406313663335343E-2</v>
      </c>
      <c r="AX96" s="90">
        <v>6.9771655516021353E-2</v>
      </c>
      <c r="AY96" s="90">
        <v>7.1614400051015867E-2</v>
      </c>
      <c r="AZ96" s="90">
        <v>6.1772070760732573E-2</v>
      </c>
      <c r="BA96" s="90">
        <v>5.1902781373124041E-2</v>
      </c>
      <c r="BB96" s="90">
        <v>4.6440522141070563E-2</v>
      </c>
      <c r="BC96" s="90">
        <v>4.613134291998762E-2</v>
      </c>
      <c r="BD96" s="90">
        <v>3.5692758404531642E-2</v>
      </c>
      <c r="BE96" s="85"/>
    </row>
    <row r="97" spans="1:57">
      <c r="A97" s="19" t="s">
        <v>5430</v>
      </c>
      <c r="B97" s="1" t="str">
        <f t="shared" si="4"/>
        <v>IDMedium RetNew</v>
      </c>
      <c r="C97" s="1" t="s">
        <v>102</v>
      </c>
      <c r="D97" s="186" t="s">
        <v>5430</v>
      </c>
      <c r="E97" s="1" t="s">
        <v>8</v>
      </c>
      <c r="H97" s="16">
        <v>7.4936804673033069E-2</v>
      </c>
      <c r="I97" s="16">
        <v>6.3208828003670739E-2</v>
      </c>
      <c r="J97" s="16">
        <v>6.7640245898283213E-2</v>
      </c>
      <c r="K97" s="16">
        <v>5.831898756823628E-2</v>
      </c>
      <c r="L97" s="16">
        <v>2.4739536453026213E-2</v>
      </c>
      <c r="M97" s="16">
        <v>6.6830366076164396E-2</v>
      </c>
      <c r="N97" s="16">
        <v>9.619232981581223E-2</v>
      </c>
      <c r="O97" s="16">
        <v>8.395244797586536E-2</v>
      </c>
      <c r="P97" s="16">
        <v>0.11703527467185161</v>
      </c>
      <c r="Q97" s="16">
        <v>9.9080391822990707E-2</v>
      </c>
      <c r="R97" s="16">
        <v>0.10108217025124669</v>
      </c>
      <c r="S97" s="16">
        <v>0.1593323944383597</v>
      </c>
      <c r="T97" s="16">
        <v>0.195670021174182</v>
      </c>
      <c r="U97" s="16">
        <v>0.13615149462412821</v>
      </c>
      <c r="V97" s="16">
        <v>0.11604966620908438</v>
      </c>
      <c r="W97" s="16">
        <v>9.2022553563203671E-2</v>
      </c>
      <c r="X97" s="16">
        <v>0.13057621904672131</v>
      </c>
      <c r="Y97" s="16">
        <v>0.13101980057003468</v>
      </c>
      <c r="Z97" s="16">
        <v>0.59404695780651429</v>
      </c>
      <c r="AA97" s="16">
        <v>0.93127792380008656</v>
      </c>
      <c r="AB97" s="16">
        <v>0.73606079406228253</v>
      </c>
      <c r="AC97" s="16">
        <v>0.67442488353511743</v>
      </c>
      <c r="AD97" s="16">
        <v>0.67464448913574981</v>
      </c>
      <c r="AE97" s="16">
        <v>0.70454797548898818</v>
      </c>
      <c r="AF97" s="16">
        <v>0.7499686736151604</v>
      </c>
      <c r="AG97" s="16">
        <v>1.2210448578183961</v>
      </c>
      <c r="AH97" s="16">
        <v>0.13020334347411319</v>
      </c>
      <c r="AI97" s="16">
        <v>9.9598708708116004E-2</v>
      </c>
      <c r="AJ97" s="90">
        <v>0.11598676519753795</v>
      </c>
      <c r="AK97" s="90">
        <v>0.18702468958364024</v>
      </c>
      <c r="AL97" s="90">
        <v>0.19531390274392443</v>
      </c>
      <c r="AM97" s="90">
        <v>0.20714869263923999</v>
      </c>
      <c r="AN97" s="90">
        <v>0.23502027310971715</v>
      </c>
      <c r="AO97" s="90">
        <v>0.16660234115022693</v>
      </c>
      <c r="AP97" s="90">
        <v>0.14296857748635564</v>
      </c>
      <c r="AQ97" s="418">
        <v>0.16505189309784879</v>
      </c>
      <c r="AR97" s="90">
        <v>0.12936561753578155</v>
      </c>
      <c r="AS97" s="90">
        <v>0.19762421004534636</v>
      </c>
      <c r="AT97" s="90">
        <v>0.27643015731187925</v>
      </c>
      <c r="AU97" s="90">
        <v>0.22582743035060504</v>
      </c>
      <c r="AV97" s="90">
        <v>0.24560260712491919</v>
      </c>
      <c r="AW97" s="90">
        <v>0.2437141626807762</v>
      </c>
      <c r="AX97" s="90">
        <v>0.24151726909392007</v>
      </c>
      <c r="AY97" s="90">
        <v>0.24789600017659336</v>
      </c>
      <c r="AZ97" s="90">
        <v>0.21382639878715121</v>
      </c>
      <c r="BA97" s="90">
        <v>0.1796634739838909</v>
      </c>
      <c r="BB97" s="90">
        <v>0.16075565356524424</v>
      </c>
      <c r="BC97" s="90">
        <v>0.15968541779995712</v>
      </c>
      <c r="BD97" s="90">
        <v>0.12355185601568645</v>
      </c>
      <c r="BE97" s="85"/>
    </row>
    <row r="98" spans="1:57">
      <c r="A98" s="19" t="s">
        <v>5431</v>
      </c>
      <c r="B98" s="1" t="str">
        <f t="shared" si="4"/>
        <v>IDSmall RetNew</v>
      </c>
      <c r="C98" s="1" t="s">
        <v>103</v>
      </c>
      <c r="D98" s="186" t="s">
        <v>5431</v>
      </c>
      <c r="E98" s="1" t="s">
        <v>8</v>
      </c>
      <c r="H98" s="16">
        <v>0.14468181752387402</v>
      </c>
      <c r="I98" s="16">
        <v>0.12203840501376527</v>
      </c>
      <c r="J98" s="16">
        <v>0.13059422211856206</v>
      </c>
      <c r="K98" s="16">
        <v>0.11259750338088605</v>
      </c>
      <c r="L98" s="16">
        <v>4.7765061698848296E-2</v>
      </c>
      <c r="M98" s="16">
        <v>0.12903057278561647</v>
      </c>
      <c r="N98" s="16">
        <v>0.18572023680929586</v>
      </c>
      <c r="O98" s="16">
        <v>0.1620884799094951</v>
      </c>
      <c r="P98" s="16">
        <v>0.22596208001944354</v>
      </c>
      <c r="Q98" s="16">
        <v>0.19129626933621519</v>
      </c>
      <c r="R98" s="16">
        <v>0.19516113844217509</v>
      </c>
      <c r="S98" s="16">
        <v>0.30762587914384881</v>
      </c>
      <c r="T98" s="16">
        <v>0.37778357940318252</v>
      </c>
      <c r="U98" s="16">
        <v>0.26287010484048079</v>
      </c>
      <c r="V98" s="16">
        <v>0.2240591482840664</v>
      </c>
      <c r="W98" s="16">
        <v>0.17766957586201376</v>
      </c>
      <c r="X98" s="16">
        <v>0.25210582142520493</v>
      </c>
      <c r="Y98" s="16">
        <v>0.25296225213763002</v>
      </c>
      <c r="Z98" s="16">
        <v>0.18481460909536004</v>
      </c>
      <c r="AA98" s="16">
        <v>0.28973090962669362</v>
      </c>
      <c r="AB98" s="16">
        <v>0.22899669148604349</v>
      </c>
      <c r="AC98" s="16">
        <v>0.20982107487759211</v>
      </c>
      <c r="AD98" s="16">
        <v>0.20988939662001108</v>
      </c>
      <c r="AE98" s="16">
        <v>0.21919270348546302</v>
      </c>
      <c r="AF98" s="16">
        <v>0.23332358734693884</v>
      </c>
      <c r="AG98" s="16">
        <v>0.37988062243239001</v>
      </c>
      <c r="AH98" s="16">
        <v>4.0507706858612998E-2</v>
      </c>
      <c r="AI98" s="16">
        <v>3.0986264931413869E-2</v>
      </c>
      <c r="AJ98" s="90">
        <v>3.6084771394789585E-2</v>
      </c>
      <c r="AK98" s="90">
        <v>5.8185458981576968E-2</v>
      </c>
      <c r="AL98" s="90">
        <v>6.0764325298109829E-2</v>
      </c>
      <c r="AM98" s="90">
        <v>6.4446259932208011E-2</v>
      </c>
      <c r="AN98" s="90">
        <v>7.3117418300800888E-2</v>
      </c>
      <c r="AO98" s="90">
        <v>5.1831839468959494E-2</v>
      </c>
      <c r="AP98" s="90">
        <v>4.4479112995755091E-2</v>
      </c>
      <c r="AQ98" s="418">
        <v>5.1349477852664062E-2</v>
      </c>
      <c r="AR98" s="90">
        <v>4.0247081011132044E-2</v>
      </c>
      <c r="AS98" s="90">
        <v>6.1483087569663315E-2</v>
      </c>
      <c r="AT98" s="90">
        <v>8.6000493385917989E-2</v>
      </c>
      <c r="AU98" s="90">
        <v>7.0257422775743802E-2</v>
      </c>
      <c r="AV98" s="90">
        <v>7.6409699994419308E-2</v>
      </c>
      <c r="AW98" s="90">
        <v>7.5822183945130392E-2</v>
      </c>
      <c r="AX98" s="90">
        <v>7.5138705940330688E-2</v>
      </c>
      <c r="AY98" s="90">
        <v>7.7123200054940166E-2</v>
      </c>
      <c r="AZ98" s="90">
        <v>6.6523768511558154E-2</v>
      </c>
      <c r="BA98" s="90">
        <v>5.5895303017210511E-2</v>
      </c>
      <c r="BB98" s="90">
        <v>5.0012869998075991E-2</v>
      </c>
      <c r="BC98" s="90">
        <v>4.9679907759986666E-2</v>
      </c>
      <c r="BD98" s="90">
        <v>3.8438355204880231E-2</v>
      </c>
      <c r="BE98" s="85"/>
    </row>
    <row r="99" spans="1:57">
      <c r="B99" s="1" t="str">
        <f t="shared" si="4"/>
        <v>IDSchool K-12New</v>
      </c>
      <c r="C99" s="1" t="s">
        <v>104</v>
      </c>
      <c r="D99" s="186" t="s">
        <v>5433</v>
      </c>
      <c r="E99" s="1" t="s">
        <v>8</v>
      </c>
      <c r="H99" s="16">
        <v>0.18433800000000003</v>
      </c>
      <c r="I99" s="16">
        <v>0.206844</v>
      </c>
      <c r="J99" s="16">
        <v>0.137214</v>
      </c>
      <c r="K99" s="16">
        <v>0.61676999999999993</v>
      </c>
      <c r="L99" s="16">
        <v>0.68554199999999998</v>
      </c>
      <c r="M99" s="16">
        <v>0.40642800000000001</v>
      </c>
      <c r="N99" s="16">
        <v>0.53598599999999996</v>
      </c>
      <c r="O99" s="16">
        <v>1.033296</v>
      </c>
      <c r="P99" s="16">
        <v>0.77985599999999999</v>
      </c>
      <c r="Q99" s="16">
        <v>0.64818600000000004</v>
      </c>
      <c r="R99" s="16">
        <v>0.78117599999999998</v>
      </c>
      <c r="S99" s="16">
        <v>0.39857400000000004</v>
      </c>
      <c r="T99" s="16">
        <v>0.61709999999999998</v>
      </c>
      <c r="U99" s="16">
        <v>0.37732200000000005</v>
      </c>
      <c r="V99" s="16">
        <v>0.84011400000000014</v>
      </c>
      <c r="W99" s="16">
        <v>0.93320000000000003</v>
      </c>
      <c r="X99" s="16">
        <v>1.1757</v>
      </c>
      <c r="Y99" s="16">
        <v>0.60420000000000007</v>
      </c>
      <c r="Z99" s="16">
        <v>0.75339999999999996</v>
      </c>
      <c r="AA99" s="16">
        <v>1.5335999999999999</v>
      </c>
      <c r="AB99" s="16">
        <v>1.2076663465344608</v>
      </c>
      <c r="AC99" s="16">
        <v>0.88413198109065294</v>
      </c>
      <c r="AD99" s="16">
        <v>0.97240838928959727</v>
      </c>
      <c r="AE99" s="16">
        <v>1.0165069098294888</v>
      </c>
      <c r="AF99" s="16">
        <v>1.0061507490290587</v>
      </c>
      <c r="AG99" s="16">
        <v>0.30739999999999995</v>
      </c>
      <c r="AH99" s="16">
        <v>0.1390714246565487</v>
      </c>
      <c r="AI99" s="16">
        <v>3.1614803243541691E-2</v>
      </c>
      <c r="AJ99" s="90">
        <v>3.1173817028651879E-2</v>
      </c>
      <c r="AK99" s="90">
        <v>3.0873891348690004E-2</v>
      </c>
      <c r="AL99" s="90">
        <v>0.15522223411928762</v>
      </c>
      <c r="AM99" s="90">
        <v>4.5986525053668112E-2</v>
      </c>
      <c r="AN99" s="90">
        <v>8.0636762800404452E-2</v>
      </c>
      <c r="AO99" s="90">
        <v>0.10030273532257447</v>
      </c>
      <c r="AP99" s="90">
        <v>0.18911009286927374</v>
      </c>
      <c r="AQ99" s="418">
        <v>0.20436971889403011</v>
      </c>
      <c r="AR99" s="90">
        <v>0.34337089459248238</v>
      </c>
      <c r="AS99" s="90">
        <v>0.41775094475425789</v>
      </c>
      <c r="AT99" s="90">
        <v>0.43565621395092863</v>
      </c>
      <c r="AU99" s="90">
        <v>0.45425099404086083</v>
      </c>
      <c r="AV99" s="90">
        <v>0.49198510888000169</v>
      </c>
      <c r="AW99" s="90">
        <v>0.43297183017515667</v>
      </c>
      <c r="AX99" s="90">
        <v>0.42390442897451208</v>
      </c>
      <c r="AY99" s="90">
        <v>0.4507175240382465</v>
      </c>
      <c r="AZ99" s="90">
        <v>0.3346615761085619</v>
      </c>
      <c r="BA99" s="90">
        <v>0.36743868521143036</v>
      </c>
      <c r="BB99" s="90">
        <v>0.41873095322923615</v>
      </c>
      <c r="BC99" s="90">
        <v>0.45723771604585961</v>
      </c>
      <c r="BD99" s="90">
        <v>0.39599357238759403</v>
      </c>
      <c r="BE99" s="85"/>
    </row>
    <row r="100" spans="1:57">
      <c r="B100" s="1" t="str">
        <f t="shared" si="4"/>
        <v>IDUniversityNew</v>
      </c>
      <c r="C100" s="1" t="s">
        <v>105</v>
      </c>
      <c r="D100" s="185" t="s">
        <v>52</v>
      </c>
      <c r="E100" s="1" t="s">
        <v>8</v>
      </c>
      <c r="H100" s="16">
        <v>9.4962000000000019E-2</v>
      </c>
      <c r="I100" s="16">
        <v>0.106556</v>
      </c>
      <c r="J100" s="16">
        <v>7.0686000000000013E-2</v>
      </c>
      <c r="K100" s="16">
        <v>0.31773000000000001</v>
      </c>
      <c r="L100" s="16">
        <v>0.35315800000000003</v>
      </c>
      <c r="M100" s="16">
        <v>0.20937199999999997</v>
      </c>
      <c r="N100" s="16">
        <v>0.27611400000000003</v>
      </c>
      <c r="O100" s="16">
        <v>0.532304</v>
      </c>
      <c r="P100" s="16">
        <v>0.40174399999999999</v>
      </c>
      <c r="Q100" s="16">
        <v>0.33391400000000004</v>
      </c>
      <c r="R100" s="16">
        <v>0.402424</v>
      </c>
      <c r="S100" s="16">
        <v>0.20532599999999998</v>
      </c>
      <c r="T100" s="16">
        <v>0.31790000000000002</v>
      </c>
      <c r="U100" s="16">
        <v>0.19437800000000005</v>
      </c>
      <c r="V100" s="16">
        <v>0.43278600000000006</v>
      </c>
      <c r="W100" s="16">
        <v>0.53679999999999994</v>
      </c>
      <c r="X100" s="16">
        <v>0.58729999999999993</v>
      </c>
      <c r="Y100" s="16">
        <v>0.3029</v>
      </c>
      <c r="Z100" s="16">
        <v>0.19550000000000001</v>
      </c>
      <c r="AA100" s="16">
        <v>0.11359999999999999</v>
      </c>
      <c r="AB100" s="16">
        <v>0.23634605624237559</v>
      </c>
      <c r="AC100" s="16">
        <v>0.27313452288332429</v>
      </c>
      <c r="AD100" s="16">
        <v>0.28219361090513184</v>
      </c>
      <c r="AE100" s="16">
        <v>0.26393138211722167</v>
      </c>
      <c r="AF100" s="16">
        <v>0.24209458173896797</v>
      </c>
      <c r="AG100" s="16">
        <v>0.30739999999999995</v>
      </c>
      <c r="AH100" s="16">
        <v>2.2130843761181285E-2</v>
      </c>
      <c r="AI100" s="16">
        <v>3.6733991700000003E-2</v>
      </c>
      <c r="AJ100" s="90">
        <v>3.6132403112879234E-2</v>
      </c>
      <c r="AK100" s="90">
        <v>3.621220092614702E-2</v>
      </c>
      <c r="AL100" s="90">
        <v>3.5931583510631318E-2</v>
      </c>
      <c r="AM100" s="90">
        <v>3.5803032615518142E-2</v>
      </c>
      <c r="AN100" s="90">
        <v>3.5560188764280479E-2</v>
      </c>
      <c r="AO100" s="90">
        <v>3.5289883864787361E-2</v>
      </c>
      <c r="AP100" s="90">
        <v>7.4187179537018491E-2</v>
      </c>
      <c r="AQ100" s="418">
        <v>0.1225399397465937</v>
      </c>
      <c r="AR100" s="90">
        <v>0.26131733644418687</v>
      </c>
      <c r="AS100" s="90">
        <v>0.37234293044156069</v>
      </c>
      <c r="AT100" s="90">
        <v>0.42480105638113302</v>
      </c>
      <c r="AU100" s="90">
        <v>0.41773213227143452</v>
      </c>
      <c r="AV100" s="90">
        <v>0.37597055705551824</v>
      </c>
      <c r="AW100" s="90">
        <v>0.37801197633766692</v>
      </c>
      <c r="AX100" s="90">
        <v>0.39543044918577025</v>
      </c>
      <c r="AY100" s="90">
        <v>0.32732285823079726</v>
      </c>
      <c r="AZ100" s="90">
        <v>0.25814431625735235</v>
      </c>
      <c r="BA100" s="90">
        <v>0.32585430627654532</v>
      </c>
      <c r="BB100" s="90">
        <v>0.34808645723612408</v>
      </c>
      <c r="BC100" s="90">
        <v>0.36299756665887323</v>
      </c>
      <c r="BD100" s="90">
        <v>0.30185929508848708</v>
      </c>
      <c r="BE100" s="85"/>
    </row>
    <row r="101" spans="1:57">
      <c r="B101" s="1" t="str">
        <f t="shared" si="4"/>
        <v>IDWarehouseNew</v>
      </c>
      <c r="C101" s="1" t="s">
        <v>106</v>
      </c>
      <c r="D101" s="185" t="s">
        <v>54</v>
      </c>
      <c r="E101" s="1" t="s">
        <v>8</v>
      </c>
      <c r="H101" s="16">
        <v>0.51962010000000003</v>
      </c>
      <c r="I101" s="16">
        <v>0.2356029</v>
      </c>
      <c r="J101" s="16">
        <v>0.29530000000000001</v>
      </c>
      <c r="K101" s="16">
        <v>0.39574090000000001</v>
      </c>
      <c r="L101" s="16">
        <v>0.68245239999999996</v>
      </c>
      <c r="M101" s="16">
        <v>0.37956290000000004</v>
      </c>
      <c r="N101" s="16">
        <v>0.31980000000000003</v>
      </c>
      <c r="O101" s="16">
        <v>0.7399</v>
      </c>
      <c r="P101" s="16">
        <v>0.63590000000000002</v>
      </c>
      <c r="Q101" s="16">
        <v>0.7046</v>
      </c>
      <c r="R101" s="16">
        <v>0.49339999999999995</v>
      </c>
      <c r="S101" s="16">
        <v>1.1999000000000002</v>
      </c>
      <c r="T101" s="16">
        <v>1.5182</v>
      </c>
      <c r="U101" s="16">
        <v>1.0499000000000001</v>
      </c>
      <c r="V101" s="16">
        <v>1.0911</v>
      </c>
      <c r="W101" s="16">
        <v>0.79139999999999999</v>
      </c>
      <c r="X101" s="16">
        <v>0.41299999999999998</v>
      </c>
      <c r="Y101" s="16">
        <v>0.74629999999999996</v>
      </c>
      <c r="Z101" s="16">
        <v>0.95779999999999998</v>
      </c>
      <c r="AA101" s="16">
        <v>1.0682</v>
      </c>
      <c r="AB101" s="16">
        <v>0.76954163000000042</v>
      </c>
      <c r="AC101" s="16">
        <v>0.65636095000000005</v>
      </c>
      <c r="AD101" s="16">
        <v>0.53005643999999963</v>
      </c>
      <c r="AE101" s="16">
        <v>0.52549197000000003</v>
      </c>
      <c r="AF101" s="16">
        <v>0.58733356999999997</v>
      </c>
      <c r="AG101" s="16">
        <v>0</v>
      </c>
      <c r="AH101" s="16">
        <v>0.22309007721811627</v>
      </c>
      <c r="AI101" s="16">
        <v>0.54096165877571545</v>
      </c>
      <c r="AJ101" s="90">
        <v>0.90296195474499219</v>
      </c>
      <c r="AK101" s="90">
        <v>0.98704806392678957</v>
      </c>
      <c r="AL101" s="90">
        <v>0.65156578127315878</v>
      </c>
      <c r="AM101" s="90">
        <v>0.41280608001109725</v>
      </c>
      <c r="AN101" s="90">
        <v>0.49570608169974406</v>
      </c>
      <c r="AO101" s="90">
        <v>0.18863948237181039</v>
      </c>
      <c r="AP101" s="90">
        <v>0.20354878798193898</v>
      </c>
      <c r="AQ101" s="418">
        <v>0.5468454464407787</v>
      </c>
      <c r="AR101" s="90">
        <v>0.67185350427766422</v>
      </c>
      <c r="AS101" s="90">
        <v>0.46942646840408142</v>
      </c>
      <c r="AT101" s="90">
        <v>0.24031954980636228</v>
      </c>
      <c r="AU101" s="90">
        <v>0.55903273063762104</v>
      </c>
      <c r="AV101" s="90">
        <v>0.26727277328939669</v>
      </c>
      <c r="AW101" s="90">
        <v>0.33765267801118393</v>
      </c>
      <c r="AX101" s="90">
        <v>0.54570416306269087</v>
      </c>
      <c r="AY101" s="90">
        <v>0.25748024770626221</v>
      </c>
      <c r="AZ101" s="90">
        <v>0.69324463201526321</v>
      </c>
      <c r="BA101" s="90">
        <v>0.53567823760640287</v>
      </c>
      <c r="BB101" s="90">
        <v>0.36586717948520059</v>
      </c>
      <c r="BC101" s="90">
        <v>0.48310217087907564</v>
      </c>
      <c r="BD101" s="90">
        <v>0.31188334262430711</v>
      </c>
      <c r="BE101" s="85"/>
    </row>
    <row r="102" spans="1:57">
      <c r="B102" s="1" t="str">
        <f t="shared" si="4"/>
        <v>IDSupermarketNew</v>
      </c>
      <c r="C102" s="1" t="s">
        <v>107</v>
      </c>
      <c r="D102" s="185" t="s">
        <v>56</v>
      </c>
      <c r="E102" s="1" t="s">
        <v>8</v>
      </c>
      <c r="H102" s="16">
        <v>0.21296593880742018</v>
      </c>
      <c r="I102" s="16">
        <v>0.17963572713639753</v>
      </c>
      <c r="J102" s="16">
        <v>0.19222955304466666</v>
      </c>
      <c r="K102" s="16">
        <v>0.16573909165141087</v>
      </c>
      <c r="L102" s="16">
        <v>7.0308290156854247E-2</v>
      </c>
      <c r="M102" s="16">
        <v>0.18992792279246576</v>
      </c>
      <c r="N102" s="16">
        <v>0.27337287618122147</v>
      </c>
      <c r="O102" s="16">
        <v>0.23858786048286421</v>
      </c>
      <c r="P102" s="16">
        <v>0.33260728493597691</v>
      </c>
      <c r="Q102" s="16">
        <v>0.28158057651454166</v>
      </c>
      <c r="R102" s="16">
        <v>0.28726951166620807</v>
      </c>
      <c r="S102" s="16">
        <v>0.45281318188111136</v>
      </c>
      <c r="T102" s="16">
        <v>0.55608255432891829</v>
      </c>
      <c r="U102" s="16">
        <v>0.38693444428509655</v>
      </c>
      <c r="V102" s="16">
        <v>0.32980624434603434</v>
      </c>
      <c r="W102" s="16">
        <v>7.7976356796648869E-2</v>
      </c>
      <c r="X102" s="16">
        <v>0.10613982502339432</v>
      </c>
      <c r="Y102" s="16">
        <v>0.10925090581588365</v>
      </c>
      <c r="Z102" s="16">
        <v>0.1041</v>
      </c>
      <c r="AA102" s="16">
        <v>0.14449999999999999</v>
      </c>
      <c r="AB102" s="16">
        <v>0.12252214500704957</v>
      </c>
      <c r="AC102" s="16">
        <v>0.11151282493501802</v>
      </c>
      <c r="AD102" s="16">
        <v>0.10818632947011167</v>
      </c>
      <c r="AE102" s="16">
        <v>0.10758392265257145</v>
      </c>
      <c r="AF102" s="16">
        <v>0.10745878270009949</v>
      </c>
      <c r="AG102" s="16">
        <v>0.35375999999999985</v>
      </c>
      <c r="AH102" s="16">
        <v>1.0146379601931814E-2</v>
      </c>
      <c r="AI102" s="16">
        <v>1.6812482295138688E-2</v>
      </c>
      <c r="AJ102" s="90">
        <v>1.6275205737902542E-2</v>
      </c>
      <c r="AK102" s="90">
        <v>1.602309645938271E-2</v>
      </c>
      <c r="AL102" s="90">
        <v>1.5743271824987925E-2</v>
      </c>
      <c r="AM102" s="90">
        <v>1.5523471994712358E-2</v>
      </c>
      <c r="AN102" s="90">
        <v>1.5241633223746652E-2</v>
      </c>
      <c r="AO102" s="90">
        <v>1.4971397883317828E-2</v>
      </c>
      <c r="AP102" s="90">
        <v>1.4693198203815734E-2</v>
      </c>
      <c r="AQ102" s="418">
        <v>1.4361252470930003E-2</v>
      </c>
      <c r="AR102" s="90">
        <v>1.4032130069317085E-2</v>
      </c>
      <c r="AS102" s="90">
        <v>1.3707157678682911E-2</v>
      </c>
      <c r="AT102" s="90">
        <v>1.3386235669432664E-2</v>
      </c>
      <c r="AU102" s="90">
        <v>1.3074333081991268E-2</v>
      </c>
      <c r="AV102" s="90">
        <v>1.2765803340537354E-2</v>
      </c>
      <c r="AW102" s="90">
        <v>1.2448986941743959E-2</v>
      </c>
      <c r="AX102" s="90">
        <v>1.0998279510122999E-2</v>
      </c>
      <c r="AY102" s="90">
        <v>1.19629886132036E-2</v>
      </c>
      <c r="AZ102" s="90">
        <v>1.1670839488630643E-2</v>
      </c>
      <c r="BA102" s="90">
        <v>1.1390639238668987E-2</v>
      </c>
      <c r="BB102" s="90">
        <v>1.1168711182362888E-2</v>
      </c>
      <c r="BC102" s="90">
        <v>1.0925458778040402E-2</v>
      </c>
      <c r="BD102" s="90">
        <v>1.0663950277279148E-2</v>
      </c>
      <c r="BE102" s="85"/>
    </row>
    <row r="103" spans="1:57">
      <c r="B103" s="1" t="str">
        <f t="shared" si="4"/>
        <v>IDMiniMartNew</v>
      </c>
      <c r="C103" s="1" t="s">
        <v>108</v>
      </c>
      <c r="D103" s="185" t="s">
        <v>58</v>
      </c>
      <c r="E103" s="1" t="s">
        <v>8</v>
      </c>
      <c r="H103" s="16">
        <v>8.6178061192579855E-2</v>
      </c>
      <c r="I103" s="16">
        <v>7.2690772863602482E-2</v>
      </c>
      <c r="J103" s="16">
        <v>7.7786946955333336E-2</v>
      </c>
      <c r="K103" s="16">
        <v>6.7067408348589097E-2</v>
      </c>
      <c r="L103" s="16">
        <v>2.8450709843145752E-2</v>
      </c>
      <c r="M103" s="16">
        <v>7.6855577207534248E-2</v>
      </c>
      <c r="N103" s="16">
        <v>0.11062212381877858</v>
      </c>
      <c r="O103" s="16">
        <v>9.6546139517135726E-2</v>
      </c>
      <c r="P103" s="16">
        <v>0.13459171506402304</v>
      </c>
      <c r="Q103" s="16">
        <v>0.11394342348545834</v>
      </c>
      <c r="R103" s="16">
        <v>0.11624548833379195</v>
      </c>
      <c r="S103" s="16">
        <v>0.18323381811888867</v>
      </c>
      <c r="T103" s="16">
        <v>0.22502244567108176</v>
      </c>
      <c r="U103" s="16">
        <v>0.15657555571490342</v>
      </c>
      <c r="V103" s="16">
        <v>0.13345825565396569</v>
      </c>
      <c r="W103" s="16">
        <v>3.1553643203351134E-2</v>
      </c>
      <c r="X103" s="16">
        <v>4.2950174976605679E-2</v>
      </c>
      <c r="Y103" s="16">
        <v>4.4209094184116358E-2</v>
      </c>
      <c r="Z103" s="16">
        <v>0.1041</v>
      </c>
      <c r="AA103" s="16">
        <v>0.14449999999999999</v>
      </c>
      <c r="AB103" s="16">
        <v>0.12252214500704957</v>
      </c>
      <c r="AC103" s="16">
        <v>0.11151282493501802</v>
      </c>
      <c r="AD103" s="16">
        <v>0.10818632947011167</v>
      </c>
      <c r="AE103" s="16">
        <v>0.10758392265257145</v>
      </c>
      <c r="AF103" s="16">
        <v>0.10745878270009949</v>
      </c>
      <c r="AG103" s="16">
        <v>0</v>
      </c>
      <c r="AH103" s="16">
        <v>6.9458617506288605E-3</v>
      </c>
      <c r="AI103" s="16">
        <v>4.3900854922628288E-3</v>
      </c>
      <c r="AJ103" s="90">
        <v>5.4997818451953421E-3</v>
      </c>
      <c r="AK103" s="90">
        <v>7.724417041340503E-3</v>
      </c>
      <c r="AL103" s="90">
        <v>8.3350238080160972E-3</v>
      </c>
      <c r="AM103" s="90">
        <v>5.9494766624343396E-3</v>
      </c>
      <c r="AN103" s="90">
        <v>7.0151796273057506E-3</v>
      </c>
      <c r="AO103" s="90">
        <v>5.5343852234040758E-3</v>
      </c>
      <c r="AP103" s="90">
        <v>3.9687742274292599E-3</v>
      </c>
      <c r="AQ103" s="418">
        <v>2.8816283728841812E-3</v>
      </c>
      <c r="AR103" s="90">
        <v>2.5070641919991022E-3</v>
      </c>
      <c r="AS103" s="90">
        <v>3.6510905011280545E-3</v>
      </c>
      <c r="AT103" s="90">
        <v>4.5324855592620561E-3</v>
      </c>
      <c r="AU103" s="90">
        <v>3.8763942172817967E-3</v>
      </c>
      <c r="AV103" s="90">
        <v>4.1310995329389413E-3</v>
      </c>
      <c r="AW103" s="90">
        <v>4.8180752765576143E-3</v>
      </c>
      <c r="AX103" s="90">
        <v>5.5523652369196663E-3</v>
      </c>
      <c r="AY103" s="90">
        <v>3.2885216220401416E-3</v>
      </c>
      <c r="AZ103" s="90">
        <v>3.4077726635907647E-3</v>
      </c>
      <c r="BA103" s="90">
        <v>2.9730114676948804E-3</v>
      </c>
      <c r="BB103" s="90">
        <v>2.5091849924364575E-3</v>
      </c>
      <c r="BC103" s="90">
        <v>2.5025697590657578E-3</v>
      </c>
      <c r="BD103" s="90">
        <v>2.5017064790121214E-3</v>
      </c>
      <c r="BE103" s="85"/>
    </row>
    <row r="104" spans="1:57">
      <c r="B104" s="1" t="str">
        <f t="shared" si="4"/>
        <v>IDRestaurantNew</v>
      </c>
      <c r="C104" s="1" t="s">
        <v>109</v>
      </c>
      <c r="D104" s="185" t="s">
        <v>60</v>
      </c>
      <c r="E104" s="1" t="s">
        <v>8</v>
      </c>
      <c r="H104" s="16">
        <v>8.6474074074074148E-2</v>
      </c>
      <c r="I104" s="16">
        <v>8.6474074074074037E-2</v>
      </c>
      <c r="J104" s="16">
        <v>8.6474074074074148E-2</v>
      </c>
      <c r="K104" s="16">
        <v>8.6474074074074148E-2</v>
      </c>
      <c r="L104" s="16">
        <v>8.6474074074073926E-2</v>
      </c>
      <c r="M104" s="16">
        <v>8.6474074074074148E-2</v>
      </c>
      <c r="N104" s="16">
        <v>8.6474074074074148E-2</v>
      </c>
      <c r="O104" s="16">
        <v>8.6474074074073926E-2</v>
      </c>
      <c r="P104" s="16">
        <v>8.6474074074074148E-2</v>
      </c>
      <c r="Q104" s="16">
        <v>8.6474074074074148E-2</v>
      </c>
      <c r="R104" s="16">
        <v>8.6474074074073926E-2</v>
      </c>
      <c r="S104" s="16">
        <v>8.6474074074074148E-2</v>
      </c>
      <c r="T104" s="16">
        <v>8.6474074074074148E-2</v>
      </c>
      <c r="U104" s="16">
        <v>8.6474074074073926E-2</v>
      </c>
      <c r="V104" s="16">
        <v>8.6474074074073926E-2</v>
      </c>
      <c r="W104" s="16">
        <v>8.647407407407437E-2</v>
      </c>
      <c r="X104" s="16">
        <v>8.6474074074073926E-2</v>
      </c>
      <c r="Y104" s="16">
        <v>8.647407407407437E-2</v>
      </c>
      <c r="Z104" s="16">
        <v>8.6474074074073926E-2</v>
      </c>
      <c r="AA104" s="16">
        <v>8.6474074074073926E-2</v>
      </c>
      <c r="AB104" s="16">
        <v>8.6474074074073926E-2</v>
      </c>
      <c r="AC104" s="16">
        <v>8.647407407407437E-2</v>
      </c>
      <c r="AD104" s="16">
        <v>8.6474074074073926E-2</v>
      </c>
      <c r="AE104" s="16">
        <v>8.647407407407437E-2</v>
      </c>
      <c r="AF104" s="16">
        <v>8.6474074074073926E-2</v>
      </c>
      <c r="AG104" s="16">
        <v>8.6474074074073926E-2</v>
      </c>
      <c r="AH104" s="16">
        <v>7.6117711842263874E-2</v>
      </c>
      <c r="AI104" s="16">
        <v>0.1347940283811454</v>
      </c>
      <c r="AJ104" s="90">
        <v>6.8642969321519393E-2</v>
      </c>
      <c r="AK104" s="90">
        <v>4.6494662784104072E-2</v>
      </c>
      <c r="AL104" s="90">
        <v>4.4197659398596018E-2</v>
      </c>
      <c r="AM104" s="90">
        <v>2.9455272562163952E-2</v>
      </c>
      <c r="AN104" s="90">
        <v>3.0442379697802512E-2</v>
      </c>
      <c r="AO104" s="90">
        <v>2.9566001829184958E-2</v>
      </c>
      <c r="AP104" s="90">
        <v>2.9364107409562253E-2</v>
      </c>
      <c r="AQ104" s="418">
        <v>2.9281599909495092E-2</v>
      </c>
      <c r="AR104" s="90">
        <v>2.9145953829764017E-2</v>
      </c>
      <c r="AS104" s="90">
        <v>2.9043044076517727E-2</v>
      </c>
      <c r="AT104" s="90">
        <v>2.9030842526865889E-2</v>
      </c>
      <c r="AU104" s="90">
        <v>3.1235163760498039E-2</v>
      </c>
      <c r="AV104" s="90">
        <v>4.5144707438592162E-2</v>
      </c>
      <c r="AW104" s="90">
        <v>4.9629380891765891E-2</v>
      </c>
      <c r="AX104" s="90">
        <v>4.3168500975642753E-2</v>
      </c>
      <c r="AY104" s="90">
        <v>5.3493600931941887E-2</v>
      </c>
      <c r="AZ104" s="90">
        <v>5.0906074227844024E-2</v>
      </c>
      <c r="BA104" s="90">
        <v>5.2436228869052783E-2</v>
      </c>
      <c r="BB104" s="90">
        <v>4.9754942289834993E-2</v>
      </c>
      <c r="BC104" s="90">
        <v>4.7966447384755424E-2</v>
      </c>
      <c r="BD104" s="90">
        <v>5.1461083182279981E-2</v>
      </c>
      <c r="BE104" s="85"/>
    </row>
    <row r="105" spans="1:57">
      <c r="B105" s="1" t="str">
        <f t="shared" si="4"/>
        <v>IDLodgingNew</v>
      </c>
      <c r="C105" s="1" t="s">
        <v>110</v>
      </c>
      <c r="D105" s="185" t="s">
        <v>62</v>
      </c>
      <c r="E105" s="1" t="s">
        <v>8</v>
      </c>
      <c r="H105" s="16">
        <v>0.29699999999999999</v>
      </c>
      <c r="I105" s="16">
        <v>0.18059999999999998</v>
      </c>
      <c r="J105" s="16">
        <v>9.4500000000000001E-2</v>
      </c>
      <c r="K105" s="16">
        <v>0.46850000000000003</v>
      </c>
      <c r="L105" s="16">
        <v>0.1009</v>
      </c>
      <c r="M105" s="16">
        <v>0.13689999999999999</v>
      </c>
      <c r="N105" s="16">
        <v>0.37169999999999997</v>
      </c>
      <c r="O105" s="16">
        <v>0.29910000000000003</v>
      </c>
      <c r="P105" s="16">
        <v>0.4612</v>
      </c>
      <c r="Q105" s="16">
        <v>0.78410000000000002</v>
      </c>
      <c r="R105" s="16">
        <v>0.1585</v>
      </c>
      <c r="S105" s="16">
        <v>0.14169999999999999</v>
      </c>
      <c r="T105" s="16">
        <v>0.24959999999999999</v>
      </c>
      <c r="U105" s="16">
        <v>0.2296</v>
      </c>
      <c r="V105" s="16">
        <v>0.22839999999999999</v>
      </c>
      <c r="W105" s="16">
        <v>0.24010000000000001</v>
      </c>
      <c r="X105" s="16">
        <v>0.247</v>
      </c>
      <c r="Y105" s="16">
        <v>0.36219999999999997</v>
      </c>
      <c r="Z105" s="16">
        <v>0.39089999999999997</v>
      </c>
      <c r="AA105" s="16">
        <v>0.62470000000000003</v>
      </c>
      <c r="AB105" s="16">
        <v>0.54312269999999974</v>
      </c>
      <c r="AC105" s="16">
        <v>0.43204304999999998</v>
      </c>
      <c r="AD105" s="16">
        <v>0.39338529000000044</v>
      </c>
      <c r="AE105" s="16">
        <v>0.43886131999999956</v>
      </c>
      <c r="AF105" s="16">
        <v>0.46438814999999967</v>
      </c>
      <c r="AG105" s="16">
        <v>0.128</v>
      </c>
      <c r="AH105" s="16">
        <v>0.20349075885590326</v>
      </c>
      <c r="AI105" s="16">
        <v>0.29698635532240819</v>
      </c>
      <c r="AJ105" s="90">
        <v>0.15400542979159354</v>
      </c>
      <c r="AK105" s="90">
        <v>4.6327949910198271E-2</v>
      </c>
      <c r="AL105" s="90">
        <v>7.2087516750557273E-2</v>
      </c>
      <c r="AM105" s="90">
        <v>3.8494163316320676E-2</v>
      </c>
      <c r="AN105" s="90">
        <v>3.8302740849104067E-2</v>
      </c>
      <c r="AO105" s="90">
        <v>3.8115117733955158E-2</v>
      </c>
      <c r="AP105" s="90">
        <v>3.7895815700191154E-2</v>
      </c>
      <c r="AQ105" s="418">
        <v>3.7629262890848815E-2</v>
      </c>
      <c r="AR105" s="90">
        <v>3.7398440920788457E-2</v>
      </c>
      <c r="AS105" s="90">
        <v>3.7120980850275619E-2</v>
      </c>
      <c r="AT105" s="90">
        <v>3.6998966477294955E-2</v>
      </c>
      <c r="AU105" s="90">
        <v>3.6745510224703085E-2</v>
      </c>
      <c r="AV105" s="90">
        <v>3.6553380973086469E-2</v>
      </c>
      <c r="AW105" s="90">
        <v>5.7503705345274873E-2</v>
      </c>
      <c r="AX105" s="90">
        <v>4.0168233039535935E-2</v>
      </c>
      <c r="AY105" s="90">
        <v>6.8251593733496582E-2</v>
      </c>
      <c r="AZ105" s="90">
        <v>5.9411084095699368E-2</v>
      </c>
      <c r="BA105" s="90">
        <v>4.2477373548021238E-2</v>
      </c>
      <c r="BB105" s="90">
        <v>3.5944092748168288E-2</v>
      </c>
      <c r="BC105" s="90">
        <v>4.6815631777856533E-2</v>
      </c>
      <c r="BD105" s="90">
        <v>3.5822191781863161E-2</v>
      </c>
      <c r="BE105" s="85"/>
    </row>
    <row r="106" spans="1:57">
      <c r="B106" s="1" t="str">
        <f t="shared" si="4"/>
        <v>IDHospitalNew</v>
      </c>
      <c r="C106" s="1" t="s">
        <v>111</v>
      </c>
      <c r="D106" s="185" t="s">
        <v>64</v>
      </c>
      <c r="E106" s="1" t="s">
        <v>8</v>
      </c>
      <c r="H106" s="16">
        <v>9.4114999999999976E-2</v>
      </c>
      <c r="I106" s="16">
        <v>3.5979999999999998E-2</v>
      </c>
      <c r="J106" s="16">
        <v>4.9454999999999999E-2</v>
      </c>
      <c r="K106" s="16">
        <v>1.6729999999999998E-2</v>
      </c>
      <c r="L106" s="16">
        <v>8.9494999999999991E-2</v>
      </c>
      <c r="M106" s="16">
        <v>0.18592000000000003</v>
      </c>
      <c r="N106" s="16">
        <v>0.22197</v>
      </c>
      <c r="O106" s="16">
        <v>6.1249999999999999E-2</v>
      </c>
      <c r="P106" s="16">
        <v>0.23075499999999996</v>
      </c>
      <c r="Q106" s="16">
        <v>0.19785499999999995</v>
      </c>
      <c r="R106" s="16">
        <v>0.15771000000000002</v>
      </c>
      <c r="S106" s="16">
        <v>0.15168999999999996</v>
      </c>
      <c r="T106" s="16">
        <v>0.16621499999999997</v>
      </c>
      <c r="U106" s="16">
        <v>0.24384500000000001</v>
      </c>
      <c r="V106" s="16">
        <v>0.190085</v>
      </c>
      <c r="W106" s="16">
        <v>0.16197999999999999</v>
      </c>
      <c r="X106" s="16">
        <v>0.14038499999999998</v>
      </c>
      <c r="Y106" s="16">
        <v>0.31633</v>
      </c>
      <c r="Z106" s="16">
        <v>0.6502</v>
      </c>
      <c r="AA106" s="16">
        <v>0.64700000000000002</v>
      </c>
      <c r="AB106" s="16">
        <v>0.45748749999999927</v>
      </c>
      <c r="AC106" s="16">
        <v>0.5602725700000003</v>
      </c>
      <c r="AD106" s="16">
        <v>0.47068721000000047</v>
      </c>
      <c r="AE106" s="16">
        <v>0.54478340999999997</v>
      </c>
      <c r="AF106" s="16">
        <v>0.56345164999999964</v>
      </c>
      <c r="AG106" s="16">
        <v>5.9400000000000008E-2</v>
      </c>
      <c r="AH106" s="16">
        <v>0.44109676686404342</v>
      </c>
      <c r="AI106" s="16">
        <v>0.73479405583825452</v>
      </c>
      <c r="AJ106" s="90">
        <v>0.63002264632421145</v>
      </c>
      <c r="AK106" s="90">
        <v>0.91532532136415434</v>
      </c>
      <c r="AL106" s="90">
        <v>0.76782841678564429</v>
      </c>
      <c r="AM106" s="90">
        <v>0.7562614356208005</v>
      </c>
      <c r="AN106" s="90">
        <v>0.65201641101938679</v>
      </c>
      <c r="AO106" s="90">
        <v>0.3180022995150984</v>
      </c>
      <c r="AP106" s="90">
        <v>0.35383516225935541</v>
      </c>
      <c r="AQ106" s="418">
        <v>0.33774113463770733</v>
      </c>
      <c r="AR106" s="90">
        <v>0.3231641165839117</v>
      </c>
      <c r="AS106" s="90">
        <v>0.30355371500740969</v>
      </c>
      <c r="AT106" s="90">
        <v>0.30305025970461164</v>
      </c>
      <c r="AU106" s="90">
        <v>0.34645037595863226</v>
      </c>
      <c r="AV106" s="90">
        <v>0.45022811683377606</v>
      </c>
      <c r="AW106" s="90">
        <v>0.55715726805549914</v>
      </c>
      <c r="AX106" s="90">
        <v>0.51491266676807257</v>
      </c>
      <c r="AY106" s="90">
        <v>0.46590984741552405</v>
      </c>
      <c r="AZ106" s="90">
        <v>0.46074524262505479</v>
      </c>
      <c r="BA106" s="90">
        <v>0.4755419384497675</v>
      </c>
      <c r="BB106" s="90">
        <v>0.43496184109916164</v>
      </c>
      <c r="BC106" s="90">
        <v>0.36401563340078941</v>
      </c>
      <c r="BD106" s="90">
        <v>0.38648424053375241</v>
      </c>
      <c r="BE106" s="85"/>
    </row>
    <row r="107" spans="1:57">
      <c r="B107" s="1" t="str">
        <f t="shared" si="4"/>
        <v>IDResidential CareNew</v>
      </c>
      <c r="C107" s="1" t="s">
        <v>112</v>
      </c>
      <c r="D107" s="186" t="s">
        <v>5434</v>
      </c>
      <c r="E107" s="1" t="s">
        <v>8</v>
      </c>
      <c r="H107" s="16">
        <v>0.174785</v>
      </c>
      <c r="I107" s="16">
        <v>6.6820000000000004E-2</v>
      </c>
      <c r="J107" s="16">
        <v>9.184500000000001E-2</v>
      </c>
      <c r="K107" s="16">
        <v>3.107E-2</v>
      </c>
      <c r="L107" s="16">
        <v>0.16620499999999999</v>
      </c>
      <c r="M107" s="16">
        <v>0.34528000000000003</v>
      </c>
      <c r="N107" s="16">
        <v>0.41223000000000004</v>
      </c>
      <c r="O107" s="16">
        <v>0.11375</v>
      </c>
      <c r="P107" s="16">
        <v>0.42854499999999995</v>
      </c>
      <c r="Q107" s="16">
        <v>0.36744499999999997</v>
      </c>
      <c r="R107" s="16">
        <v>0.29289000000000004</v>
      </c>
      <c r="S107" s="16">
        <v>0.28170999999999996</v>
      </c>
      <c r="T107" s="16">
        <v>0.30868499999999999</v>
      </c>
      <c r="U107" s="16">
        <v>0.45285500000000001</v>
      </c>
      <c r="V107" s="16">
        <v>0.35301500000000002</v>
      </c>
      <c r="W107" s="16">
        <v>0.35450480000000001</v>
      </c>
      <c r="X107" s="16">
        <v>0.30724260000000003</v>
      </c>
      <c r="Y107" s="16">
        <v>0.6923108</v>
      </c>
      <c r="Z107" s="16">
        <v>0.6502</v>
      </c>
      <c r="AA107" s="16">
        <v>0.64700000000000002</v>
      </c>
      <c r="AB107" s="16">
        <v>0.45748749999999927</v>
      </c>
      <c r="AC107" s="16">
        <v>0.5602725700000003</v>
      </c>
      <c r="AD107" s="16">
        <v>0.47068721000000047</v>
      </c>
      <c r="AE107" s="16">
        <v>0.54478340999999997</v>
      </c>
      <c r="AF107" s="16">
        <v>0.56345164999999964</v>
      </c>
      <c r="AG107" s="16">
        <v>9.6500000000000002E-2</v>
      </c>
      <c r="AH107" s="16">
        <v>5.8238524062725283E-2</v>
      </c>
      <c r="AI107" s="16">
        <v>0.13712100286753298</v>
      </c>
      <c r="AJ107" s="90">
        <v>0.17333310709582508</v>
      </c>
      <c r="AK107" s="90">
        <v>0.26727497082718588</v>
      </c>
      <c r="AL107" s="90">
        <v>0.23190769198438543</v>
      </c>
      <c r="AM107" s="90">
        <v>0.19750192295504806</v>
      </c>
      <c r="AN107" s="90">
        <v>0.1692304766755989</v>
      </c>
      <c r="AO107" s="90">
        <v>3.77651658958588E-2</v>
      </c>
      <c r="AP107" s="90">
        <v>7.3594919054307456E-2</v>
      </c>
      <c r="AQ107" s="418">
        <v>7.0172774073995206E-2</v>
      </c>
      <c r="AR107" s="90">
        <v>5.4353601412339719E-2</v>
      </c>
      <c r="AS107" s="90">
        <v>5.4776139017332512E-2</v>
      </c>
      <c r="AT107" s="90">
        <v>7.1373531135891261E-2</v>
      </c>
      <c r="AU107" s="90">
        <v>8.4309707173092288E-2</v>
      </c>
      <c r="AV107" s="90">
        <v>0.13178161714530034</v>
      </c>
      <c r="AW107" s="90">
        <v>0.16944296391853506</v>
      </c>
      <c r="AX107" s="90">
        <v>0.15283562318625324</v>
      </c>
      <c r="AY107" s="90">
        <v>0.140744245135204</v>
      </c>
      <c r="AZ107" s="90">
        <v>0.13820137169865526</v>
      </c>
      <c r="BA107" s="90">
        <v>0.14454295614735996</v>
      </c>
      <c r="BB107" s="90">
        <v>0.13672998031039457</v>
      </c>
      <c r="BC107" s="90">
        <v>0.1068992382439025</v>
      </c>
      <c r="BD107" s="90">
        <v>0.11324151716877617</v>
      </c>
      <c r="BE107" s="85"/>
    </row>
    <row r="108" spans="1:57">
      <c r="B108" s="1" t="str">
        <f t="shared" si="4"/>
        <v>IDAssemblyNew</v>
      </c>
      <c r="C108" s="1" t="s">
        <v>113</v>
      </c>
      <c r="D108" s="185" t="s">
        <v>67</v>
      </c>
      <c r="E108" s="1" t="s">
        <v>8</v>
      </c>
      <c r="H108" s="16">
        <v>0.16187400000000002</v>
      </c>
      <c r="I108" s="16">
        <v>0.40232200000000001</v>
      </c>
      <c r="J108" s="16">
        <v>0.21423400000000004</v>
      </c>
      <c r="K108" s="16">
        <v>0.16636200000000001</v>
      </c>
      <c r="L108" s="16">
        <v>0.14161000000000001</v>
      </c>
      <c r="M108" s="16">
        <v>0.21616506400000002</v>
      </c>
      <c r="N108" s="16">
        <v>0.43234400000000001</v>
      </c>
      <c r="O108" s="16">
        <v>0.29482056200000006</v>
      </c>
      <c r="P108" s="16">
        <v>0.20296021200000003</v>
      </c>
      <c r="Q108" s="16">
        <v>0.39565800000000001</v>
      </c>
      <c r="R108" s="16">
        <v>0.36665600000000004</v>
      </c>
      <c r="S108" s="16">
        <v>0.54201909199999998</v>
      </c>
      <c r="T108" s="16">
        <v>0.55654331400000001</v>
      </c>
      <c r="U108" s="16">
        <v>0.70082122600000007</v>
      </c>
      <c r="V108" s="16">
        <v>0.47504799999999997</v>
      </c>
      <c r="W108" s="16">
        <v>0.35580000000000001</v>
      </c>
      <c r="X108" s="16">
        <v>0.66449999999999998</v>
      </c>
      <c r="Y108" s="16">
        <v>1.038</v>
      </c>
      <c r="Z108" s="16">
        <v>0.46650000000000003</v>
      </c>
      <c r="AA108" s="16">
        <v>0.95889999999999997</v>
      </c>
      <c r="AB108" s="16">
        <v>0.46645769387703823</v>
      </c>
      <c r="AC108" s="16">
        <v>0.49047162329837557</v>
      </c>
      <c r="AD108" s="16">
        <v>0.51237945405876495</v>
      </c>
      <c r="AE108" s="16">
        <v>0.52849590625857834</v>
      </c>
      <c r="AF108" s="16">
        <v>0.50235435940265927</v>
      </c>
      <c r="AG108" s="16">
        <v>0.26369999999999999</v>
      </c>
      <c r="AH108" s="16">
        <v>0.76846357715701397</v>
      </c>
      <c r="AI108" s="16">
        <v>0.75083813687696432</v>
      </c>
      <c r="AJ108" s="90">
        <v>0.54992143402983329</v>
      </c>
      <c r="AK108" s="90">
        <v>0.59436829136168545</v>
      </c>
      <c r="AL108" s="90">
        <v>0.47973497600553022</v>
      </c>
      <c r="AM108" s="90">
        <v>0.43538646549293136</v>
      </c>
      <c r="AN108" s="90">
        <v>0.55564413854742445</v>
      </c>
      <c r="AO108" s="90">
        <v>0.50409379347057415</v>
      </c>
      <c r="AP108" s="90">
        <v>0.48916788540362705</v>
      </c>
      <c r="AQ108" s="418">
        <v>0.13516102829029869</v>
      </c>
      <c r="AR108" s="90">
        <v>0.15284820297825427</v>
      </c>
      <c r="AS108" s="90">
        <v>0.51089327961233777</v>
      </c>
      <c r="AT108" s="90">
        <v>0.60522271197854582</v>
      </c>
      <c r="AU108" s="90">
        <v>0.66042040811509872</v>
      </c>
      <c r="AV108" s="90">
        <v>0.76274894659711256</v>
      </c>
      <c r="AW108" s="90">
        <v>0.92581585661028798</v>
      </c>
      <c r="AX108" s="90">
        <v>0.89866836733678157</v>
      </c>
      <c r="AY108" s="90">
        <v>1.0397552629103721</v>
      </c>
      <c r="AZ108" s="90">
        <v>1.0580262404307146</v>
      </c>
      <c r="BA108" s="90">
        <v>1.0092408749710673</v>
      </c>
      <c r="BB108" s="90">
        <v>1.0982377678558681</v>
      </c>
      <c r="BC108" s="90">
        <v>1.0489729410571162</v>
      </c>
      <c r="BD108" s="90">
        <v>1.0646578922899017</v>
      </c>
      <c r="BE108" s="85"/>
    </row>
    <row r="109" spans="1:57">
      <c r="B109" s="1" t="str">
        <f t="shared" si="4"/>
        <v>IDOtherNew</v>
      </c>
      <c r="C109" s="1" t="s">
        <v>114</v>
      </c>
      <c r="D109" s="185" t="s">
        <v>69</v>
      </c>
      <c r="E109" s="1" t="s">
        <v>8</v>
      </c>
      <c r="H109" s="16">
        <v>0.31422600000000006</v>
      </c>
      <c r="I109" s="16">
        <v>1.1833</v>
      </c>
      <c r="J109" s="16">
        <v>0.63009999999999999</v>
      </c>
      <c r="K109" s="16">
        <v>0.48930000000000001</v>
      </c>
      <c r="L109" s="16">
        <v>0.41649999999999998</v>
      </c>
      <c r="M109" s="16">
        <v>0.63577960000000011</v>
      </c>
      <c r="N109" s="16">
        <v>1.2715999999999998</v>
      </c>
      <c r="O109" s="16">
        <v>0.86711930000000004</v>
      </c>
      <c r="P109" s="16">
        <v>0.59694180000000008</v>
      </c>
      <c r="Q109" s="16">
        <v>1.1637</v>
      </c>
      <c r="R109" s="16">
        <v>1.0784</v>
      </c>
      <c r="S109" s="16">
        <v>1.5941737999999999</v>
      </c>
      <c r="T109" s="16">
        <v>1.6368920999999999</v>
      </c>
      <c r="U109" s="16">
        <v>2.0612388999999998</v>
      </c>
      <c r="V109" s="16">
        <v>1.3971999999999998</v>
      </c>
      <c r="W109" s="16">
        <v>1.0427</v>
      </c>
      <c r="X109" s="16">
        <v>0.80215000000000003</v>
      </c>
      <c r="Y109" s="16">
        <v>0.2843</v>
      </c>
      <c r="Z109" s="16">
        <v>0.34749999999999998</v>
      </c>
      <c r="AA109" s="16">
        <v>0.2964</v>
      </c>
      <c r="AB109" s="16">
        <v>0.53927991626881955</v>
      </c>
      <c r="AC109" s="16">
        <v>0.4102555079683779</v>
      </c>
      <c r="AD109" s="16">
        <v>0.42249327104785911</v>
      </c>
      <c r="AE109" s="16">
        <v>0.42234898958167211</v>
      </c>
      <c r="AF109" s="16">
        <v>0.40971621961133892</v>
      </c>
      <c r="AG109" s="16">
        <v>1.2195000000000009</v>
      </c>
      <c r="AH109" s="16">
        <v>0.86918377224414911</v>
      </c>
      <c r="AI109" s="16">
        <v>1.2075041384291689</v>
      </c>
      <c r="AJ109" s="90">
        <v>0.9564967087684797</v>
      </c>
      <c r="AK109" s="90">
        <v>1.9728964233195467</v>
      </c>
      <c r="AL109" s="90">
        <v>1.3698506533866013</v>
      </c>
      <c r="AM109" s="90">
        <v>1.4164830393637664</v>
      </c>
      <c r="AN109" s="90">
        <v>1.2638020673940378</v>
      </c>
      <c r="AO109" s="90">
        <v>0.57682459990397827</v>
      </c>
      <c r="AP109" s="90">
        <v>1.3560204907043296</v>
      </c>
      <c r="AQ109" s="418">
        <v>1.6794394499545673</v>
      </c>
      <c r="AR109" s="90">
        <v>1.5314122648617092</v>
      </c>
      <c r="AS109" s="90">
        <v>1.5536488423525703</v>
      </c>
      <c r="AT109" s="90">
        <v>1.2714931059597157</v>
      </c>
      <c r="AU109" s="90">
        <v>1.9591704755141575</v>
      </c>
      <c r="AV109" s="90">
        <v>2.0114787883584082</v>
      </c>
      <c r="AW109" s="90">
        <v>1.8676505969414481</v>
      </c>
      <c r="AX109" s="90">
        <v>1.7018576570864643</v>
      </c>
      <c r="AY109" s="90">
        <v>1.781532218363499</v>
      </c>
      <c r="AZ109" s="90">
        <v>1.631099184124708</v>
      </c>
      <c r="BA109" s="90">
        <v>1.7822442189142977</v>
      </c>
      <c r="BB109" s="90">
        <v>1.5604047834039825</v>
      </c>
      <c r="BC109" s="90">
        <v>1.5475835066282275</v>
      </c>
      <c r="BD109" s="90">
        <v>1.4271552277128865</v>
      </c>
      <c r="BE109" s="85"/>
    </row>
    <row r="110" spans="1:57">
      <c r="B110" s="1" t="str">
        <f t="shared" si="4"/>
        <v>IDLarge OffStock 2016</v>
      </c>
      <c r="C110" s="1" t="s">
        <v>115</v>
      </c>
      <c r="D110" s="185" t="s">
        <v>41</v>
      </c>
      <c r="E110" s="1" t="s">
        <v>5421</v>
      </c>
      <c r="F110" s="1" t="s">
        <v>71</v>
      </c>
      <c r="AJ110" s="85"/>
      <c r="AK110" s="85">
        <v>28.347135605234591</v>
      </c>
      <c r="AL110" s="85">
        <v>28.262094198418886</v>
      </c>
      <c r="AM110" s="85">
        <v>28.177307915823629</v>
      </c>
      <c r="AN110" s="85">
        <v>28.092775992076159</v>
      </c>
      <c r="AO110" s="85">
        <v>28.008497664099931</v>
      </c>
      <c r="AP110" s="85">
        <v>27.924472171107631</v>
      </c>
      <c r="AQ110" s="419">
        <v>27.840698754594307</v>
      </c>
      <c r="AR110" s="85">
        <v>27.757176658330525</v>
      </c>
      <c r="AS110" s="85">
        <v>27.673905128355536</v>
      </c>
      <c r="AT110" s="85">
        <v>27.59088341297047</v>
      </c>
      <c r="AU110" s="85">
        <v>27.508110762731558</v>
      </c>
      <c r="AV110" s="85">
        <v>27.425586430443364</v>
      </c>
      <c r="AW110" s="85">
        <v>27.343309671152035</v>
      </c>
      <c r="AX110" s="85">
        <v>27.26127974213858</v>
      </c>
      <c r="AY110" s="85">
        <v>27.179495902912166</v>
      </c>
      <c r="AZ110" s="85">
        <v>27.097957415203428</v>
      </c>
      <c r="BA110" s="85">
        <v>27.016663542957819</v>
      </c>
      <c r="BB110" s="85">
        <v>26.935613552328945</v>
      </c>
      <c r="BC110" s="85">
        <v>26.854806711671959</v>
      </c>
      <c r="BD110" s="85">
        <v>26.774242291536943</v>
      </c>
      <c r="BE110" s="85"/>
    </row>
    <row r="111" spans="1:57">
      <c r="B111" s="1" t="str">
        <f t="shared" si="4"/>
        <v>IDMedium OffStock 2016</v>
      </c>
      <c r="C111" s="1" t="s">
        <v>116</v>
      </c>
      <c r="D111" s="185" t="s">
        <v>43</v>
      </c>
      <c r="E111" s="1" t="s">
        <v>5421</v>
      </c>
      <c r="F111" s="1" t="s">
        <v>71</v>
      </c>
      <c r="AJ111" s="85"/>
      <c r="AK111" s="85">
        <v>18.01165041444213</v>
      </c>
      <c r="AL111" s="85">
        <v>17.957615463198803</v>
      </c>
      <c r="AM111" s="85">
        <v>17.903742616809208</v>
      </c>
      <c r="AN111" s="85">
        <v>17.850031388958779</v>
      </c>
      <c r="AO111" s="85">
        <v>17.796481294791903</v>
      </c>
      <c r="AP111" s="85">
        <v>17.743091850907525</v>
      </c>
      <c r="AQ111" s="419">
        <v>17.689862575354802</v>
      </c>
      <c r="AR111" s="85">
        <v>17.636792987628738</v>
      </c>
      <c r="AS111" s="85">
        <v>17.583882608665853</v>
      </c>
      <c r="AT111" s="85">
        <v>17.531130960839857</v>
      </c>
      <c r="AU111" s="85">
        <v>17.478537567957336</v>
      </c>
      <c r="AV111" s="85">
        <v>17.426101955253465</v>
      </c>
      <c r="AW111" s="85">
        <v>17.373823649387706</v>
      </c>
      <c r="AX111" s="85">
        <v>17.321702178439544</v>
      </c>
      <c r="AY111" s="85">
        <v>17.269737071904224</v>
      </c>
      <c r="AZ111" s="85">
        <v>17.217927860688512</v>
      </c>
      <c r="BA111" s="85">
        <v>17.166274077106447</v>
      </c>
      <c r="BB111" s="85">
        <v>17.114775254875127</v>
      </c>
      <c r="BC111" s="85">
        <v>17.063430929110503</v>
      </c>
      <c r="BD111" s="85">
        <v>17.01224063632317</v>
      </c>
      <c r="BE111" s="85"/>
    </row>
    <row r="112" spans="1:57">
      <c r="B112" s="1" t="str">
        <f t="shared" si="4"/>
        <v>IDSmall OffStock 2016</v>
      </c>
      <c r="C112" s="1" t="s">
        <v>117</v>
      </c>
      <c r="D112" s="185" t="s">
        <v>45</v>
      </c>
      <c r="E112" s="1" t="s">
        <v>5421</v>
      </c>
      <c r="F112" s="1" t="s">
        <v>71</v>
      </c>
      <c r="AJ112" s="85"/>
      <c r="AK112" s="85">
        <v>13.548989251520917</v>
      </c>
      <c r="AL112" s="85">
        <v>13.508342283766353</v>
      </c>
      <c r="AM112" s="85">
        <v>13.467817256915055</v>
      </c>
      <c r="AN112" s="85">
        <v>13.42741380514431</v>
      </c>
      <c r="AO112" s="85">
        <v>13.387131563728877</v>
      </c>
      <c r="AP112" s="85">
        <v>13.346970169037691</v>
      </c>
      <c r="AQ112" s="419">
        <v>13.306929258530579</v>
      </c>
      <c r="AR112" s="85">
        <v>13.267008470754988</v>
      </c>
      <c r="AS112" s="85">
        <v>13.227207445342723</v>
      </c>
      <c r="AT112" s="85">
        <v>13.187525823006695</v>
      </c>
      <c r="AU112" s="85">
        <v>13.147963245537674</v>
      </c>
      <c r="AV112" s="85">
        <v>13.108519355801061</v>
      </c>
      <c r="AW112" s="85">
        <v>13.069193797733657</v>
      </c>
      <c r="AX112" s="85">
        <v>13.029986216340456</v>
      </c>
      <c r="AY112" s="85">
        <v>12.990896257691434</v>
      </c>
      <c r="AZ112" s="85">
        <v>12.95192356891836</v>
      </c>
      <c r="BA112" s="85">
        <v>12.913067798211605</v>
      </c>
      <c r="BB112" s="85">
        <v>12.874328594816971</v>
      </c>
      <c r="BC112" s="85">
        <v>12.835705609032519</v>
      </c>
      <c r="BD112" s="85">
        <v>12.797198492205421</v>
      </c>
      <c r="BE112" s="85"/>
    </row>
    <row r="113" spans="2:57">
      <c r="B113" s="1" t="str">
        <f t="shared" si="4"/>
        <v>IDXLarge RetStock 2016</v>
      </c>
      <c r="C113" s="1" t="s">
        <v>100</v>
      </c>
      <c r="D113" s="186" t="s">
        <v>5432</v>
      </c>
      <c r="E113" s="1" t="s">
        <v>5421</v>
      </c>
      <c r="F113" s="1" t="s">
        <v>71</v>
      </c>
      <c r="AJ113" s="85"/>
      <c r="AK113" s="85">
        <v>14.106600269991732</v>
      </c>
      <c r="AL113" s="85">
        <v>14.04170990874977</v>
      </c>
      <c r="AM113" s="85">
        <v>13.97711804316952</v>
      </c>
      <c r="AN113" s="85">
        <v>13.91282330017094</v>
      </c>
      <c r="AO113" s="85">
        <v>13.848824312990153</v>
      </c>
      <c r="AP113" s="85">
        <v>13.785119721150398</v>
      </c>
      <c r="AQ113" s="419">
        <v>13.721708170433105</v>
      </c>
      <c r="AR113" s="85">
        <v>13.658588312849112</v>
      </c>
      <c r="AS113" s="85">
        <v>13.595758806610005</v>
      </c>
      <c r="AT113" s="85">
        <v>13.5332183160996</v>
      </c>
      <c r="AU113" s="85">
        <v>13.470965511845542</v>
      </c>
      <c r="AV113" s="85">
        <v>13.408999070491051</v>
      </c>
      <c r="AW113" s="85">
        <v>13.347317674766792</v>
      </c>
      <c r="AX113" s="85">
        <v>13.285920013462864</v>
      </c>
      <c r="AY113" s="85">
        <v>13.224804781400934</v>
      </c>
      <c r="AZ113" s="85">
        <v>13.163970679406489</v>
      </c>
      <c r="BA113" s="85">
        <v>13.103416414281218</v>
      </c>
      <c r="BB113" s="85">
        <v>13.043140698775524</v>
      </c>
      <c r="BC113" s="85">
        <v>12.983142251561155</v>
      </c>
      <c r="BD113" s="85">
        <v>12.923419797203973</v>
      </c>
      <c r="BE113" s="85"/>
    </row>
    <row r="114" spans="2:57">
      <c r="B114" s="1" t="str">
        <f t="shared" si="4"/>
        <v>IDLarge RetStock 2016</v>
      </c>
      <c r="C114" s="1" t="s">
        <v>101</v>
      </c>
      <c r="D114" s="186" t="s">
        <v>5429</v>
      </c>
      <c r="E114" s="1" t="s">
        <v>5421</v>
      </c>
      <c r="F114" s="1" t="s">
        <v>71</v>
      </c>
      <c r="AJ114" s="85"/>
      <c r="AK114" s="85">
        <v>20.464941771173294</v>
      </c>
      <c r="AL114" s="85">
        <v>20.370803039025894</v>
      </c>
      <c r="AM114" s="85">
        <v>20.277097345046375</v>
      </c>
      <c r="AN114" s="85">
        <v>20.18382269725916</v>
      </c>
      <c r="AO114" s="85">
        <v>20.090977112851768</v>
      </c>
      <c r="AP114" s="85">
        <v>19.998558618132648</v>
      </c>
      <c r="AQ114" s="419">
        <v>19.906565248489237</v>
      </c>
      <c r="AR114" s="85">
        <v>19.814995048346184</v>
      </c>
      <c r="AS114" s="85">
        <v>19.723846071123791</v>
      </c>
      <c r="AT114" s="85">
        <v>19.633116379196622</v>
      </c>
      <c r="AU114" s="85">
        <v>19.542804043852318</v>
      </c>
      <c r="AV114" s="85">
        <v>19.452907145250595</v>
      </c>
      <c r="AW114" s="85">
        <v>19.36342377238244</v>
      </c>
      <c r="AX114" s="85">
        <v>19.274352023029479</v>
      </c>
      <c r="AY114" s="85">
        <v>19.185690003723543</v>
      </c>
      <c r="AZ114" s="85">
        <v>19.097435829706413</v>
      </c>
      <c r="BA114" s="85">
        <v>19.009587624889761</v>
      </c>
      <c r="BB114" s="85">
        <v>18.922143521815268</v>
      </c>
      <c r="BC114" s="85">
        <v>18.835101661614917</v>
      </c>
      <c r="BD114" s="85">
        <v>18.748460193971489</v>
      </c>
      <c r="BE114" s="85"/>
    </row>
    <row r="115" spans="2:57">
      <c r="B115" s="1" t="str">
        <f t="shared" si="4"/>
        <v>IDMedium RetStock 2016</v>
      </c>
      <c r="C115" s="1" t="s">
        <v>102</v>
      </c>
      <c r="D115" s="186" t="s">
        <v>5430</v>
      </c>
      <c r="E115" s="1" t="s">
        <v>5421</v>
      </c>
      <c r="F115" s="1" t="s">
        <v>71</v>
      </c>
      <c r="AJ115" s="85"/>
      <c r="AK115" s="85">
        <v>11.144062799981329</v>
      </c>
      <c r="AL115" s="85">
        <v>11.092800111101415</v>
      </c>
      <c r="AM115" s="85">
        <v>11.041773230590348</v>
      </c>
      <c r="AN115" s="85">
        <v>10.990981073729632</v>
      </c>
      <c r="AO115" s="85">
        <v>10.940422560790475</v>
      </c>
      <c r="AP115" s="85">
        <v>10.890096617010839</v>
      </c>
      <c r="AQ115" s="419">
        <v>10.840002172572587</v>
      </c>
      <c r="AR115" s="85">
        <v>10.790138162578753</v>
      </c>
      <c r="AS115" s="85">
        <v>10.74050352703089</v>
      </c>
      <c r="AT115" s="85">
        <v>10.691097210806548</v>
      </c>
      <c r="AU115" s="85">
        <v>10.641918163636838</v>
      </c>
      <c r="AV115" s="85">
        <v>10.592965340084108</v>
      </c>
      <c r="AW115" s="85">
        <v>10.544237699519721</v>
      </c>
      <c r="AX115" s="85">
        <v>10.495734206101931</v>
      </c>
      <c r="AY115" s="85">
        <v>10.447453828753861</v>
      </c>
      <c r="AZ115" s="85">
        <v>10.399395541141594</v>
      </c>
      <c r="BA115" s="85">
        <v>10.351558321652343</v>
      </c>
      <c r="BB115" s="85">
        <v>10.303941153372742</v>
      </c>
      <c r="BC115" s="85">
        <v>10.256543024067227</v>
      </c>
      <c r="BD115" s="85">
        <v>10.209362926156517</v>
      </c>
      <c r="BE115" s="85"/>
    </row>
    <row r="116" spans="2:57">
      <c r="B116" s="1" t="str">
        <f t="shared" si="4"/>
        <v>IDSmall RetStock 2016</v>
      </c>
      <c r="C116" s="1" t="s">
        <v>103</v>
      </c>
      <c r="D116" s="186" t="s">
        <v>5431</v>
      </c>
      <c r="E116" s="1" t="s">
        <v>5421</v>
      </c>
      <c r="F116" s="1" t="s">
        <v>71</v>
      </c>
      <c r="AJ116" s="85"/>
      <c r="AK116" s="85">
        <v>10.993359187972477</v>
      </c>
      <c r="AL116" s="85">
        <v>10.942789735707803</v>
      </c>
      <c r="AM116" s="85">
        <v>10.892452902923546</v>
      </c>
      <c r="AN116" s="85">
        <v>10.842347619570097</v>
      </c>
      <c r="AO116" s="85">
        <v>10.792472820520073</v>
      </c>
      <c r="AP116" s="85">
        <v>10.74282744554568</v>
      </c>
      <c r="AQ116" s="419">
        <v>10.693410439296169</v>
      </c>
      <c r="AR116" s="85">
        <v>10.644220751275407</v>
      </c>
      <c r="AS116" s="85">
        <v>10.595257335819539</v>
      </c>
      <c r="AT116" s="85">
        <v>10.546519152074769</v>
      </c>
      <c r="AU116" s="85">
        <v>10.498005163975224</v>
      </c>
      <c r="AV116" s="85">
        <v>10.449714340220938</v>
      </c>
      <c r="AW116" s="85">
        <v>10.401645654255921</v>
      </c>
      <c r="AX116" s="85">
        <v>10.353798084246343</v>
      </c>
      <c r="AY116" s="85">
        <v>10.306170613058809</v>
      </c>
      <c r="AZ116" s="85">
        <v>10.258762228238737</v>
      </c>
      <c r="BA116" s="85">
        <v>10.211571921988838</v>
      </c>
      <c r="BB116" s="85">
        <v>10.16459869114769</v>
      </c>
      <c r="BC116" s="85">
        <v>10.11784153716841</v>
      </c>
      <c r="BD116" s="85">
        <v>10.071299466097434</v>
      </c>
      <c r="BE116" s="85"/>
    </row>
    <row r="117" spans="2:57">
      <c r="B117" s="1" t="str">
        <f t="shared" si="4"/>
        <v>IDSchool K-12Stock 2016</v>
      </c>
      <c r="C117" s="1" t="s">
        <v>104</v>
      </c>
      <c r="D117" s="186" t="s">
        <v>5433</v>
      </c>
      <c r="E117" s="1" t="s">
        <v>5421</v>
      </c>
      <c r="F117" s="1" t="s">
        <v>71</v>
      </c>
      <c r="AJ117" s="85"/>
      <c r="AK117" s="85">
        <v>13.174537584283092</v>
      </c>
      <c r="AL117" s="85">
        <v>13.120521980187531</v>
      </c>
      <c r="AM117" s="85">
        <v>13.066727840068763</v>
      </c>
      <c r="AN117" s="85">
        <v>13.013154255924482</v>
      </c>
      <c r="AO117" s="85">
        <v>12.959800323475191</v>
      </c>
      <c r="AP117" s="85">
        <v>12.906665142148944</v>
      </c>
      <c r="AQ117" s="419">
        <v>12.853747815066132</v>
      </c>
      <c r="AR117" s="85">
        <v>12.801047449024361</v>
      </c>
      <c r="AS117" s="85">
        <v>12.748563154483362</v>
      </c>
      <c r="AT117" s="85">
        <v>12.69629404554998</v>
      </c>
      <c r="AU117" s="85">
        <v>12.644239239963225</v>
      </c>
      <c r="AV117" s="85">
        <v>12.592397859079377</v>
      </c>
      <c r="AW117" s="85">
        <v>12.54076902785715</v>
      </c>
      <c r="AX117" s="85">
        <v>12.489351874842937</v>
      </c>
      <c r="AY117" s="85">
        <v>12.438145532156081</v>
      </c>
      <c r="AZ117" s="85">
        <v>12.387149135474242</v>
      </c>
      <c r="BA117" s="85">
        <v>12.336361824018798</v>
      </c>
      <c r="BB117" s="85">
        <v>12.285782740540322</v>
      </c>
      <c r="BC117" s="85">
        <v>12.235411031304107</v>
      </c>
      <c r="BD117" s="85">
        <v>12.185245846075761</v>
      </c>
      <c r="BE117" s="85"/>
    </row>
    <row r="118" spans="2:57">
      <c r="B118" s="1" t="str">
        <f t="shared" si="4"/>
        <v>IDUniversityStock 2016</v>
      </c>
      <c r="C118" s="1" t="s">
        <v>105</v>
      </c>
      <c r="D118" s="185" t="s">
        <v>52</v>
      </c>
      <c r="E118" s="1" t="s">
        <v>5421</v>
      </c>
      <c r="F118" s="1" t="s">
        <v>71</v>
      </c>
      <c r="AJ118" s="85"/>
      <c r="AK118" s="85">
        <v>17.324119887306665</v>
      </c>
      <c r="AL118" s="85">
        <v>17.253090995768709</v>
      </c>
      <c r="AM118" s="85">
        <v>17.182353322686058</v>
      </c>
      <c r="AN118" s="85">
        <v>17.111905674063046</v>
      </c>
      <c r="AO118" s="85">
        <v>17.041746860799385</v>
      </c>
      <c r="AP118" s="85">
        <v>16.971875698670107</v>
      </c>
      <c r="AQ118" s="419">
        <v>16.902291008305561</v>
      </c>
      <c r="AR118" s="85">
        <v>16.832991615171508</v>
      </c>
      <c r="AS118" s="85">
        <v>16.763976349549306</v>
      </c>
      <c r="AT118" s="85">
        <v>16.695244046516155</v>
      </c>
      <c r="AU118" s="85">
        <v>16.626793545925437</v>
      </c>
      <c r="AV118" s="85">
        <v>16.558623692387144</v>
      </c>
      <c r="AW118" s="85">
        <v>16.490733335248358</v>
      </c>
      <c r="AX118" s="85">
        <v>16.423121328573838</v>
      </c>
      <c r="AY118" s="85">
        <v>16.355786531126686</v>
      </c>
      <c r="AZ118" s="85">
        <v>16.288727806349065</v>
      </c>
      <c r="BA118" s="85">
        <v>16.221944022343035</v>
      </c>
      <c r="BB118" s="85">
        <v>16.155434051851429</v>
      </c>
      <c r="BC118" s="85">
        <v>16.089196772238839</v>
      </c>
      <c r="BD118" s="85">
        <v>16.023231065472661</v>
      </c>
      <c r="BE118" s="85"/>
    </row>
    <row r="119" spans="2:57">
      <c r="B119" s="1" t="str">
        <f t="shared" si="4"/>
        <v>IDWarehouseStock 2016</v>
      </c>
      <c r="C119" s="1" t="s">
        <v>106</v>
      </c>
      <c r="D119" s="185" t="s">
        <v>54</v>
      </c>
      <c r="E119" s="1" t="s">
        <v>5421</v>
      </c>
      <c r="F119" s="1" t="s">
        <v>71</v>
      </c>
      <c r="AJ119" s="85"/>
      <c r="AK119" s="85">
        <v>32.707715437311478</v>
      </c>
      <c r="AL119" s="85">
        <v>32.586696890193423</v>
      </c>
      <c r="AM119" s="85">
        <v>32.466126111699708</v>
      </c>
      <c r="AN119" s="85">
        <v>32.346001445086415</v>
      </c>
      <c r="AO119" s="85">
        <v>32.226321239739598</v>
      </c>
      <c r="AP119" s="85">
        <v>32.107083851152559</v>
      </c>
      <c r="AQ119" s="419">
        <v>31.988287640903295</v>
      </c>
      <c r="AR119" s="85">
        <v>31.869930976631952</v>
      </c>
      <c r="AS119" s="85">
        <v>31.752012232018412</v>
      </c>
      <c r="AT119" s="85">
        <v>31.634529786759941</v>
      </c>
      <c r="AU119" s="85">
        <v>31.517482026548929</v>
      </c>
      <c r="AV119" s="85">
        <v>31.400867343050699</v>
      </c>
      <c r="AW119" s="85">
        <v>31.284684133881409</v>
      </c>
      <c r="AX119" s="85">
        <v>31.168930802586047</v>
      </c>
      <c r="AY119" s="85">
        <v>31.053605758616477</v>
      </c>
      <c r="AZ119" s="85">
        <v>30.938707417309594</v>
      </c>
      <c r="BA119" s="85">
        <v>30.824234199865547</v>
      </c>
      <c r="BB119" s="85">
        <v>30.710184533326043</v>
      </c>
      <c r="BC119" s="85">
        <v>30.596556850552734</v>
      </c>
      <c r="BD119" s="85">
        <v>30.483349590205687</v>
      </c>
      <c r="BE119" s="85"/>
    </row>
    <row r="120" spans="2:57">
      <c r="B120" s="1" t="str">
        <f t="shared" si="4"/>
        <v>IDSupermarketStock 2016</v>
      </c>
      <c r="C120" s="1" t="s">
        <v>107</v>
      </c>
      <c r="D120" s="185" t="s">
        <v>56</v>
      </c>
      <c r="E120" s="1" t="s">
        <v>5421</v>
      </c>
      <c r="F120" s="1" t="s">
        <v>71</v>
      </c>
      <c r="AJ120" s="85"/>
      <c r="AK120" s="85">
        <v>2.7570047069267418</v>
      </c>
      <c r="AL120" s="85">
        <v>2.7321916645644011</v>
      </c>
      <c r="AM120" s="85">
        <v>2.7076019395833213</v>
      </c>
      <c r="AN120" s="85">
        <v>2.6832335221270713</v>
      </c>
      <c r="AO120" s="85">
        <v>2.6590844204279276</v>
      </c>
      <c r="AP120" s="85">
        <v>2.6351526606440761</v>
      </c>
      <c r="AQ120" s="419">
        <v>2.6114362866982792</v>
      </c>
      <c r="AR120" s="85">
        <v>2.5879333601179946</v>
      </c>
      <c r="AS120" s="85">
        <v>2.5646419598769326</v>
      </c>
      <c r="AT120" s="85">
        <v>2.5415601822380403</v>
      </c>
      <c r="AU120" s="85">
        <v>2.518686140597898</v>
      </c>
      <c r="AV120" s="85">
        <v>2.4960179653325167</v>
      </c>
      <c r="AW120" s="85">
        <v>2.4735538036445242</v>
      </c>
      <c r="AX120" s="85">
        <v>2.4512918194117232</v>
      </c>
      <c r="AY120" s="85">
        <v>2.4292301930370179</v>
      </c>
      <c r="AZ120" s="85">
        <v>2.4073671212996848</v>
      </c>
      <c r="BA120" s="85">
        <v>2.3857008172079874</v>
      </c>
      <c r="BB120" s="85">
        <v>2.3642295098531156</v>
      </c>
      <c r="BC120" s="85">
        <v>2.3429514442644375</v>
      </c>
      <c r="BD120" s="85">
        <v>2.3218648812660576</v>
      </c>
      <c r="BE120" s="85"/>
    </row>
    <row r="121" spans="2:57">
      <c r="B121" s="1" t="str">
        <f t="shared" si="4"/>
        <v>IDMiniMartStock 2016</v>
      </c>
      <c r="C121" s="1" t="s">
        <v>108</v>
      </c>
      <c r="D121" s="185" t="s">
        <v>58</v>
      </c>
      <c r="E121" s="1" t="s">
        <v>5421</v>
      </c>
      <c r="F121" s="1" t="s">
        <v>71</v>
      </c>
      <c r="AJ121" s="85"/>
      <c r="AK121" s="85">
        <v>1.3003664848098428</v>
      </c>
      <c r="AL121" s="85">
        <v>1.2942287550015406</v>
      </c>
      <c r="AM121" s="85">
        <v>1.2881199952779334</v>
      </c>
      <c r="AN121" s="85">
        <v>1.2820400689002216</v>
      </c>
      <c r="AO121" s="85">
        <v>1.2759888397750125</v>
      </c>
      <c r="AP121" s="85">
        <v>1.2699661724512745</v>
      </c>
      <c r="AQ121" s="419">
        <v>1.2639719321173046</v>
      </c>
      <c r="AR121" s="85">
        <v>1.258005984597711</v>
      </c>
      <c r="AS121" s="85">
        <v>1.2520681963504099</v>
      </c>
      <c r="AT121" s="85">
        <v>1.2461584344636361</v>
      </c>
      <c r="AU121" s="85">
        <v>1.2402765666529678</v>
      </c>
      <c r="AV121" s="85">
        <v>1.2344224612583659</v>
      </c>
      <c r="AW121" s="85">
        <v>1.2285959872412264</v>
      </c>
      <c r="AX121" s="85">
        <v>1.2227970141814479</v>
      </c>
      <c r="AY121" s="85">
        <v>1.2170254122745117</v>
      </c>
      <c r="AZ121" s="85">
        <v>1.211281052328576</v>
      </c>
      <c r="BA121" s="85">
        <v>1.2055638057615852</v>
      </c>
      <c r="BB121" s="85">
        <v>1.1998735445983906</v>
      </c>
      <c r="BC121" s="85">
        <v>1.1942101414678863</v>
      </c>
      <c r="BD121" s="85">
        <v>1.188573469600158</v>
      </c>
      <c r="BE121" s="85"/>
    </row>
    <row r="122" spans="2:57">
      <c r="B122" s="1" t="str">
        <f t="shared" si="4"/>
        <v>IDRestaurantStock 2016</v>
      </c>
      <c r="C122" s="1" t="s">
        <v>109</v>
      </c>
      <c r="D122" s="185" t="s">
        <v>60</v>
      </c>
      <c r="E122" s="1" t="s">
        <v>5421</v>
      </c>
      <c r="F122" s="1" t="s">
        <v>71</v>
      </c>
      <c r="AJ122" s="85"/>
      <c r="AK122" s="85">
        <v>3.2312980465853602</v>
      </c>
      <c r="AL122" s="85">
        <v>3.2160463198054776</v>
      </c>
      <c r="AM122" s="85">
        <v>3.2008665811759958</v>
      </c>
      <c r="AN122" s="85">
        <v>3.1857584909128454</v>
      </c>
      <c r="AO122" s="85">
        <v>3.1707217108357368</v>
      </c>
      <c r="AP122" s="85">
        <v>3.1557559043605923</v>
      </c>
      <c r="AQ122" s="419">
        <v>3.1408607364920105</v>
      </c>
      <c r="AR122" s="85">
        <v>3.1260358738157685</v>
      </c>
      <c r="AS122" s="85">
        <v>3.1112809844913585</v>
      </c>
      <c r="AT122" s="85">
        <v>3.0965957382445595</v>
      </c>
      <c r="AU122" s="85">
        <v>3.0819798063600454</v>
      </c>
      <c r="AV122" s="85">
        <v>3.0674328616740261</v>
      </c>
      <c r="AW122" s="85">
        <v>3.0529545785669248</v>
      </c>
      <c r="AX122" s="85">
        <v>3.0385446329560892</v>
      </c>
      <c r="AY122" s="85">
        <v>3.0242027022885365</v>
      </c>
      <c r="AZ122" s="85">
        <v>3.0099284655337346</v>
      </c>
      <c r="BA122" s="85">
        <v>2.9957216031764156</v>
      </c>
      <c r="BB122" s="85">
        <v>2.9815817972094232</v>
      </c>
      <c r="BC122" s="85">
        <v>2.9675087311265949</v>
      </c>
      <c r="BD122" s="85">
        <v>2.9535020899156774</v>
      </c>
      <c r="BE122" s="85"/>
    </row>
    <row r="123" spans="2:57">
      <c r="B123" s="1" t="str">
        <f t="shared" si="4"/>
        <v>IDLodgingStock 2016</v>
      </c>
      <c r="C123" s="1" t="s">
        <v>110</v>
      </c>
      <c r="D123" s="185" t="s">
        <v>62</v>
      </c>
      <c r="E123" s="1" t="s">
        <v>5421</v>
      </c>
      <c r="F123" s="1" t="s">
        <v>71</v>
      </c>
      <c r="AJ123" s="85"/>
      <c r="AK123" s="85">
        <v>10.631668815987664</v>
      </c>
      <c r="AL123" s="85">
        <v>10.606152810829295</v>
      </c>
      <c r="AM123" s="85">
        <v>10.580698044083306</v>
      </c>
      <c r="AN123" s="85">
        <v>10.555304368777506</v>
      </c>
      <c r="AO123" s="85">
        <v>10.529971638292441</v>
      </c>
      <c r="AP123" s="85">
        <v>10.50469970636054</v>
      </c>
      <c r="AQ123" s="419">
        <v>10.479488427065276</v>
      </c>
      <c r="AR123" s="85">
        <v>10.45433765484032</v>
      </c>
      <c r="AS123" s="85">
        <v>10.429247244468703</v>
      </c>
      <c r="AT123" s="85">
        <v>10.404217051081979</v>
      </c>
      <c r="AU123" s="85">
        <v>10.379246930159383</v>
      </c>
      <c r="AV123" s="85">
        <v>10.354336737527001</v>
      </c>
      <c r="AW123" s="85">
        <v>10.329486329356937</v>
      </c>
      <c r="AX123" s="85">
        <v>10.304695562166481</v>
      </c>
      <c r="AY123" s="85">
        <v>10.279964292817281</v>
      </c>
      <c r="AZ123" s="85">
        <v>10.25529237851452</v>
      </c>
      <c r="BA123" s="85">
        <v>10.230679676806085</v>
      </c>
      <c r="BB123" s="85">
        <v>10.206126045581751</v>
      </c>
      <c r="BC123" s="85">
        <v>10.181631343072356</v>
      </c>
      <c r="BD123" s="85">
        <v>10.157195427848983</v>
      </c>
      <c r="BE123" s="85"/>
    </row>
    <row r="124" spans="2:57">
      <c r="B124" s="1" t="str">
        <f t="shared" si="4"/>
        <v>IDHospitalStock 2016</v>
      </c>
      <c r="C124" s="1" t="s">
        <v>111</v>
      </c>
      <c r="D124" s="185" t="s">
        <v>64</v>
      </c>
      <c r="E124" s="1" t="s">
        <v>5421</v>
      </c>
      <c r="F124" s="1" t="s">
        <v>71</v>
      </c>
      <c r="AJ124" s="85"/>
      <c r="AK124" s="85">
        <v>16.165238796205553</v>
      </c>
      <c r="AL124" s="85">
        <v>16.131291794733521</v>
      </c>
      <c r="AM124" s="85">
        <v>16.097416081964582</v>
      </c>
      <c r="AN124" s="85">
        <v>16.063611508192455</v>
      </c>
      <c r="AO124" s="85">
        <v>16.02987792402525</v>
      </c>
      <c r="AP124" s="85">
        <v>15.996215180384796</v>
      </c>
      <c r="AQ124" s="419">
        <v>15.962623128505989</v>
      </c>
      <c r="AR124" s="85">
        <v>15.929101619936127</v>
      </c>
      <c r="AS124" s="85">
        <v>15.895650506534261</v>
      </c>
      <c r="AT124" s="85">
        <v>15.86226964047054</v>
      </c>
      <c r="AU124" s="85">
        <v>15.828958874225552</v>
      </c>
      <c r="AV124" s="85">
        <v>15.795718060589678</v>
      </c>
      <c r="AW124" s="85">
        <v>15.762547052662439</v>
      </c>
      <c r="AX124" s="85">
        <v>15.729445703851848</v>
      </c>
      <c r="AY124" s="85">
        <v>15.69641386787376</v>
      </c>
      <c r="AZ124" s="85">
        <v>15.663451398751226</v>
      </c>
      <c r="BA124" s="85">
        <v>15.630558150813849</v>
      </c>
      <c r="BB124" s="85">
        <v>15.597733978697141</v>
      </c>
      <c r="BC124" s="85">
        <v>15.564978737341876</v>
      </c>
      <c r="BD124" s="85">
        <v>15.532292281993458</v>
      </c>
      <c r="BE124" s="85"/>
    </row>
    <row r="125" spans="2:57">
      <c r="B125" s="1" t="str">
        <f t="shared" si="4"/>
        <v>IDResidential CareStock 2016</v>
      </c>
      <c r="C125" s="1" t="s">
        <v>112</v>
      </c>
      <c r="D125" s="186" t="s">
        <v>5434</v>
      </c>
      <c r="E125" s="1" t="s">
        <v>5421</v>
      </c>
      <c r="F125" s="1" t="s">
        <v>71</v>
      </c>
      <c r="AJ125" s="85"/>
      <c r="AK125" s="85">
        <v>6.9232210123517879</v>
      </c>
      <c r="AL125" s="85">
        <v>6.9066052819221442</v>
      </c>
      <c r="AM125" s="85">
        <v>6.8900294292455317</v>
      </c>
      <c r="AN125" s="85">
        <v>6.8734933586153426</v>
      </c>
      <c r="AO125" s="85">
        <v>6.8569969745546659</v>
      </c>
      <c r="AP125" s="85">
        <v>6.8405401818157348</v>
      </c>
      <c r="AQ125" s="419">
        <v>6.8241228853793769</v>
      </c>
      <c r="AR125" s="85">
        <v>6.8077449904544665</v>
      </c>
      <c r="AS125" s="85">
        <v>6.7914064024773761</v>
      </c>
      <c r="AT125" s="85">
        <v>6.7751070271114306</v>
      </c>
      <c r="AU125" s="85">
        <v>6.7588467702463637</v>
      </c>
      <c r="AV125" s="85">
        <v>6.7426255379977729</v>
      </c>
      <c r="AW125" s="85">
        <v>6.7264432367065785</v>
      </c>
      <c r="AX125" s="85">
        <v>6.710299772938483</v>
      </c>
      <c r="AY125" s="85">
        <v>6.6941950534834307</v>
      </c>
      <c r="AZ125" s="85">
        <v>6.6781289853550705</v>
      </c>
      <c r="BA125" s="85">
        <v>6.6621014757902186</v>
      </c>
      <c r="BB125" s="85">
        <v>6.646112432248322</v>
      </c>
      <c r="BC125" s="85">
        <v>6.6301617624109266</v>
      </c>
      <c r="BD125" s="85">
        <v>6.6142493741811403</v>
      </c>
      <c r="BE125" s="85"/>
    </row>
    <row r="126" spans="2:57">
      <c r="B126" s="1" t="str">
        <f t="shared" si="4"/>
        <v>IDAssemblyStock 2016</v>
      </c>
      <c r="C126" s="1" t="s">
        <v>113</v>
      </c>
      <c r="D126" s="185" t="s">
        <v>67</v>
      </c>
      <c r="E126" s="1" t="s">
        <v>5421</v>
      </c>
      <c r="F126" s="1" t="s">
        <v>71</v>
      </c>
      <c r="AJ126" s="85"/>
      <c r="AK126" s="85">
        <v>26.513300965649208</v>
      </c>
      <c r="AL126" s="85">
        <v>26.394344621983329</v>
      </c>
      <c r="AM126" s="85">
        <v>26.275921995779363</v>
      </c>
      <c r="AN126" s="85">
        <v>26.158030692424969</v>
      </c>
      <c r="AO126" s="85">
        <v>26.040668328051623</v>
      </c>
      <c r="AP126" s="85">
        <v>25.923832529486432</v>
      </c>
      <c r="AQ126" s="419">
        <v>25.807520934204138</v>
      </c>
      <c r="AR126" s="85">
        <v>25.691731190279341</v>
      </c>
      <c r="AS126" s="85">
        <v>25.576460956338956</v>
      </c>
      <c r="AT126" s="85">
        <v>25.461707901514849</v>
      </c>
      <c r="AU126" s="85">
        <v>25.347469705396719</v>
      </c>
      <c r="AV126" s="85">
        <v>25.233744057985174</v>
      </c>
      <c r="AW126" s="85">
        <v>25.120528659645014</v>
      </c>
      <c r="AX126" s="85">
        <v>25.007821221058741</v>
      </c>
      <c r="AY126" s="85">
        <v>24.895619463180257</v>
      </c>
      <c r="AZ126" s="85">
        <v>24.78392111718879</v>
      </c>
      <c r="BA126" s="85">
        <v>24.672723924443002</v>
      </c>
      <c r="BB126" s="85">
        <v>24.562025636435333</v>
      </c>
      <c r="BC126" s="85">
        <v>24.451824014746528</v>
      </c>
      <c r="BD126" s="85">
        <v>24.342116831000364</v>
      </c>
      <c r="BE126" s="85"/>
    </row>
    <row r="127" spans="2:57">
      <c r="B127" s="1" t="str">
        <f t="shared" si="4"/>
        <v>IDOtherStock 2016</v>
      </c>
      <c r="C127" s="1" t="s">
        <v>114</v>
      </c>
      <c r="D127" s="185" t="s">
        <v>69</v>
      </c>
      <c r="E127" s="1" t="s">
        <v>5421</v>
      </c>
      <c r="F127" s="1" t="s">
        <v>71</v>
      </c>
      <c r="AJ127" s="85"/>
      <c r="AK127" s="85">
        <v>40.003148474333557</v>
      </c>
      <c r="AL127" s="85">
        <v>39.643120138064553</v>
      </c>
      <c r="AM127" s="85">
        <v>39.286332056821969</v>
      </c>
      <c r="AN127" s="85">
        <v>38.93275506831057</v>
      </c>
      <c r="AO127" s="85">
        <v>38.582360272695773</v>
      </c>
      <c r="AP127" s="85">
        <v>38.235119030241513</v>
      </c>
      <c r="AQ127" s="419">
        <v>37.891002958969338</v>
      </c>
      <c r="AR127" s="85">
        <v>37.549983932338613</v>
      </c>
      <c r="AS127" s="85">
        <v>37.212034076947567</v>
      </c>
      <c r="AT127" s="85">
        <v>36.877125770255041</v>
      </c>
      <c r="AU127" s="85">
        <v>36.545231638322747</v>
      </c>
      <c r="AV127" s="85">
        <v>36.216324553577842</v>
      </c>
      <c r="AW127" s="85">
        <v>35.890377632595637</v>
      </c>
      <c r="AX127" s="85">
        <v>35.567364233902275</v>
      </c>
      <c r="AY127" s="85">
        <v>35.247257955797153</v>
      </c>
      <c r="AZ127" s="85">
        <v>34.93003263419498</v>
      </c>
      <c r="BA127" s="85">
        <v>34.615662340487226</v>
      </c>
      <c r="BB127" s="85">
        <v>34.304121379422838</v>
      </c>
      <c r="BC127" s="85">
        <v>33.995384287008029</v>
      </c>
      <c r="BD127" s="85">
        <v>33.689425828424959</v>
      </c>
      <c r="BE127" s="85"/>
    </row>
    <row r="128" spans="2:57">
      <c r="AZ128" s="85"/>
      <c r="BA128" s="85"/>
      <c r="BB128" s="85"/>
      <c r="BC128" s="85"/>
      <c r="BD128" s="85"/>
      <c r="BE128" s="85"/>
    </row>
    <row r="129" spans="1:57">
      <c r="AZ129" s="85"/>
      <c r="BA129" s="85"/>
      <c r="BB129" s="85"/>
      <c r="BC129" s="85"/>
      <c r="BD129" s="85"/>
      <c r="BE129" s="85"/>
    </row>
    <row r="130" spans="1:57">
      <c r="D130" s="4" t="s">
        <v>118</v>
      </c>
      <c r="E130" s="4"/>
      <c r="AZ130" s="85"/>
      <c r="BA130" s="85"/>
      <c r="BB130" s="85"/>
      <c r="BC130" s="85"/>
      <c r="BD130" s="85"/>
      <c r="BE130" s="85"/>
    </row>
    <row r="131" spans="1:57">
      <c r="B131" s="1" t="str">
        <f>CONCATENATE("MT",D131,E131)</f>
        <v>MTLarge OffNew</v>
      </c>
      <c r="C131" s="1" t="s">
        <v>119</v>
      </c>
      <c r="D131" s="185" t="s">
        <v>41</v>
      </c>
      <c r="E131" s="1" t="s">
        <v>8</v>
      </c>
      <c r="H131" s="16">
        <v>2.7637531750820971E-2</v>
      </c>
      <c r="I131" s="16">
        <v>6.7805425246072637E-2</v>
      </c>
      <c r="J131" s="16">
        <v>4.9110933933817151E-2</v>
      </c>
      <c r="K131" s="16">
        <v>3.8348970016221416E-2</v>
      </c>
      <c r="L131" s="16">
        <v>6.6037027419237657E-2</v>
      </c>
      <c r="M131" s="16">
        <v>2.9153301316679522E-2</v>
      </c>
      <c r="N131" s="16">
        <v>7.9577902207574089E-2</v>
      </c>
      <c r="O131" s="16">
        <v>0.19129011921134953</v>
      </c>
      <c r="P131" s="16">
        <v>0.14137077484240779</v>
      </c>
      <c r="Q131" s="16">
        <v>0.21059091834994842</v>
      </c>
      <c r="R131" s="16">
        <v>0.10413336917448265</v>
      </c>
      <c r="S131" s="16">
        <v>0.21539085530850052</v>
      </c>
      <c r="T131" s="16">
        <v>0.19139117051574009</v>
      </c>
      <c r="U131" s="16">
        <v>0.25454823575984653</v>
      </c>
      <c r="V131" s="16">
        <v>0.21195511095922112</v>
      </c>
      <c r="W131" s="16">
        <v>0.19125980382003235</v>
      </c>
      <c r="X131" s="16">
        <v>0.26220792463265175</v>
      </c>
      <c r="Y131" s="16">
        <v>0.21725019930928702</v>
      </c>
      <c r="Z131" s="16">
        <v>2.7993000000000001E-2</v>
      </c>
      <c r="AA131" s="16">
        <v>4.1474999999999998E-2</v>
      </c>
      <c r="AB131" s="16">
        <v>4.0846333382852616E-2</v>
      </c>
      <c r="AC131" s="16">
        <v>5.0886648139373152E-2</v>
      </c>
      <c r="AD131" s="16">
        <v>5.2535476840249826E-2</v>
      </c>
      <c r="AE131" s="16">
        <v>5.8530607733513491E-2</v>
      </c>
      <c r="AF131" s="16">
        <v>6.4685596319532121E-2</v>
      </c>
      <c r="AG131" s="16">
        <v>1.9266000000000002E-2</v>
      </c>
      <c r="AH131" s="16">
        <v>0.13174997096049157</v>
      </c>
      <c r="AI131" s="16">
        <v>0.15204751445590844</v>
      </c>
      <c r="AJ131" s="90">
        <v>0.17709151116465013</v>
      </c>
      <c r="AK131" s="90">
        <v>0.19844437621713629</v>
      </c>
      <c r="AL131" s="90">
        <v>0.10767571209733097</v>
      </c>
      <c r="AM131" s="90">
        <v>9.3445908109328374E-2</v>
      </c>
      <c r="AN131" s="90">
        <v>0.13145140925336027</v>
      </c>
      <c r="AO131" s="90">
        <v>0.15060079692100686</v>
      </c>
      <c r="AP131" s="90">
        <v>2.5482429962393895E-2</v>
      </c>
      <c r="AQ131" s="418">
        <v>0.17661430584217216</v>
      </c>
      <c r="AR131" s="90">
        <v>0.15648363109886762</v>
      </c>
      <c r="AS131" s="90">
        <v>0.14645567206516175</v>
      </c>
      <c r="AT131" s="90">
        <v>0.17152584044286759</v>
      </c>
      <c r="AU131" s="90">
        <v>0.1847582026923833</v>
      </c>
      <c r="AV131" s="90">
        <v>0.20697907366384199</v>
      </c>
      <c r="AW131" s="90">
        <v>0.19988571270576827</v>
      </c>
      <c r="AX131" s="90">
        <v>0.18583261772968948</v>
      </c>
      <c r="AY131" s="90">
        <v>0.24035054013755855</v>
      </c>
      <c r="AZ131" s="90">
        <v>0.21802885597188446</v>
      </c>
      <c r="BA131" s="90">
        <v>0.18625339235202634</v>
      </c>
      <c r="BB131" s="90">
        <v>0.17377594405817473</v>
      </c>
      <c r="BC131" s="90">
        <v>0.19871112751854983</v>
      </c>
      <c r="BD131" s="90">
        <v>0.21262527063672809</v>
      </c>
      <c r="BE131" s="85"/>
    </row>
    <row r="132" spans="1:57">
      <c r="B132" s="1" t="str">
        <f t="shared" ref="B132:B166" si="5">CONCATENATE("MT",D132,E132)</f>
        <v>MTMedium OffNew</v>
      </c>
      <c r="C132" s="1" t="s">
        <v>120</v>
      </c>
      <c r="D132" s="185" t="s">
        <v>43</v>
      </c>
      <c r="E132" s="1" t="s">
        <v>8</v>
      </c>
      <c r="H132" s="16">
        <v>1.245184060327729E-2</v>
      </c>
      <c r="I132" s="16">
        <v>3.0549122650087968E-2</v>
      </c>
      <c r="J132" s="16">
        <v>2.2126488238364762E-2</v>
      </c>
      <c r="K132" s="16">
        <v>1.7277782482426805E-2</v>
      </c>
      <c r="L132" s="16">
        <v>2.9752386962492529E-2</v>
      </c>
      <c r="M132" s="16">
        <v>1.3134756906930521E-2</v>
      </c>
      <c r="N132" s="16">
        <v>3.585310594179475E-2</v>
      </c>
      <c r="O132" s="16">
        <v>8.6184037521038065E-2</v>
      </c>
      <c r="P132" s="16">
        <v>6.3693327254058227E-2</v>
      </c>
      <c r="Q132" s="16">
        <v>9.4879838454222556E-2</v>
      </c>
      <c r="R132" s="16">
        <v>4.6916350060977136E-2</v>
      </c>
      <c r="S132" s="16">
        <v>9.7042406749124469E-2</v>
      </c>
      <c r="T132" s="16">
        <v>8.6229565274614936E-2</v>
      </c>
      <c r="U132" s="16">
        <v>0.11468441126016633</v>
      </c>
      <c r="V132" s="16">
        <v>9.5494463127510462E-2</v>
      </c>
      <c r="W132" s="16">
        <v>8.6170379194964994E-2</v>
      </c>
      <c r="X132" s="16">
        <v>0.11813541498129401</v>
      </c>
      <c r="Y132" s="16">
        <v>9.78801174149391E-2</v>
      </c>
      <c r="Z132" s="16">
        <v>8.2645999999999997E-2</v>
      </c>
      <c r="AA132" s="16">
        <v>0.12245</v>
      </c>
      <c r="AB132" s="16">
        <v>0.12059393665413629</v>
      </c>
      <c r="AC132" s="16">
        <v>0.15023677069719693</v>
      </c>
      <c r="AD132" s="16">
        <v>0.15510474114740425</v>
      </c>
      <c r="AE132" s="16">
        <v>0.17280465140370652</v>
      </c>
      <c r="AF132" s="16">
        <v>0.19097652246719007</v>
      </c>
      <c r="AG132" s="16">
        <v>2.4205999999999998E-2</v>
      </c>
      <c r="AH132" s="16">
        <v>0.38897610474049893</v>
      </c>
      <c r="AI132" s="16">
        <v>0.44890218553649164</v>
      </c>
      <c r="AJ132" s="90">
        <v>0.52284160439087179</v>
      </c>
      <c r="AK132" s="90">
        <v>0.58588339645059284</v>
      </c>
      <c r="AL132" s="90">
        <v>0.31789972143021522</v>
      </c>
      <c r="AM132" s="90">
        <v>0.27588791917992184</v>
      </c>
      <c r="AN132" s="90">
        <v>0.38809463684325413</v>
      </c>
      <c r="AO132" s="90">
        <v>0.44463092424297268</v>
      </c>
      <c r="AP132" s="90">
        <v>7.52338408413534E-2</v>
      </c>
      <c r="AQ132" s="418">
        <v>0.52143271248641321</v>
      </c>
      <c r="AR132" s="90">
        <v>0.46199929181570437</v>
      </c>
      <c r="AS132" s="90">
        <v>0.43239293657333466</v>
      </c>
      <c r="AT132" s="90">
        <v>0.50640962416465662</v>
      </c>
      <c r="AU132" s="90">
        <v>0.54547659842513152</v>
      </c>
      <c r="AV132" s="90">
        <v>0.61108107462658112</v>
      </c>
      <c r="AW132" s="90">
        <v>0.59013877084560162</v>
      </c>
      <c r="AX132" s="90">
        <v>0.54864868091622609</v>
      </c>
      <c r="AY132" s="90">
        <v>0.70960635659660154</v>
      </c>
      <c r="AZ132" s="90">
        <v>0.64370424144080174</v>
      </c>
      <c r="BA132" s="90">
        <v>0.54989096789645875</v>
      </c>
      <c r="BB132" s="90">
        <v>0.51305278721937297</v>
      </c>
      <c r="BC132" s="90">
        <v>0.5866709479119091</v>
      </c>
      <c r="BD132" s="90">
        <v>0.62775079902272102</v>
      </c>
      <c r="BE132" s="85"/>
    </row>
    <row r="133" spans="1:57">
      <c r="B133" s="1" t="str">
        <f t="shared" si="5"/>
        <v>MTSmall OffNew</v>
      </c>
      <c r="C133" s="1" t="s">
        <v>121</v>
      </c>
      <c r="D133" s="185" t="s">
        <v>45</v>
      </c>
      <c r="E133" s="1" t="s">
        <v>8</v>
      </c>
      <c r="H133" s="16">
        <v>1.461062764590175E-2</v>
      </c>
      <c r="I133" s="16">
        <v>3.5845452103839388E-2</v>
      </c>
      <c r="J133" s="16">
        <v>2.5962577827818099E-2</v>
      </c>
      <c r="K133" s="16">
        <v>2.0273247501351788E-2</v>
      </c>
      <c r="L133" s="16">
        <v>3.4910585618269804E-2</v>
      </c>
      <c r="M133" s="16">
        <v>1.5411941776389961E-2</v>
      </c>
      <c r="N133" s="16">
        <v>4.2068991850631177E-2</v>
      </c>
      <c r="O133" s="16">
        <v>0.10112584326761248</v>
      </c>
      <c r="P133" s="16">
        <v>7.4735897903533979E-2</v>
      </c>
      <c r="Q133" s="16">
        <v>0.11132924319582904</v>
      </c>
      <c r="R133" s="16">
        <v>5.5050280764540223E-2</v>
      </c>
      <c r="S133" s="16">
        <v>0.11386673794237505</v>
      </c>
      <c r="T133" s="16">
        <v>0.10117926420964501</v>
      </c>
      <c r="U133" s="16">
        <v>0.13456735297998723</v>
      </c>
      <c r="V133" s="16">
        <v>0.11205042591326843</v>
      </c>
      <c r="W133" s="16">
        <v>0.10110981698500271</v>
      </c>
      <c r="X133" s="16">
        <v>0.13861666038605433</v>
      </c>
      <c r="Y133" s="16">
        <v>0.11484968327577393</v>
      </c>
      <c r="Z133" s="16">
        <v>2.2661000000000001E-2</v>
      </c>
      <c r="AA133" s="16">
        <v>3.3575000000000001E-2</v>
      </c>
      <c r="AB133" s="16">
        <v>3.3066079405166406E-2</v>
      </c>
      <c r="AC133" s="16">
        <v>4.1193953255683029E-2</v>
      </c>
      <c r="AD133" s="16">
        <v>4.2528719346868915E-2</v>
      </c>
      <c r="AE133" s="16">
        <v>4.7381920546177597E-2</v>
      </c>
      <c r="AF133" s="16">
        <v>5.2364530353906959E-2</v>
      </c>
      <c r="AG133" s="16">
        <v>5.9280000000000001E-3</v>
      </c>
      <c r="AH133" s="16">
        <v>0.10665473839658843</v>
      </c>
      <c r="AI133" s="16">
        <v>0.12308608313097352</v>
      </c>
      <c r="AJ133" s="90">
        <v>0.14335979475233582</v>
      </c>
      <c r="AK133" s="90">
        <v>0.16064544741387227</v>
      </c>
      <c r="AL133" s="90">
        <v>8.7166052650220316E-2</v>
      </c>
      <c r="AM133" s="90">
        <v>7.5646687517075359E-2</v>
      </c>
      <c r="AN133" s="90">
        <v>0.10641304558605356</v>
      </c>
      <c r="AO133" s="90">
        <v>0.1219149308408151</v>
      </c>
      <c r="AP133" s="90">
        <v>2.0628633779080773E-2</v>
      </c>
      <c r="AQ133" s="418">
        <v>0.14297348568175844</v>
      </c>
      <c r="AR133" s="90">
        <v>0.1266772251752738</v>
      </c>
      <c r="AS133" s="90">
        <v>0.1185593535765595</v>
      </c>
      <c r="AT133" s="90">
        <v>0.1388542517870833</v>
      </c>
      <c r="AU133" s="90">
        <v>0.14956616408431028</v>
      </c>
      <c r="AV133" s="90">
        <v>0.1675544882040626</v>
      </c>
      <c r="AW133" s="90">
        <v>0.1618122436189553</v>
      </c>
      <c r="AX133" s="90">
        <v>0.15043592863832006</v>
      </c>
      <c r="AY133" s="90">
        <v>0.1945694848732617</v>
      </c>
      <c r="AZ133" s="90">
        <v>0.17649955007247792</v>
      </c>
      <c r="BA133" s="90">
        <v>0.15077655571354515</v>
      </c>
      <c r="BB133" s="90">
        <v>0.14067576423757003</v>
      </c>
      <c r="BC133" s="90">
        <v>0.16086138894358798</v>
      </c>
      <c r="BD133" s="90">
        <v>0.17212521908687514</v>
      </c>
      <c r="BE133" s="85"/>
    </row>
    <row r="134" spans="1:57">
      <c r="A134" s="19" t="s">
        <v>5428</v>
      </c>
      <c r="B134" s="1" t="str">
        <f t="shared" si="5"/>
        <v>MTXLarge RetNew</v>
      </c>
      <c r="C134" s="1" t="s">
        <v>122</v>
      </c>
      <c r="D134" s="186" t="s">
        <v>5432</v>
      </c>
      <c r="E134" s="1" t="s">
        <v>8</v>
      </c>
      <c r="H134" s="16">
        <v>4.7323598598832305E-2</v>
      </c>
      <c r="I134" s="16">
        <v>6.3539377139690933E-2</v>
      </c>
      <c r="J134" s="16">
        <v>7.4493301011168897E-2</v>
      </c>
      <c r="K134" s="16">
        <v>5.6242276796304551E-2</v>
      </c>
      <c r="L134" s="16">
        <v>4.7356692024425905E-2</v>
      </c>
      <c r="M134" s="16">
        <v>0.13958806915375851</v>
      </c>
      <c r="N134" s="16">
        <v>9.9958692005435654E-2</v>
      </c>
      <c r="O134" s="16">
        <v>0.13430966777158107</v>
      </c>
      <c r="P134" s="16">
        <v>6.0114207590754469E-2</v>
      </c>
      <c r="Q134" s="16">
        <v>5.8310615895903861E-2</v>
      </c>
      <c r="R134" s="16">
        <v>7.3368124540986873E-2</v>
      </c>
      <c r="S134" s="16">
        <v>0.10579968162270412</v>
      </c>
      <c r="T134" s="16">
        <v>0.13090104493544141</v>
      </c>
      <c r="U134" s="16">
        <v>0.18562102415444087</v>
      </c>
      <c r="V134" s="16">
        <v>6.9612020736114513E-2</v>
      </c>
      <c r="W134" s="16">
        <v>8.6866670950193486E-2</v>
      </c>
      <c r="X134" s="16">
        <v>0.15042390425477303</v>
      </c>
      <c r="Y134" s="16">
        <v>6.9917599237908579E-2</v>
      </c>
      <c r="Z134" s="16">
        <v>5.3337169403988922E-2</v>
      </c>
      <c r="AA134" s="16">
        <v>0.17851817731121555</v>
      </c>
      <c r="AB134" s="16">
        <v>0.11836922149675409</v>
      </c>
      <c r="AC134" s="16">
        <v>0.10231921623747468</v>
      </c>
      <c r="AD134" s="16">
        <v>0.10052290712059621</v>
      </c>
      <c r="AE134" s="16">
        <v>0.10493006204378759</v>
      </c>
      <c r="AF134" s="16">
        <v>0.11180870738663412</v>
      </c>
      <c r="AG134" s="16">
        <v>0.37765992725150432</v>
      </c>
      <c r="AH134" s="16">
        <v>8.2258892932742383E-2</v>
      </c>
      <c r="AI134" s="16">
        <v>5.3753234702766696E-2</v>
      </c>
      <c r="AJ134" s="90">
        <v>8.0101446106029775E-2</v>
      </c>
      <c r="AK134" s="90">
        <v>0.18353386806328403</v>
      </c>
      <c r="AL134" s="90">
        <v>0.13164908881423021</v>
      </c>
      <c r="AM134" s="90">
        <v>9.5090760407991581E-2</v>
      </c>
      <c r="AN134" s="90">
        <v>0.10268780455426689</v>
      </c>
      <c r="AO134" s="90">
        <v>8.798695637008043E-2</v>
      </c>
      <c r="AP134" s="90">
        <v>7.1765746809776321E-2</v>
      </c>
      <c r="AQ134" s="418">
        <v>5.4331922666588567E-2</v>
      </c>
      <c r="AR134" s="90">
        <v>5.4294268381013339E-2</v>
      </c>
      <c r="AS134" s="90">
        <v>7.9451816741019365E-2</v>
      </c>
      <c r="AT134" s="90">
        <v>0.10653311583574077</v>
      </c>
      <c r="AU134" s="90">
        <v>0.11381349204154868</v>
      </c>
      <c r="AV134" s="90">
        <v>0.13444271050336337</v>
      </c>
      <c r="AW134" s="90">
        <v>0.16480437477191492</v>
      </c>
      <c r="AX134" s="90">
        <v>0.13951800693625591</v>
      </c>
      <c r="AY134" s="90">
        <v>0.14573205073203241</v>
      </c>
      <c r="AZ134" s="90">
        <v>0.13769143473506978</v>
      </c>
      <c r="BA134" s="90">
        <v>0.13767009172290423</v>
      </c>
      <c r="BB134" s="90">
        <v>0.13550980498825235</v>
      </c>
      <c r="BC134" s="90">
        <v>0.117517964483886</v>
      </c>
      <c r="BD134" s="90">
        <v>0.12490841955430255</v>
      </c>
      <c r="BE134" s="85"/>
    </row>
    <row r="135" spans="1:57">
      <c r="A135" s="19" t="s">
        <v>5429</v>
      </c>
      <c r="B135" s="1" t="str">
        <f t="shared" si="5"/>
        <v>MTLarge RetNew</v>
      </c>
      <c r="C135" s="1" t="s">
        <v>123</v>
      </c>
      <c r="D135" s="186" t="s">
        <v>5429</v>
      </c>
      <c r="E135" s="1" t="s">
        <v>8</v>
      </c>
      <c r="H135" s="16">
        <v>8.7405897783390932E-2</v>
      </c>
      <c r="I135" s="16">
        <v>0.11735617045042701</v>
      </c>
      <c r="J135" s="16">
        <v>0.13758788525203705</v>
      </c>
      <c r="K135" s="16">
        <v>0.10387854775026077</v>
      </c>
      <c r="L135" s="16">
        <v>8.746702078883388E-2</v>
      </c>
      <c r="M135" s="16">
        <v>0.25781683695828184</v>
      </c>
      <c r="N135" s="16">
        <v>0.18462203794037227</v>
      </c>
      <c r="O135" s="16">
        <v>0.24806771759013438</v>
      </c>
      <c r="P135" s="16">
        <v>0.11102993938708366</v>
      </c>
      <c r="Q135" s="16">
        <v>0.10769873559044393</v>
      </c>
      <c r="R135" s="16">
        <v>0.1355097030669774</v>
      </c>
      <c r="S135" s="16">
        <v>0.19541024840104954</v>
      </c>
      <c r="T135" s="16">
        <v>0.24177204802951249</v>
      </c>
      <c r="U135" s="16">
        <v>0.34283893752939848</v>
      </c>
      <c r="V135" s="16">
        <v>0.12857224194920477</v>
      </c>
      <c r="W135" s="16">
        <v>0.16044129327991158</v>
      </c>
      <c r="X135" s="16">
        <v>0.27783044376924665</v>
      </c>
      <c r="Y135" s="16">
        <v>0.12913664034838468</v>
      </c>
      <c r="Z135" s="16">
        <v>2.6668584701994461E-2</v>
      </c>
      <c r="AA135" s="16">
        <v>8.9259088655607777E-2</v>
      </c>
      <c r="AB135" s="16">
        <v>5.9184610748377046E-2</v>
      </c>
      <c r="AC135" s="16">
        <v>5.1159608118737342E-2</v>
      </c>
      <c r="AD135" s="16">
        <v>5.0261453560298104E-2</v>
      </c>
      <c r="AE135" s="16">
        <v>5.2465031021893795E-2</v>
      </c>
      <c r="AF135" s="16">
        <v>5.590435369331706E-2</v>
      </c>
      <c r="AG135" s="16">
        <v>0.17534210908105555</v>
      </c>
      <c r="AH135" s="16">
        <v>4.1129446466371192E-2</v>
      </c>
      <c r="AI135" s="16">
        <v>2.6876617351383348E-2</v>
      </c>
      <c r="AJ135" s="90">
        <v>4.0050723053014887E-2</v>
      </c>
      <c r="AK135" s="90">
        <v>9.1766934031642017E-2</v>
      </c>
      <c r="AL135" s="90">
        <v>6.5824544407115104E-2</v>
      </c>
      <c r="AM135" s="90">
        <v>4.7545380203995791E-2</v>
      </c>
      <c r="AN135" s="90">
        <v>5.1343902277133445E-2</v>
      </c>
      <c r="AO135" s="90">
        <v>4.3993478185040215E-2</v>
      </c>
      <c r="AP135" s="90">
        <v>3.588287340488816E-2</v>
      </c>
      <c r="AQ135" s="418">
        <v>2.7165961333294283E-2</v>
      </c>
      <c r="AR135" s="90">
        <v>2.7147134190506669E-2</v>
      </c>
      <c r="AS135" s="90">
        <v>3.9725908370509683E-2</v>
      </c>
      <c r="AT135" s="90">
        <v>5.3266557917870383E-2</v>
      </c>
      <c r="AU135" s="90">
        <v>5.6906746020774342E-2</v>
      </c>
      <c r="AV135" s="90">
        <v>6.7221355251681686E-2</v>
      </c>
      <c r="AW135" s="90">
        <v>8.2402187385957462E-2</v>
      </c>
      <c r="AX135" s="90">
        <v>6.9759003468127953E-2</v>
      </c>
      <c r="AY135" s="90">
        <v>7.2866025366016204E-2</v>
      </c>
      <c r="AZ135" s="90">
        <v>6.8845717367534892E-2</v>
      </c>
      <c r="BA135" s="90">
        <v>6.8835045861452115E-2</v>
      </c>
      <c r="BB135" s="90">
        <v>6.7754902494126176E-2</v>
      </c>
      <c r="BC135" s="90">
        <v>5.8758982241943002E-2</v>
      </c>
      <c r="BD135" s="90">
        <v>6.2454209777151277E-2</v>
      </c>
      <c r="BE135" s="85"/>
    </row>
    <row r="136" spans="1:57">
      <c r="A136" s="19" t="s">
        <v>5430</v>
      </c>
      <c r="B136" s="1" t="str">
        <f t="shared" si="5"/>
        <v>MTMedium RetNew</v>
      </c>
      <c r="C136" s="1" t="s">
        <v>124</v>
      </c>
      <c r="D136" s="186" t="s">
        <v>5430</v>
      </c>
      <c r="E136" s="1" t="s">
        <v>8</v>
      </c>
      <c r="H136" s="16">
        <v>2.1851474445847733E-2</v>
      </c>
      <c r="I136" s="16">
        <v>2.9339042612606753E-2</v>
      </c>
      <c r="J136" s="16">
        <v>3.4396971313009263E-2</v>
      </c>
      <c r="K136" s="16">
        <v>2.5969636937565193E-2</v>
      </c>
      <c r="L136" s="16">
        <v>2.186675519720847E-2</v>
      </c>
      <c r="M136" s="16">
        <v>6.4454209239570459E-2</v>
      </c>
      <c r="N136" s="16">
        <v>4.6155509485093067E-2</v>
      </c>
      <c r="O136" s="16">
        <v>6.2016929397533595E-2</v>
      </c>
      <c r="P136" s="16">
        <v>2.7757484846770916E-2</v>
      </c>
      <c r="Q136" s="16">
        <v>2.6924683897610983E-2</v>
      </c>
      <c r="R136" s="16">
        <v>3.3877425766744351E-2</v>
      </c>
      <c r="S136" s="16">
        <v>4.8852562100262384E-2</v>
      </c>
      <c r="T136" s="16">
        <v>6.0443012007378123E-2</v>
      </c>
      <c r="U136" s="16">
        <v>8.570973438234962E-2</v>
      </c>
      <c r="V136" s="16">
        <v>3.2143060487301194E-2</v>
      </c>
      <c r="W136" s="16">
        <v>4.0110323319977895E-2</v>
      </c>
      <c r="X136" s="16">
        <v>6.9457610942311662E-2</v>
      </c>
      <c r="Y136" s="16">
        <v>3.228416008709617E-2</v>
      </c>
      <c r="Z136" s="16">
        <v>0.16297468428996617</v>
      </c>
      <c r="AA136" s="16">
        <v>0.54547220845093647</v>
      </c>
      <c r="AB136" s="16">
        <v>0.36168373235119311</v>
      </c>
      <c r="AC136" s="16">
        <v>0.31264204961450598</v>
      </c>
      <c r="AD136" s="16">
        <v>0.30715332731293288</v>
      </c>
      <c r="AE136" s="16">
        <v>0.32061963402268434</v>
      </c>
      <c r="AF136" s="16">
        <v>0.3416377170147154</v>
      </c>
      <c r="AG136" s="16">
        <v>0.60695345451134608</v>
      </c>
      <c r="AH136" s="16">
        <v>0.25134661729449065</v>
      </c>
      <c r="AI136" s="16">
        <v>0.16424599492512049</v>
      </c>
      <c r="AJ136" s="90">
        <v>0.24475441865731323</v>
      </c>
      <c r="AK136" s="90">
        <v>0.56079793019336788</v>
      </c>
      <c r="AL136" s="90">
        <v>0.40226110471014792</v>
      </c>
      <c r="AM136" s="90">
        <v>0.29055510124664102</v>
      </c>
      <c r="AN136" s="90">
        <v>0.31376829169359333</v>
      </c>
      <c r="AO136" s="90">
        <v>0.26884903335302357</v>
      </c>
      <c r="AP136" s="90">
        <v>0.21928422636320544</v>
      </c>
      <c r="AQ136" s="418">
        <v>0.16601420814790951</v>
      </c>
      <c r="AR136" s="90">
        <v>0.16589915338642966</v>
      </c>
      <c r="AS136" s="90">
        <v>0.24276944004200368</v>
      </c>
      <c r="AT136" s="90">
        <v>0.32551785394254124</v>
      </c>
      <c r="AU136" s="90">
        <v>0.34776344790473213</v>
      </c>
      <c r="AV136" s="90">
        <v>0.41079717098249924</v>
      </c>
      <c r="AW136" s="90">
        <v>0.50356892291418454</v>
      </c>
      <c r="AX136" s="90">
        <v>0.42630502119411534</v>
      </c>
      <c r="AY136" s="90">
        <v>0.44529237723676579</v>
      </c>
      <c r="AZ136" s="90">
        <v>0.42072382835715771</v>
      </c>
      <c r="BA136" s="90">
        <v>0.42065861359776296</v>
      </c>
      <c r="BB136" s="90">
        <v>0.41405773746410451</v>
      </c>
      <c r="BC136" s="90">
        <v>0.35908266925631843</v>
      </c>
      <c r="BD136" s="90">
        <v>0.38166461530481338</v>
      </c>
      <c r="BE136" s="85"/>
    </row>
    <row r="137" spans="1:57">
      <c r="A137" s="19" t="s">
        <v>5431</v>
      </c>
      <c r="B137" s="1" t="str">
        <f t="shared" si="5"/>
        <v>MTSmall RetNew</v>
      </c>
      <c r="C137" s="1" t="s">
        <v>125</v>
      </c>
      <c r="D137" s="186" t="s">
        <v>5431</v>
      </c>
      <c r="E137" s="1" t="s">
        <v>8</v>
      </c>
      <c r="H137" s="16">
        <v>4.2189029171929009E-2</v>
      </c>
      <c r="I137" s="16">
        <v>5.6645409797275316E-2</v>
      </c>
      <c r="J137" s="16">
        <v>6.6410842423784755E-2</v>
      </c>
      <c r="K137" s="16">
        <v>5.0140038515869477E-2</v>
      </c>
      <c r="L137" s="16">
        <v>4.2218531989531759E-2</v>
      </c>
      <c r="M137" s="16">
        <v>0.12444288464838921</v>
      </c>
      <c r="N137" s="16">
        <v>8.9113260569099004E-2</v>
      </c>
      <c r="O137" s="16">
        <v>0.11973718524075097</v>
      </c>
      <c r="P137" s="16">
        <v>5.3591868175390939E-2</v>
      </c>
      <c r="Q137" s="16">
        <v>5.1983964616041198E-2</v>
      </c>
      <c r="R137" s="16">
        <v>6.5407746625291335E-2</v>
      </c>
      <c r="S137" s="16">
        <v>9.432050787598395E-2</v>
      </c>
      <c r="T137" s="16">
        <v>0.11669839502766798</v>
      </c>
      <c r="U137" s="16">
        <v>0.16548130393381105</v>
      </c>
      <c r="V137" s="16">
        <v>6.2059176827379478E-2</v>
      </c>
      <c r="W137" s="16">
        <v>7.7441712449917086E-2</v>
      </c>
      <c r="X137" s="16">
        <v>0.13410304103366871</v>
      </c>
      <c r="Y137" s="16">
        <v>6.2331600326610628E-2</v>
      </c>
      <c r="Z137" s="16">
        <v>5.3337169403988922E-2</v>
      </c>
      <c r="AA137" s="16">
        <v>0.17851817731121555</v>
      </c>
      <c r="AB137" s="16">
        <v>0.11836922149675409</v>
      </c>
      <c r="AC137" s="16">
        <v>0.10231921623747468</v>
      </c>
      <c r="AD137" s="16">
        <v>0.10052290712059621</v>
      </c>
      <c r="AE137" s="16">
        <v>0.10493006204378759</v>
      </c>
      <c r="AF137" s="16">
        <v>0.11180870738663412</v>
      </c>
      <c r="AG137" s="16">
        <v>0.18882996362575216</v>
      </c>
      <c r="AH137" s="16">
        <v>8.2258892932742383E-2</v>
      </c>
      <c r="AI137" s="16">
        <v>5.3753234702766696E-2</v>
      </c>
      <c r="AJ137" s="90">
        <v>8.0101446106029775E-2</v>
      </c>
      <c r="AK137" s="90">
        <v>0.18353386806328403</v>
      </c>
      <c r="AL137" s="90">
        <v>0.13164908881423021</v>
      </c>
      <c r="AM137" s="90">
        <v>9.5090760407991581E-2</v>
      </c>
      <c r="AN137" s="90">
        <v>0.10268780455426689</v>
      </c>
      <c r="AO137" s="90">
        <v>8.798695637008043E-2</v>
      </c>
      <c r="AP137" s="90">
        <v>7.1765746809776321E-2</v>
      </c>
      <c r="AQ137" s="418">
        <v>5.4331922666588567E-2</v>
      </c>
      <c r="AR137" s="90">
        <v>5.4294268381013339E-2</v>
      </c>
      <c r="AS137" s="90">
        <v>7.9451816741019365E-2</v>
      </c>
      <c r="AT137" s="90">
        <v>0.10653311583574077</v>
      </c>
      <c r="AU137" s="90">
        <v>0.11381349204154868</v>
      </c>
      <c r="AV137" s="90">
        <v>0.13444271050336337</v>
      </c>
      <c r="AW137" s="90">
        <v>0.16480437477191492</v>
      </c>
      <c r="AX137" s="90">
        <v>0.13951800693625591</v>
      </c>
      <c r="AY137" s="90">
        <v>0.14573205073203241</v>
      </c>
      <c r="AZ137" s="90">
        <v>0.13769143473506978</v>
      </c>
      <c r="BA137" s="90">
        <v>0.13767009172290423</v>
      </c>
      <c r="BB137" s="90">
        <v>0.13550980498825235</v>
      </c>
      <c r="BC137" s="90">
        <v>0.117517964483886</v>
      </c>
      <c r="BD137" s="90">
        <v>0.12490841955430255</v>
      </c>
      <c r="BE137" s="85"/>
    </row>
    <row r="138" spans="1:57">
      <c r="B138" s="1" t="str">
        <f t="shared" si="5"/>
        <v>MTSchool K-12New</v>
      </c>
      <c r="C138" s="1" t="s">
        <v>126</v>
      </c>
      <c r="D138" s="186" t="s">
        <v>5433</v>
      </c>
      <c r="E138" s="1" t="s">
        <v>8</v>
      </c>
      <c r="H138" s="16">
        <v>8.3687999999999999E-2</v>
      </c>
      <c r="I138" s="16">
        <v>7.8474000000000002E-2</v>
      </c>
      <c r="J138" s="16">
        <v>0.23700600000000002</v>
      </c>
      <c r="K138" s="16">
        <v>0.23515800000000001</v>
      </c>
      <c r="L138" s="16">
        <v>0.27984000000000003</v>
      </c>
      <c r="M138" s="16">
        <v>0.176814</v>
      </c>
      <c r="N138" s="16">
        <v>8.4347999999999992E-2</v>
      </c>
      <c r="O138" s="16">
        <v>0.40854000000000001</v>
      </c>
      <c r="P138" s="16">
        <v>0.225324</v>
      </c>
      <c r="Q138" s="16">
        <v>5.4120000000000001E-2</v>
      </c>
      <c r="R138" s="16">
        <v>0.40906799999999999</v>
      </c>
      <c r="S138" s="16">
        <v>0.27079799999999998</v>
      </c>
      <c r="T138" s="16">
        <v>0.207372</v>
      </c>
      <c r="U138" s="16">
        <v>0.19912200000000002</v>
      </c>
      <c r="V138" s="16">
        <v>0.15206400000000003</v>
      </c>
      <c r="W138" s="16">
        <v>0.27260000000000001</v>
      </c>
      <c r="X138" s="16">
        <v>0.189</v>
      </c>
      <c r="Y138" s="16">
        <v>0.1072</v>
      </c>
      <c r="Z138" s="16">
        <v>0.44969999999999999</v>
      </c>
      <c r="AA138" s="16">
        <v>0.112</v>
      </c>
      <c r="AB138" s="16">
        <v>0.4401652614761517</v>
      </c>
      <c r="AC138" s="16">
        <v>0.21984801303614007</v>
      </c>
      <c r="AD138" s="16">
        <v>0.15364627260124672</v>
      </c>
      <c r="AE138" s="16">
        <v>0.15855763042086438</v>
      </c>
      <c r="AF138" s="16">
        <v>0.16345549448847282</v>
      </c>
      <c r="AG138" s="16">
        <v>0.1061</v>
      </c>
      <c r="AH138" s="16">
        <v>0.12519646564193845</v>
      </c>
      <c r="AI138" s="16">
        <v>2.3176269570269907E-2</v>
      </c>
      <c r="AJ138" s="90">
        <v>2.265740140875178E-2</v>
      </c>
      <c r="AK138" s="90">
        <v>2.2596121117952901E-2</v>
      </c>
      <c r="AL138" s="90">
        <v>2.2310546617988501E-2</v>
      </c>
      <c r="AM138" s="90">
        <v>2.216721810969394E-2</v>
      </c>
      <c r="AN138" s="90">
        <v>2.1906150095750011E-2</v>
      </c>
      <c r="AO138" s="90">
        <v>2.1543534605574961E-2</v>
      </c>
      <c r="AP138" s="90">
        <v>2.1299766610354872E-2</v>
      </c>
      <c r="AQ138" s="418">
        <v>2.1019604976623144E-2</v>
      </c>
      <c r="AR138" s="90">
        <v>2.0693179684503953E-2</v>
      </c>
      <c r="AS138" s="90">
        <v>2.044064929490242E-2</v>
      </c>
      <c r="AT138" s="90">
        <v>2.0061372258193998E-2</v>
      </c>
      <c r="AU138" s="90">
        <v>1.9771991140975807E-2</v>
      </c>
      <c r="AV138" s="90">
        <v>1.9382853972172463E-2</v>
      </c>
      <c r="AW138" s="90">
        <v>1.9138468983904953E-2</v>
      </c>
      <c r="AX138" s="90">
        <v>1.7006411011712508E-2</v>
      </c>
      <c r="AY138" s="90">
        <v>1.8670960744702505E-2</v>
      </c>
      <c r="AZ138" s="90">
        <v>1.8454848413691102E-2</v>
      </c>
      <c r="BA138" s="90">
        <v>1.8212883939024618E-2</v>
      </c>
      <c r="BB138" s="90">
        <v>1.7937394908159911E-2</v>
      </c>
      <c r="BC138" s="90">
        <v>1.7890927583499517E-2</v>
      </c>
      <c r="BD138" s="90">
        <v>1.7629718523300385E-2</v>
      </c>
      <c r="BE138" s="85"/>
    </row>
    <row r="139" spans="1:57">
      <c r="B139" s="1" t="str">
        <f t="shared" si="5"/>
        <v>MTUniversityNew</v>
      </c>
      <c r="C139" s="1" t="s">
        <v>127</v>
      </c>
      <c r="D139" s="185" t="s">
        <v>52</v>
      </c>
      <c r="E139" s="1" t="s">
        <v>8</v>
      </c>
      <c r="H139" s="16">
        <v>4.3112000000000004E-2</v>
      </c>
      <c r="I139" s="16">
        <v>4.0426000000000004E-2</v>
      </c>
      <c r="J139" s="16">
        <v>0.12209400000000002</v>
      </c>
      <c r="K139" s="16">
        <v>0.12114200000000001</v>
      </c>
      <c r="L139" s="16">
        <v>0.14416000000000001</v>
      </c>
      <c r="M139" s="16">
        <v>9.1086E-2</v>
      </c>
      <c r="N139" s="16">
        <v>4.3452000000000005E-2</v>
      </c>
      <c r="O139" s="16">
        <v>0.21046000000000001</v>
      </c>
      <c r="P139" s="16">
        <v>0.11607600000000001</v>
      </c>
      <c r="Q139" s="16">
        <v>2.7880000000000002E-2</v>
      </c>
      <c r="R139" s="16">
        <v>0.210732</v>
      </c>
      <c r="S139" s="16">
        <v>0.13950200000000001</v>
      </c>
      <c r="T139" s="16">
        <v>0.10682800000000001</v>
      </c>
      <c r="U139" s="16">
        <v>0.102578</v>
      </c>
      <c r="V139" s="16">
        <v>7.8336000000000017E-2</v>
      </c>
      <c r="W139" s="16">
        <v>0.14680000000000001</v>
      </c>
      <c r="X139" s="16">
        <v>0.24359999999999998</v>
      </c>
      <c r="Y139" s="16">
        <v>0.1031</v>
      </c>
      <c r="Z139" s="16">
        <v>0.1915</v>
      </c>
      <c r="AA139" s="16">
        <v>0.29419999999999996</v>
      </c>
      <c r="AB139" s="16">
        <v>0.35744725178671727</v>
      </c>
      <c r="AC139" s="16">
        <v>0.22417923952580085</v>
      </c>
      <c r="AD139" s="16">
        <v>0.17356368464901417</v>
      </c>
      <c r="AE139" s="16">
        <v>0.17526384939785247</v>
      </c>
      <c r="AF139" s="16">
        <v>0.17824834106766363</v>
      </c>
      <c r="AG139" s="16">
        <v>0.1061</v>
      </c>
      <c r="AH139" s="16">
        <v>0.12329556830831437</v>
      </c>
      <c r="AI139" s="16">
        <v>2.1686636110363092E-2</v>
      </c>
      <c r="AJ139" s="90">
        <v>1.9974700319608119E-2</v>
      </c>
      <c r="AK139" s="90">
        <v>1.9779809651116382E-2</v>
      </c>
      <c r="AL139" s="90">
        <v>1.9609866787672792E-2</v>
      </c>
      <c r="AM139" s="90">
        <v>1.9452497395150228E-2</v>
      </c>
      <c r="AN139" s="90">
        <v>1.9284886844789344E-2</v>
      </c>
      <c r="AO139" s="90">
        <v>1.9060564881889855E-2</v>
      </c>
      <c r="AP139" s="90">
        <v>1.8899844967470304E-2</v>
      </c>
      <c r="AQ139" s="418">
        <v>1.86881074662451E-2</v>
      </c>
      <c r="AR139" s="90">
        <v>1.8518105386370012E-2</v>
      </c>
      <c r="AS139" s="90">
        <v>1.8392410047008357E-2</v>
      </c>
      <c r="AT139" s="90">
        <v>1.8140514552609552E-2</v>
      </c>
      <c r="AU139" s="90">
        <v>1.7916792139557325E-2</v>
      </c>
      <c r="AV139" s="90">
        <v>1.7815793373048536E-2</v>
      </c>
      <c r="AW139" s="90">
        <v>1.7674161454974826E-2</v>
      </c>
      <c r="AX139" s="90">
        <v>1.5774216026577109E-2</v>
      </c>
      <c r="AY139" s="90">
        <v>1.7447899236047015E-2</v>
      </c>
      <c r="AZ139" s="90">
        <v>1.7318184316080093E-2</v>
      </c>
      <c r="BA139" s="90">
        <v>1.8971039048127334E-2</v>
      </c>
      <c r="BB139" s="90">
        <v>1.7142945848979817E-2</v>
      </c>
      <c r="BC139" s="90">
        <v>1.7103453391701114E-2</v>
      </c>
      <c r="BD139" s="90">
        <v>3.1887689627831679E-2</v>
      </c>
      <c r="BE139" s="85"/>
    </row>
    <row r="140" spans="1:57">
      <c r="B140" s="1" t="str">
        <f t="shared" si="5"/>
        <v>MTWarehouseNew</v>
      </c>
      <c r="C140" s="1" t="s">
        <v>128</v>
      </c>
      <c r="D140" s="185" t="s">
        <v>54</v>
      </c>
      <c r="E140" s="1" t="s">
        <v>8</v>
      </c>
      <c r="H140" s="16">
        <v>0.1671</v>
      </c>
      <c r="I140" s="16">
        <v>7.1599999999999997E-2</v>
      </c>
      <c r="J140" s="16">
        <v>0.26939999999999997</v>
      </c>
      <c r="K140" s="16">
        <v>4.3299999999999998E-2</v>
      </c>
      <c r="L140" s="16">
        <v>4.5899999999999996E-2</v>
      </c>
      <c r="M140" s="16">
        <v>9.9299999999999999E-2</v>
      </c>
      <c r="N140" s="16">
        <v>0.22140000000000001</v>
      </c>
      <c r="O140" s="16">
        <v>0.3105</v>
      </c>
      <c r="P140" s="16">
        <v>0.33019999999999999</v>
      </c>
      <c r="Q140" s="16">
        <v>0.38160000000000005</v>
      </c>
      <c r="R140" s="16">
        <v>0.1825</v>
      </c>
      <c r="S140" s="16">
        <v>0.3387</v>
      </c>
      <c r="T140" s="16">
        <v>0.48710000000000003</v>
      </c>
      <c r="U140" s="16">
        <v>0.3115</v>
      </c>
      <c r="V140" s="16">
        <v>0.2233</v>
      </c>
      <c r="W140" s="16">
        <v>0.1108</v>
      </c>
      <c r="X140" s="16">
        <v>0.22839999999999999</v>
      </c>
      <c r="Y140" s="16">
        <v>0.25869999999999999</v>
      </c>
      <c r="Z140" s="16">
        <v>7.1999999999999995E-2</v>
      </c>
      <c r="AA140" s="16">
        <v>0.26689999999999997</v>
      </c>
      <c r="AB140" s="16">
        <v>0.13994319</v>
      </c>
      <c r="AC140" s="16">
        <v>0.13183231000000001</v>
      </c>
      <c r="AD140" s="16">
        <v>0.11379148000000006</v>
      </c>
      <c r="AE140" s="16">
        <v>0.11830017999999998</v>
      </c>
      <c r="AF140" s="16">
        <v>0.13708434</v>
      </c>
      <c r="AG140" s="16">
        <v>0</v>
      </c>
      <c r="AH140" s="16">
        <v>0.47940812008030353</v>
      </c>
      <c r="AI140" s="16">
        <v>0.58762261107254787</v>
      </c>
      <c r="AJ140" s="90">
        <v>0.52429559797144887</v>
      </c>
      <c r="AK140" s="90">
        <v>0.36280239420878396</v>
      </c>
      <c r="AL140" s="90">
        <v>0.48581296178557332</v>
      </c>
      <c r="AM140" s="90">
        <v>0.73681351604516399</v>
      </c>
      <c r="AN140" s="90">
        <v>0.19311766706661973</v>
      </c>
      <c r="AO140" s="90">
        <v>0.27984212813503417</v>
      </c>
      <c r="AP140" s="90">
        <v>0.13803260408850621</v>
      </c>
      <c r="AQ140" s="418">
        <v>0.24362658003930232</v>
      </c>
      <c r="AR140" s="90">
        <v>0.48452637433412704</v>
      </c>
      <c r="AS140" s="90">
        <v>0.40616497679429042</v>
      </c>
      <c r="AT140" s="90">
        <v>0.51097489371998861</v>
      </c>
      <c r="AU140" s="90">
        <v>0.34334684218525252</v>
      </c>
      <c r="AV140" s="90">
        <v>0.46733963653698313</v>
      </c>
      <c r="AW140" s="90">
        <v>0.29030246734040971</v>
      </c>
      <c r="AX140" s="90">
        <v>0.36806120600438241</v>
      </c>
      <c r="AY140" s="90">
        <v>0.324079627974247</v>
      </c>
      <c r="AZ140" s="90">
        <v>0.28659996295806606</v>
      </c>
      <c r="BA140" s="90">
        <v>0.37010703209403756</v>
      </c>
      <c r="BB140" s="90">
        <v>0.31211333757102039</v>
      </c>
      <c r="BC140" s="90">
        <v>0.34184689657202638</v>
      </c>
      <c r="BD140" s="90">
        <v>0.23153047786004044</v>
      </c>
      <c r="BE140" s="85"/>
    </row>
    <row r="141" spans="1:57">
      <c r="B141" s="1" t="str">
        <f t="shared" si="5"/>
        <v>MTSupermarketNew</v>
      </c>
      <c r="C141" s="1" t="s">
        <v>129</v>
      </c>
      <c r="D141" s="185" t="s">
        <v>56</v>
      </c>
      <c r="E141" s="1" t="s">
        <v>8</v>
      </c>
      <c r="H141" s="16">
        <v>6.2100589823534016E-2</v>
      </c>
      <c r="I141" s="16">
        <v>8.3379812909919804E-2</v>
      </c>
      <c r="J141" s="16">
        <v>9.7754145239702855E-2</v>
      </c>
      <c r="K141" s="16">
        <v>7.3804162521046185E-2</v>
      </c>
      <c r="L141" s="16">
        <v>6.2144016809424593E-2</v>
      </c>
      <c r="M141" s="16">
        <v>0.18317502648648007</v>
      </c>
      <c r="N141" s="16">
        <v>0.13117121088250666</v>
      </c>
      <c r="O141" s="16">
        <v>0.17624842223693205</v>
      </c>
      <c r="P141" s="16">
        <v>7.8885119870244436E-2</v>
      </c>
      <c r="Q141" s="16">
        <v>7.6518349139207631E-2</v>
      </c>
      <c r="R141" s="16">
        <v>9.6277627719423012E-2</v>
      </c>
      <c r="S141" s="16">
        <v>0.13883607389219457</v>
      </c>
      <c r="T141" s="16">
        <v>0.17177544269020198</v>
      </c>
      <c r="U141" s="16">
        <v>0.24358196386028133</v>
      </c>
      <c r="V141" s="16">
        <v>9.1348664820841821E-2</v>
      </c>
      <c r="W141" s="16">
        <v>3.3659473654209432E-2</v>
      </c>
      <c r="X141" s="16">
        <v>5.7814844658594489E-2</v>
      </c>
      <c r="Y141" s="16">
        <v>2.6639964131567617E-2</v>
      </c>
      <c r="Z141" s="16">
        <v>4.7600000000000003E-2</v>
      </c>
      <c r="AA141" s="16">
        <v>2.12E-2</v>
      </c>
      <c r="AB141" s="16">
        <v>3.7391982114600208E-2</v>
      </c>
      <c r="AC141" s="16">
        <v>3.8556202084216395E-2</v>
      </c>
      <c r="AD141" s="16">
        <v>3.9254739655337212E-2</v>
      </c>
      <c r="AE141" s="16">
        <v>3.9612886681477867E-2</v>
      </c>
      <c r="AF141" s="16">
        <v>3.9228819369136157E-2</v>
      </c>
      <c r="AG141" s="16">
        <v>0.175846</v>
      </c>
      <c r="AH141" s="16">
        <v>1.631314654049669E-2</v>
      </c>
      <c r="AI141" s="16">
        <v>2.7107859375804743E-2</v>
      </c>
      <c r="AJ141" s="90">
        <v>2.6489240340435947E-2</v>
      </c>
      <c r="AK141" s="90">
        <v>2.6213043567981677E-2</v>
      </c>
      <c r="AL141" s="90">
        <v>2.6068592789277336E-2</v>
      </c>
      <c r="AM141" s="90">
        <v>2.5921495533546227E-2</v>
      </c>
      <c r="AN141" s="90">
        <v>2.5598252441334512E-2</v>
      </c>
      <c r="AO141" s="90">
        <v>2.5225974768227459E-2</v>
      </c>
      <c r="AP141" s="90">
        <v>2.4975348478479112E-2</v>
      </c>
      <c r="AQ141" s="418">
        <v>2.4611914506383781E-2</v>
      </c>
      <c r="AR141" s="90">
        <v>2.4253452483826796E-2</v>
      </c>
      <c r="AS141" s="90">
        <v>2.3856486795430169E-2</v>
      </c>
      <c r="AT141" s="90">
        <v>2.3499125931243838E-2</v>
      </c>
      <c r="AU141" s="90">
        <v>2.310293423013025E-2</v>
      </c>
      <c r="AV141" s="90">
        <v>2.2808461682864191E-2</v>
      </c>
      <c r="AW141" s="90">
        <v>2.2524195038883626E-2</v>
      </c>
      <c r="AX141" s="90">
        <v>2.0059074741598123E-2</v>
      </c>
      <c r="AY141" s="90">
        <v>2.2079195678478113E-2</v>
      </c>
      <c r="AZ141" s="90">
        <v>2.1757851609714988E-2</v>
      </c>
      <c r="BA141" s="90">
        <v>2.1578013207339364E-2</v>
      </c>
      <c r="BB141" s="90">
        <v>2.1344756550901053E-2</v>
      </c>
      <c r="BC141" s="90">
        <v>2.1188287206383386E-2</v>
      </c>
      <c r="BD141" s="90">
        <v>2.0971685069019166E-2</v>
      </c>
      <c r="BE141" s="85"/>
    </row>
    <row r="142" spans="1:57">
      <c r="B142" s="1" t="str">
        <f t="shared" si="5"/>
        <v>MTMiniMartNew</v>
      </c>
      <c r="C142" s="1" t="s">
        <v>130</v>
      </c>
      <c r="D142" s="185" t="s">
        <v>58</v>
      </c>
      <c r="E142" s="1" t="s">
        <v>8</v>
      </c>
      <c r="H142" s="16">
        <v>2.5129410176465982E-2</v>
      </c>
      <c r="I142" s="16">
        <v>3.3740187090080198E-2</v>
      </c>
      <c r="J142" s="16">
        <v>3.9556854760297154E-2</v>
      </c>
      <c r="K142" s="16">
        <v>2.9865337478953799E-2</v>
      </c>
      <c r="L142" s="16">
        <v>2.5146983190575397E-2</v>
      </c>
      <c r="M142" s="16">
        <v>7.4122973513519944E-2</v>
      </c>
      <c r="N142" s="16">
        <v>5.3079289117493357E-2</v>
      </c>
      <c r="O142" s="16">
        <v>7.1320077763067966E-2</v>
      </c>
      <c r="P142" s="16">
        <v>3.1921380129755567E-2</v>
      </c>
      <c r="Q142" s="16">
        <v>3.0963650860792346E-2</v>
      </c>
      <c r="R142" s="16">
        <v>3.8959372280576977E-2</v>
      </c>
      <c r="S142" s="16">
        <v>5.6180926107805416E-2</v>
      </c>
      <c r="T142" s="16">
        <v>6.9510057309798035E-2</v>
      </c>
      <c r="U142" s="16">
        <v>9.8567036139718664E-2</v>
      </c>
      <c r="V142" s="16">
        <v>3.6964835179158176E-2</v>
      </c>
      <c r="W142" s="16">
        <v>1.3620526345790574E-2</v>
      </c>
      <c r="X142" s="16">
        <v>2.3395155341405505E-2</v>
      </c>
      <c r="Y142" s="16">
        <v>1.0780035868432387E-2</v>
      </c>
      <c r="Z142" s="16">
        <v>4.7600000000000003E-2</v>
      </c>
      <c r="AA142" s="16">
        <v>2.12E-2</v>
      </c>
      <c r="AB142" s="16">
        <v>3.7391982114600208E-2</v>
      </c>
      <c r="AC142" s="16">
        <v>3.8556202084216395E-2</v>
      </c>
      <c r="AD142" s="16">
        <v>3.9254739655337212E-2</v>
      </c>
      <c r="AE142" s="16">
        <v>3.9612886681477867E-2</v>
      </c>
      <c r="AF142" s="16">
        <v>3.9228819369136157E-2</v>
      </c>
      <c r="AG142" s="16">
        <v>0</v>
      </c>
      <c r="AH142" s="16">
        <v>1.2392321872285061E-2</v>
      </c>
      <c r="AI142" s="16">
        <v>3.9628370133225187E-3</v>
      </c>
      <c r="AJ142" s="90">
        <v>8.9466660542956728E-3</v>
      </c>
      <c r="AK142" s="90">
        <v>1.5619405933328846E-2</v>
      </c>
      <c r="AL142" s="90">
        <v>1.4735360694427855E-2</v>
      </c>
      <c r="AM142" s="90">
        <v>7.4391344435643094E-3</v>
      </c>
      <c r="AN142" s="90">
        <v>8.2908510381332883E-3</v>
      </c>
      <c r="AO142" s="90">
        <v>8.9492462964002265E-3</v>
      </c>
      <c r="AP142" s="90">
        <v>6.749568879909686E-3</v>
      </c>
      <c r="AQ142" s="418">
        <v>2.9352800620046759E-3</v>
      </c>
      <c r="AR142" s="90">
        <v>2.9263883904133117E-3</v>
      </c>
      <c r="AS142" s="90">
        <v>5.0129429086570084E-3</v>
      </c>
      <c r="AT142" s="90">
        <v>5.0234284086525813E-3</v>
      </c>
      <c r="AU142" s="90">
        <v>5.5761485237398305E-3</v>
      </c>
      <c r="AV142" s="90">
        <v>1.116738555279596E-2</v>
      </c>
      <c r="AW142" s="90">
        <v>1.0425295936943179E-2</v>
      </c>
      <c r="AX142" s="90">
        <v>1.1371743275134355E-2</v>
      </c>
      <c r="AY142" s="90">
        <v>1.0871177097224028E-2</v>
      </c>
      <c r="AZ142" s="90">
        <v>9.6085532704535855E-3</v>
      </c>
      <c r="BA142" s="90">
        <v>8.4996661850653913E-3</v>
      </c>
      <c r="BB142" s="90">
        <v>1.1953666538158892E-2</v>
      </c>
      <c r="BC142" s="90">
        <v>5.3979386779259659E-3</v>
      </c>
      <c r="BD142" s="90">
        <v>8.7159427295429893E-3</v>
      </c>
      <c r="BE142" s="85"/>
    </row>
    <row r="143" spans="1:57">
      <c r="B143" s="1" t="str">
        <f t="shared" si="5"/>
        <v>MTRestaurantNew</v>
      </c>
      <c r="C143" s="1" t="s">
        <v>131</v>
      </c>
      <c r="D143" s="185" t="s">
        <v>60</v>
      </c>
      <c r="E143" s="1" t="s">
        <v>8</v>
      </c>
      <c r="H143" s="16">
        <v>1.8200000000000001E-2</v>
      </c>
      <c r="I143" s="16">
        <v>2.7699999999999999E-2</v>
      </c>
      <c r="J143" s="16">
        <v>1.0199999999999999E-2</v>
      </c>
      <c r="K143" s="16">
        <v>7.4000000000000003E-3</v>
      </c>
      <c r="L143" s="16">
        <v>3.2199999999999999E-2</v>
      </c>
      <c r="M143" s="16">
        <v>1.3099999999999999E-2</v>
      </c>
      <c r="N143" s="16">
        <v>7.7200000000000005E-2</v>
      </c>
      <c r="O143" s="16">
        <v>4.1299999999999996E-2</v>
      </c>
      <c r="P143" s="16">
        <v>4.8000000000000001E-2</v>
      </c>
      <c r="Q143" s="16">
        <v>4.5499999999999999E-2</v>
      </c>
      <c r="R143" s="16">
        <v>5.1299999999999998E-2</v>
      </c>
      <c r="S143" s="16">
        <v>5.0299999999999997E-2</v>
      </c>
      <c r="T143" s="16">
        <v>2.52E-2</v>
      </c>
      <c r="U143" s="16">
        <v>3.0499999999999999E-2</v>
      </c>
      <c r="V143" s="16">
        <v>2.5999999999999999E-2</v>
      </c>
      <c r="W143" s="16">
        <v>6.9501599999999997E-2</v>
      </c>
      <c r="X143" s="16">
        <v>0.11937869999999999</v>
      </c>
      <c r="Y143" s="16">
        <v>5.5007399999999998E-2</v>
      </c>
      <c r="Z143" s="16">
        <v>4.0882392200061568E-2</v>
      </c>
      <c r="AA143" s="16">
        <v>0.13683234827102456</v>
      </c>
      <c r="AB143" s="16">
        <v>9.0728791792320906E-2</v>
      </c>
      <c r="AC143" s="16">
        <v>7.8426627707590915E-2</v>
      </c>
      <c r="AD143" s="16">
        <v>7.7049775230239925E-2</v>
      </c>
      <c r="AE143" s="16">
        <v>8.0427814186369212E-2</v>
      </c>
      <c r="AF143" s="16">
        <v>8.5700225149564199E-2</v>
      </c>
      <c r="AG143" s="16">
        <v>4.0000000000000002E-4</v>
      </c>
      <c r="AH143" s="16">
        <v>0.10620445633236632</v>
      </c>
      <c r="AI143" s="16">
        <v>0.17266650981216186</v>
      </c>
      <c r="AJ143" s="90">
        <v>8.096772176514451E-2</v>
      </c>
      <c r="AK143" s="90">
        <v>8.106758461830485E-2</v>
      </c>
      <c r="AL143" s="90">
        <v>8.0885448459620576E-2</v>
      </c>
      <c r="AM143" s="90">
        <v>8.0673449070167463E-2</v>
      </c>
      <c r="AN143" s="90">
        <v>8.0178419075902355E-2</v>
      </c>
      <c r="AO143" s="90">
        <v>7.9794991800183096E-2</v>
      </c>
      <c r="AP143" s="90">
        <v>7.8979061907150039E-2</v>
      </c>
      <c r="AQ143" s="418">
        <v>7.8204527009414659E-2</v>
      </c>
      <c r="AR143" s="90">
        <v>7.7531219772935173E-2</v>
      </c>
      <c r="AS143" s="90">
        <v>7.6876577273683827E-2</v>
      </c>
      <c r="AT143" s="90">
        <v>7.6199959873136158E-2</v>
      </c>
      <c r="AU143" s="90">
        <v>7.5572349905640976E-2</v>
      </c>
      <c r="AV143" s="90">
        <v>7.5098656998915936E-2</v>
      </c>
      <c r="AW143" s="90">
        <v>9.5288781472230924E-2</v>
      </c>
      <c r="AX143" s="90">
        <v>9.2131451644216364E-2</v>
      </c>
      <c r="AY143" s="90">
        <v>8.8430232858956792E-2</v>
      </c>
      <c r="AZ143" s="90">
        <v>0.1037639701181028</v>
      </c>
      <c r="BA143" s="90">
        <v>0.1115700252442535</v>
      </c>
      <c r="BB143" s="90">
        <v>0.10373894017812345</v>
      </c>
      <c r="BC143" s="90">
        <v>8.7661286913148659E-2</v>
      </c>
      <c r="BD143" s="90">
        <v>0.1033414497085457</v>
      </c>
      <c r="BE143" s="85"/>
    </row>
    <row r="144" spans="1:57">
      <c r="B144" s="1" t="str">
        <f t="shared" si="5"/>
        <v>MTLodgingNew</v>
      </c>
      <c r="C144" s="1" t="s">
        <v>132</v>
      </c>
      <c r="D144" s="185" t="s">
        <v>62</v>
      </c>
      <c r="E144" s="1" t="s">
        <v>8</v>
      </c>
      <c r="H144" s="16">
        <v>1.6199999999999999E-2</v>
      </c>
      <c r="I144" s="16">
        <v>7.2800000000000004E-2</v>
      </c>
      <c r="J144" s="16">
        <v>0.23139999999999999</v>
      </c>
      <c r="K144" s="16">
        <v>6.2899999999999998E-2</v>
      </c>
      <c r="L144" s="16">
        <v>8.0299999999999996E-2</v>
      </c>
      <c r="M144" s="16">
        <v>0.1036</v>
      </c>
      <c r="N144" s="16">
        <v>0.13750000000000001</v>
      </c>
      <c r="O144" s="16">
        <v>0.12790000000000001</v>
      </c>
      <c r="P144" s="16">
        <v>0.24299999999999999</v>
      </c>
      <c r="Q144" s="16">
        <v>0.21619999999999998</v>
      </c>
      <c r="R144" s="16">
        <v>0.15919999999999998</v>
      </c>
      <c r="S144" s="16">
        <v>0.2424</v>
      </c>
      <c r="T144" s="16">
        <v>0.153</v>
      </c>
      <c r="U144" s="16">
        <v>0.15630000000000002</v>
      </c>
      <c r="V144" s="16">
        <v>0.32839999999999997</v>
      </c>
      <c r="W144" s="16">
        <v>0.2853</v>
      </c>
      <c r="X144" s="16">
        <v>8.43E-2</v>
      </c>
      <c r="Y144" s="16">
        <v>0.13190000000000002</v>
      </c>
      <c r="Z144" s="16">
        <v>0.14849999999999999</v>
      </c>
      <c r="AA144" s="16">
        <v>0.33030000000000004</v>
      </c>
      <c r="AB144" s="16">
        <v>0.26767490999999999</v>
      </c>
      <c r="AC144" s="16">
        <v>0.22668945999999998</v>
      </c>
      <c r="AD144" s="16">
        <v>0.21574797999999998</v>
      </c>
      <c r="AE144" s="16">
        <v>0.248752</v>
      </c>
      <c r="AF144" s="16">
        <v>0.27003221999999999</v>
      </c>
      <c r="AG144" s="16">
        <v>0.27729999999999999</v>
      </c>
      <c r="AH144" s="16">
        <v>0.24506741867203186</v>
      </c>
      <c r="AI144" s="16">
        <v>0.42443733568672126</v>
      </c>
      <c r="AJ144" s="90">
        <v>0.33472049830863848</v>
      </c>
      <c r="AK144" s="90">
        <v>0.241185578994766</v>
      </c>
      <c r="AL144" s="90">
        <v>0.21939928069125139</v>
      </c>
      <c r="AM144" s="90">
        <v>0.15290828064751127</v>
      </c>
      <c r="AN144" s="90">
        <v>0.17732428291579774</v>
      </c>
      <c r="AO144" s="90">
        <v>6.9830276511452821E-2</v>
      </c>
      <c r="AP144" s="90">
        <v>6.2340000048124553E-2</v>
      </c>
      <c r="AQ144" s="418">
        <v>6.5205006240626889E-2</v>
      </c>
      <c r="AR144" s="90">
        <v>6.2231131195679454E-2</v>
      </c>
      <c r="AS144" s="90">
        <v>6.2129796057717179E-2</v>
      </c>
      <c r="AT144" s="90">
        <v>6.198886985211479E-2</v>
      </c>
      <c r="AU144" s="90">
        <v>8.6483638914189601E-2</v>
      </c>
      <c r="AV144" s="90">
        <v>0.16876497765840118</v>
      </c>
      <c r="AW144" s="90">
        <v>0.1957930237673956</v>
      </c>
      <c r="AX144" s="90">
        <v>0.16987496530561594</v>
      </c>
      <c r="AY144" s="90">
        <v>0.17590402946449366</v>
      </c>
      <c r="AZ144" s="90">
        <v>0.20594678425377161</v>
      </c>
      <c r="BA144" s="90">
        <v>0.20528903978722285</v>
      </c>
      <c r="BB144" s="90">
        <v>0.19364642936869869</v>
      </c>
      <c r="BC144" s="90">
        <v>0.17228416105560251</v>
      </c>
      <c r="BD144" s="90">
        <v>0.18211372172435453</v>
      </c>
      <c r="BE144" s="85"/>
    </row>
    <row r="145" spans="2:57">
      <c r="B145" s="1" t="str">
        <f t="shared" si="5"/>
        <v>MTHospitalNew</v>
      </c>
      <c r="C145" s="1" t="s">
        <v>133</v>
      </c>
      <c r="D145" s="185" t="s">
        <v>64</v>
      </c>
      <c r="E145" s="1" t="s">
        <v>8</v>
      </c>
      <c r="H145" s="16">
        <v>5.5926000000000003E-2</v>
      </c>
      <c r="I145" s="16">
        <v>7.7945400000000012E-2</v>
      </c>
      <c r="J145" s="16">
        <v>3.9616200000000004E-2</v>
      </c>
      <c r="K145" s="16">
        <v>3.7861200000000005E-2</v>
      </c>
      <c r="L145" s="16">
        <v>4.8601800000000001E-2</v>
      </c>
      <c r="M145" s="16">
        <v>4.8461400000000002E-2</v>
      </c>
      <c r="N145" s="16">
        <v>0.1010412</v>
      </c>
      <c r="O145" s="16">
        <v>5.0918399999999996E-2</v>
      </c>
      <c r="P145" s="16">
        <v>5.8921200000000007E-2</v>
      </c>
      <c r="Q145" s="16">
        <v>8.45442E-2</v>
      </c>
      <c r="R145" s="16">
        <v>9.3974400000000013E-2</v>
      </c>
      <c r="S145" s="16">
        <v>5.9202000000000005E-2</v>
      </c>
      <c r="T145" s="16">
        <v>7.4201400000000001E-2</v>
      </c>
      <c r="U145" s="16">
        <v>0.1071486</v>
      </c>
      <c r="V145" s="16">
        <v>0.11398140000000001</v>
      </c>
      <c r="W145" s="16">
        <v>9.4021200000000013E-2</v>
      </c>
      <c r="X145" s="16">
        <v>5.4498600000000001E-2</v>
      </c>
      <c r="Y145" s="16">
        <v>5.9061600000000006E-2</v>
      </c>
      <c r="Z145" s="16">
        <v>0.3604</v>
      </c>
      <c r="AA145" s="16">
        <v>0.33529999999999999</v>
      </c>
      <c r="AB145" s="16">
        <v>0.18800158000000008</v>
      </c>
      <c r="AC145" s="16">
        <v>0.1901061300000001</v>
      </c>
      <c r="AD145" s="16">
        <v>0.24725164000000002</v>
      </c>
      <c r="AE145" s="16">
        <v>0.28489977000000005</v>
      </c>
      <c r="AF145" s="16">
        <v>0.29366129999999996</v>
      </c>
      <c r="AG145" s="16">
        <v>0.10629999999999999</v>
      </c>
      <c r="AH145" s="16">
        <v>0.13265622807606833</v>
      </c>
      <c r="AI145" s="16">
        <v>0.31740333436027679</v>
      </c>
      <c r="AJ145" s="90">
        <v>0.34009546301463667</v>
      </c>
      <c r="AK145" s="90">
        <v>0.47586391816744156</v>
      </c>
      <c r="AL145" s="90">
        <v>0.41294191755894233</v>
      </c>
      <c r="AM145" s="90">
        <v>0.34226588976730626</v>
      </c>
      <c r="AN145" s="90">
        <v>0.26927203691054541</v>
      </c>
      <c r="AO145" s="90">
        <v>0.19447424343359804</v>
      </c>
      <c r="AP145" s="90">
        <v>0.12273316337259725</v>
      </c>
      <c r="AQ145" s="418">
        <v>0.11729547486091167</v>
      </c>
      <c r="AR145" s="90">
        <v>7.9230775614920618E-2</v>
      </c>
      <c r="AS145" s="90">
        <v>7.8240962112504586E-2</v>
      </c>
      <c r="AT145" s="90">
        <v>0.11668187291433822</v>
      </c>
      <c r="AU145" s="90">
        <v>0.17787574069619944</v>
      </c>
      <c r="AV145" s="90">
        <v>0.16316276619936343</v>
      </c>
      <c r="AW145" s="90">
        <v>0.2110288092022741</v>
      </c>
      <c r="AX145" s="90">
        <v>0.19194259757439264</v>
      </c>
      <c r="AY145" s="90">
        <v>0.16141559583778306</v>
      </c>
      <c r="AZ145" s="90">
        <v>0.18457469447262875</v>
      </c>
      <c r="BA145" s="90">
        <v>0.18416012163641535</v>
      </c>
      <c r="BB145" s="90">
        <v>0.14367073077775419</v>
      </c>
      <c r="BC145" s="90">
        <v>0.12616596839669053</v>
      </c>
      <c r="BD145" s="90">
        <v>0.13815581248160899</v>
      </c>
      <c r="BE145" s="85"/>
    </row>
    <row r="146" spans="2:57">
      <c r="B146" s="1" t="str">
        <f t="shared" si="5"/>
        <v>MTResidential CareNew</v>
      </c>
      <c r="C146" s="1" t="s">
        <v>134</v>
      </c>
      <c r="D146" s="186" t="s">
        <v>5434</v>
      </c>
      <c r="E146" s="1" t="s">
        <v>8</v>
      </c>
      <c r="H146" s="16">
        <v>0.18307400000000001</v>
      </c>
      <c r="I146" s="16">
        <v>0.25515460000000001</v>
      </c>
      <c r="J146" s="16">
        <v>0.12968380000000002</v>
      </c>
      <c r="K146" s="16">
        <v>0.12393880000000002</v>
      </c>
      <c r="L146" s="16">
        <v>0.1590982</v>
      </c>
      <c r="M146" s="16">
        <v>0.15863859999999999</v>
      </c>
      <c r="N146" s="16">
        <v>0.33075880000000002</v>
      </c>
      <c r="O146" s="16">
        <v>0.16668160000000001</v>
      </c>
      <c r="P146" s="16">
        <v>0.19287880000000002</v>
      </c>
      <c r="Q146" s="16">
        <v>0.2767558</v>
      </c>
      <c r="R146" s="16">
        <v>0.3076256</v>
      </c>
      <c r="S146" s="16">
        <v>0.193798</v>
      </c>
      <c r="T146" s="16">
        <v>0.24289860000000002</v>
      </c>
      <c r="U146" s="16">
        <v>0.35075139999999999</v>
      </c>
      <c r="V146" s="16">
        <v>0.37311860000000002</v>
      </c>
      <c r="W146" s="16">
        <v>0.30777879999999996</v>
      </c>
      <c r="X146" s="16">
        <v>0.17840139999999999</v>
      </c>
      <c r="Y146" s="16">
        <v>0.19333839999999999</v>
      </c>
      <c r="Z146" s="16">
        <v>0.3604</v>
      </c>
      <c r="AA146" s="16">
        <v>0.33529999999999999</v>
      </c>
      <c r="AB146" s="16">
        <v>0.18800158000000008</v>
      </c>
      <c r="AC146" s="16">
        <v>0.1901061300000001</v>
      </c>
      <c r="AD146" s="16">
        <v>0.24725164000000002</v>
      </c>
      <c r="AE146" s="16">
        <v>0.28489977000000005</v>
      </c>
      <c r="AF146" s="16">
        <v>0.29366129999999996</v>
      </c>
      <c r="AG146" s="16">
        <v>0.11209999999999999</v>
      </c>
      <c r="AH146" s="16">
        <v>6.3154588594737923E-2</v>
      </c>
      <c r="AI146" s="16">
        <v>0.15684897408773665</v>
      </c>
      <c r="AJ146" s="90">
        <v>0.18198729691486412</v>
      </c>
      <c r="AK146" s="90">
        <v>0.2663326663566481</v>
      </c>
      <c r="AL146" s="90">
        <v>0.25383156538280949</v>
      </c>
      <c r="AM146" s="90">
        <v>0.21779181203260545</v>
      </c>
      <c r="AN146" s="90">
        <v>0.19539929557239269</v>
      </c>
      <c r="AO146" s="90">
        <v>0.14404855035406364</v>
      </c>
      <c r="AP146" s="90">
        <v>0.1358347310942353</v>
      </c>
      <c r="AQ146" s="418">
        <v>0.13192908560912617</v>
      </c>
      <c r="AR146" s="90">
        <v>0.12523191156771948</v>
      </c>
      <c r="AS146" s="90">
        <v>0.12408036171631105</v>
      </c>
      <c r="AT146" s="90">
        <v>0.13617842368965083</v>
      </c>
      <c r="AU146" s="90">
        <v>0.14609614431415324</v>
      </c>
      <c r="AV146" s="90">
        <v>0.18303282774781018</v>
      </c>
      <c r="AW146" s="90">
        <v>0.19616505035672835</v>
      </c>
      <c r="AX146" s="90">
        <v>0.17552848564597445</v>
      </c>
      <c r="AY146" s="90">
        <v>0.18743793675360426</v>
      </c>
      <c r="AZ146" s="90">
        <v>0.17535295767150202</v>
      </c>
      <c r="BA146" s="90">
        <v>0.18168398490932675</v>
      </c>
      <c r="BB146" s="90">
        <v>0.17103518260367401</v>
      </c>
      <c r="BC146" s="90">
        <v>0.16230144552655629</v>
      </c>
      <c r="BD146" s="90">
        <v>0.14728760071470706</v>
      </c>
      <c r="BE146" s="85"/>
    </row>
    <row r="147" spans="2:57">
      <c r="B147" s="1" t="str">
        <f t="shared" si="5"/>
        <v>MTAssemblyNew</v>
      </c>
      <c r="C147" s="1" t="s">
        <v>135</v>
      </c>
      <c r="D147" s="185" t="s">
        <v>67</v>
      </c>
      <c r="E147" s="1" t="s">
        <v>8</v>
      </c>
      <c r="H147" s="16">
        <v>0.13889000000000001</v>
      </c>
      <c r="I147" s="16">
        <v>8.6394000000000026E-2</v>
      </c>
      <c r="J147" s="16">
        <v>8.9862000000000011E-2</v>
      </c>
      <c r="K147" s="16">
        <v>0.10047000000000002</v>
      </c>
      <c r="L147" s="16">
        <v>9.1595999999999997E-2</v>
      </c>
      <c r="M147" s="16">
        <v>5.3102692600000008E-2</v>
      </c>
      <c r="N147" s="16">
        <v>7.5077616799999997E-2</v>
      </c>
      <c r="O147" s="16">
        <v>0.14943000000000001</v>
      </c>
      <c r="P147" s="16">
        <v>0.19896800000000001</v>
      </c>
      <c r="Q147" s="16">
        <v>0.17751400000000001</v>
      </c>
      <c r="R147" s="16">
        <v>0.29961847200000008</v>
      </c>
      <c r="S147" s="16">
        <v>0.32215000000000005</v>
      </c>
      <c r="T147" s="16">
        <v>0.23167600000000005</v>
      </c>
      <c r="U147" s="16">
        <v>0.13569400000000001</v>
      </c>
      <c r="V147" s="16">
        <v>0.19543199999999999</v>
      </c>
      <c r="W147" s="16">
        <v>7.3900000000000007E-2</v>
      </c>
      <c r="X147" s="16">
        <v>0.19789999999999999</v>
      </c>
      <c r="Y147" s="16">
        <v>0.19040000000000001</v>
      </c>
      <c r="Z147" s="16">
        <v>0.27250000000000002</v>
      </c>
      <c r="AA147" s="16">
        <v>0.30969999999999998</v>
      </c>
      <c r="AB147" s="16">
        <v>0.14437921709174992</v>
      </c>
      <c r="AC147" s="16">
        <v>0.12593667786924057</v>
      </c>
      <c r="AD147" s="16">
        <v>0.11274781687252457</v>
      </c>
      <c r="AE147" s="16">
        <v>0.11357810546743598</v>
      </c>
      <c r="AF147" s="16">
        <v>0.10568301542511195</v>
      </c>
      <c r="AG147" s="16">
        <v>2.2100000000000002E-2</v>
      </c>
      <c r="AH147" s="16">
        <v>0.67977661425771374</v>
      </c>
      <c r="AI147" s="16">
        <v>0.61635345407678621</v>
      </c>
      <c r="AJ147" s="90">
        <v>0.22606761414503357</v>
      </c>
      <c r="AK147" s="90">
        <v>0.23794667736567682</v>
      </c>
      <c r="AL147" s="90">
        <v>0.20914898205156771</v>
      </c>
      <c r="AM147" s="90">
        <v>0.12046472026973584</v>
      </c>
      <c r="AN147" s="90">
        <v>0.18043567382048775</v>
      </c>
      <c r="AO147" s="90">
        <v>0.29370127924660039</v>
      </c>
      <c r="AP147" s="90">
        <v>0.30839643456893234</v>
      </c>
      <c r="AQ147" s="418">
        <v>0.12172918001710152</v>
      </c>
      <c r="AR147" s="90">
        <v>0.23443307520118842</v>
      </c>
      <c r="AS147" s="90">
        <v>0.30226216292723995</v>
      </c>
      <c r="AT147" s="90">
        <v>0.27799452252238893</v>
      </c>
      <c r="AU147" s="90">
        <v>0.56448022126758846</v>
      </c>
      <c r="AV147" s="90">
        <v>0.35686262353052073</v>
      </c>
      <c r="AW147" s="90">
        <v>0.6506065377248692</v>
      </c>
      <c r="AX147" s="90">
        <v>0.5749736517245243</v>
      </c>
      <c r="AY147" s="90">
        <v>0.49628691776799805</v>
      </c>
      <c r="AZ147" s="90">
        <v>0.78770784626571644</v>
      </c>
      <c r="BA147" s="90">
        <v>0.49901325223863774</v>
      </c>
      <c r="BB147" s="90">
        <v>0.58784298897847942</v>
      </c>
      <c r="BC147" s="90">
        <v>0.70683240792412805</v>
      </c>
      <c r="BD147" s="90">
        <v>0.30737155052185389</v>
      </c>
      <c r="BE147" s="85"/>
    </row>
    <row r="148" spans="2:57">
      <c r="B148" s="1" t="str">
        <f t="shared" si="5"/>
        <v>MTOtherNew</v>
      </c>
      <c r="C148" s="1" t="s">
        <v>136</v>
      </c>
      <c r="D148" s="185" t="s">
        <v>69</v>
      </c>
      <c r="E148" s="1" t="s">
        <v>8</v>
      </c>
      <c r="H148" s="16">
        <v>0.26961000000000002</v>
      </c>
      <c r="I148" s="16">
        <v>0.16770600000000002</v>
      </c>
      <c r="J148" s="16">
        <v>0.17443800000000001</v>
      </c>
      <c r="K148" s="16">
        <v>0.19503000000000001</v>
      </c>
      <c r="L148" s="16">
        <v>0.17780399999999999</v>
      </c>
      <c r="M148" s="16">
        <v>0.10308169740000001</v>
      </c>
      <c r="N148" s="16">
        <v>0.14573890320000002</v>
      </c>
      <c r="O148" s="16">
        <v>0.29006999999999999</v>
      </c>
      <c r="P148" s="16">
        <v>0.38623200000000002</v>
      </c>
      <c r="Q148" s="16">
        <v>0.344586</v>
      </c>
      <c r="R148" s="16">
        <v>0.58161232800000007</v>
      </c>
      <c r="S148" s="16">
        <v>0.62535000000000007</v>
      </c>
      <c r="T148" s="16">
        <v>0.44972400000000012</v>
      </c>
      <c r="U148" s="16">
        <v>0.26340600000000003</v>
      </c>
      <c r="V148" s="16">
        <v>0.37936799999999998</v>
      </c>
      <c r="W148" s="16">
        <v>0.15509999999999999</v>
      </c>
      <c r="X148" s="16">
        <v>0.2155</v>
      </c>
      <c r="Y148" s="16">
        <v>0.21199999999999999</v>
      </c>
      <c r="Z148" s="16">
        <v>0.20980000000000001</v>
      </c>
      <c r="AA148" s="16">
        <v>0.19269999999999998</v>
      </c>
      <c r="AB148" s="16">
        <v>0.28119913349861531</v>
      </c>
      <c r="AC148" s="16">
        <v>0.25254892801661488</v>
      </c>
      <c r="AD148" s="16">
        <v>0.26806078039084402</v>
      </c>
      <c r="AE148" s="16">
        <v>0.28886737875496393</v>
      </c>
      <c r="AF148" s="16">
        <v>0.27116098440584874</v>
      </c>
      <c r="AG148" s="16">
        <v>0.69389999999999963</v>
      </c>
      <c r="AH148" s="16">
        <v>0.68493194712478211</v>
      </c>
      <c r="AI148" s="16">
        <v>0.68563076249335553</v>
      </c>
      <c r="AJ148" s="90">
        <v>0.41356701607759527</v>
      </c>
      <c r="AK148" s="90">
        <v>1.1016371667551483</v>
      </c>
      <c r="AL148" s="90">
        <v>0.63811350731333316</v>
      </c>
      <c r="AM148" s="90">
        <v>0.4819322533282589</v>
      </c>
      <c r="AN148" s="90">
        <v>0.79522154480596441</v>
      </c>
      <c r="AO148" s="90">
        <v>0.56307400712484001</v>
      </c>
      <c r="AP148" s="90">
        <v>0.44267725937605518</v>
      </c>
      <c r="AQ148" s="418">
        <v>0.51906221268359742</v>
      </c>
      <c r="AR148" s="90">
        <v>0.77427367290909055</v>
      </c>
      <c r="AS148" s="90">
        <v>0.72765569140834752</v>
      </c>
      <c r="AT148" s="90">
        <v>0.78595307897989852</v>
      </c>
      <c r="AU148" s="90">
        <v>0.71083706395798885</v>
      </c>
      <c r="AV148" s="90">
        <v>0.73231541188517191</v>
      </c>
      <c r="AW148" s="90">
        <v>0.90855907333034336</v>
      </c>
      <c r="AX148" s="90">
        <v>0.82285496097296618</v>
      </c>
      <c r="AY148" s="90">
        <v>0.73397468910077079</v>
      </c>
      <c r="AZ148" s="90">
        <v>0.83567185692569712</v>
      </c>
      <c r="BA148" s="90">
        <v>0.69666087146216671</v>
      </c>
      <c r="BB148" s="90">
        <v>0.94624597049442172</v>
      </c>
      <c r="BC148" s="90">
        <v>0.6279089140590518</v>
      </c>
      <c r="BD148" s="90">
        <v>0.87895064123711453</v>
      </c>
      <c r="BE148" s="85"/>
    </row>
    <row r="149" spans="2:57">
      <c r="B149" s="1" t="str">
        <f t="shared" si="5"/>
        <v>MTLarge OffStock 2016</v>
      </c>
      <c r="C149" s="1" t="s">
        <v>137</v>
      </c>
      <c r="D149" s="185" t="s">
        <v>41</v>
      </c>
      <c r="E149" s="1" t="s">
        <v>5421</v>
      </c>
      <c r="F149" s="1" t="s">
        <v>71</v>
      </c>
      <c r="AJ149" s="85"/>
      <c r="AK149" s="85">
        <v>22.482972029345891</v>
      </c>
      <c r="AL149" s="85">
        <v>22.415523113257855</v>
      </c>
      <c r="AM149" s="85">
        <v>22.348276543918082</v>
      </c>
      <c r="AN149" s="85">
        <v>22.281231714286328</v>
      </c>
      <c r="AO149" s="85">
        <v>22.21438801914347</v>
      </c>
      <c r="AP149" s="85">
        <v>22.147744855086039</v>
      </c>
      <c r="AQ149" s="419">
        <v>22.081301620520779</v>
      </c>
      <c r="AR149" s="85">
        <v>22.015057715659218</v>
      </c>
      <c r="AS149" s="85">
        <v>21.949012542512239</v>
      </c>
      <c r="AT149" s="85">
        <v>21.883165504884701</v>
      </c>
      <c r="AU149" s="85">
        <v>21.817516008370045</v>
      </c>
      <c r="AV149" s="85">
        <v>21.752063460344935</v>
      </c>
      <c r="AW149" s="85">
        <v>21.6868072699639</v>
      </c>
      <c r="AX149" s="85">
        <v>21.621746848154007</v>
      </c>
      <c r="AY149" s="85">
        <v>21.556881607609544</v>
      </c>
      <c r="AZ149" s="85">
        <v>21.492210962786714</v>
      </c>
      <c r="BA149" s="85">
        <v>21.427734329898353</v>
      </c>
      <c r="BB149" s="85">
        <v>21.363451126908657</v>
      </c>
      <c r="BC149" s="85">
        <v>21.29936077352793</v>
      </c>
      <c r="BD149" s="85">
        <v>21.235462691207346</v>
      </c>
      <c r="BE149" s="85"/>
    </row>
    <row r="150" spans="2:57">
      <c r="B150" s="1" t="str">
        <f t="shared" si="5"/>
        <v>MTMedium OffStock 2016</v>
      </c>
      <c r="C150" s="1" t="s">
        <v>138</v>
      </c>
      <c r="D150" s="185" t="s">
        <v>43</v>
      </c>
      <c r="E150" s="1" t="s">
        <v>5421</v>
      </c>
      <c r="F150" s="1" t="s">
        <v>71</v>
      </c>
      <c r="AJ150" s="85"/>
      <c r="AK150" s="85">
        <v>12.110029264791091</v>
      </c>
      <c r="AL150" s="85">
        <v>12.073699176996717</v>
      </c>
      <c r="AM150" s="85">
        <v>12.037478079465727</v>
      </c>
      <c r="AN150" s="85">
        <v>12.001365645227329</v>
      </c>
      <c r="AO150" s="85">
        <v>11.965361548291646</v>
      </c>
      <c r="AP150" s="85">
        <v>11.929465463646771</v>
      </c>
      <c r="AQ150" s="419">
        <v>11.893677067255831</v>
      </c>
      <c r="AR150" s="85">
        <v>11.857996036054065</v>
      </c>
      <c r="AS150" s="85">
        <v>11.822422047945903</v>
      </c>
      <c r="AT150" s="85">
        <v>11.786954781802065</v>
      </c>
      <c r="AU150" s="85">
        <v>11.751593917456658</v>
      </c>
      <c r="AV150" s="85">
        <v>11.716339135704288</v>
      </c>
      <c r="AW150" s="85">
        <v>11.681190118297176</v>
      </c>
      <c r="AX150" s="85">
        <v>11.646146547942283</v>
      </c>
      <c r="AY150" s="85">
        <v>11.611208108298456</v>
      </c>
      <c r="AZ150" s="85">
        <v>11.576374483973561</v>
      </c>
      <c r="BA150" s="85">
        <v>11.54164536052164</v>
      </c>
      <c r="BB150" s="85">
        <v>11.507020424440075</v>
      </c>
      <c r="BC150" s="85">
        <v>11.472499363166754</v>
      </c>
      <c r="BD150" s="85">
        <v>11.438081865077255</v>
      </c>
      <c r="BE150" s="85"/>
    </row>
    <row r="151" spans="2:57">
      <c r="B151" s="1" t="str">
        <f t="shared" si="5"/>
        <v>MTSmall OffStock 2016</v>
      </c>
      <c r="C151" s="1" t="s">
        <v>139</v>
      </c>
      <c r="D151" s="185" t="s">
        <v>45</v>
      </c>
      <c r="E151" s="1" t="s">
        <v>5421</v>
      </c>
      <c r="F151" s="1" t="s">
        <v>71</v>
      </c>
      <c r="AJ151" s="85"/>
      <c r="AK151" s="85">
        <v>12.102121223605151</v>
      </c>
      <c r="AL151" s="85">
        <v>12.065814859934335</v>
      </c>
      <c r="AM151" s="85">
        <v>12.029617415354531</v>
      </c>
      <c r="AN151" s="85">
        <v>11.993528563108468</v>
      </c>
      <c r="AO151" s="85">
        <v>11.957547977419143</v>
      </c>
      <c r="AP151" s="85">
        <v>11.921675333486885</v>
      </c>
      <c r="AQ151" s="419">
        <v>11.885910307486425</v>
      </c>
      <c r="AR151" s="85">
        <v>11.850252576563966</v>
      </c>
      <c r="AS151" s="85">
        <v>11.814701818834275</v>
      </c>
      <c r="AT151" s="85">
        <v>11.779257713377772</v>
      </c>
      <c r="AU151" s="85">
        <v>11.743919940237639</v>
      </c>
      <c r="AV151" s="85">
        <v>11.708688180416926</v>
      </c>
      <c r="AW151" s="85">
        <v>11.673562115875676</v>
      </c>
      <c r="AX151" s="85">
        <v>11.638541429528049</v>
      </c>
      <c r="AY151" s="85">
        <v>11.603625805239465</v>
      </c>
      <c r="AZ151" s="85">
        <v>11.568814927823746</v>
      </c>
      <c r="BA151" s="85">
        <v>11.534108483040276</v>
      </c>
      <c r="BB151" s="85">
        <v>11.499506157591155</v>
      </c>
      <c r="BC151" s="85">
        <v>11.465007639118381</v>
      </c>
      <c r="BD151" s="85">
        <v>11.430612616201026</v>
      </c>
      <c r="BE151" s="85"/>
    </row>
    <row r="152" spans="2:57">
      <c r="B152" s="1" t="str">
        <f t="shared" si="5"/>
        <v>MTXLarge RetStock 2016</v>
      </c>
      <c r="C152" s="1" t="s">
        <v>122</v>
      </c>
      <c r="D152" s="186" t="s">
        <v>5432</v>
      </c>
      <c r="E152" s="1" t="s">
        <v>5421</v>
      </c>
      <c r="F152" s="1" t="s">
        <v>71</v>
      </c>
      <c r="AJ152" s="85"/>
      <c r="AK152" s="85">
        <v>15.23236378764544</v>
      </c>
      <c r="AL152" s="85">
        <v>15.16229491422227</v>
      </c>
      <c r="AM152" s="85">
        <v>15.092548357616847</v>
      </c>
      <c r="AN152" s="85">
        <v>15.023122635171809</v>
      </c>
      <c r="AO152" s="85">
        <v>14.954016271050019</v>
      </c>
      <c r="AP152" s="85">
        <v>14.885227796203189</v>
      </c>
      <c r="AQ152" s="419">
        <v>14.816755748340654</v>
      </c>
      <c r="AR152" s="85">
        <v>14.748598671898286</v>
      </c>
      <c r="AS152" s="85">
        <v>14.680755118007554</v>
      </c>
      <c r="AT152" s="85">
        <v>14.613223644464718</v>
      </c>
      <c r="AU152" s="85">
        <v>14.546002815700179</v>
      </c>
      <c r="AV152" s="85">
        <v>14.479091202747957</v>
      </c>
      <c r="AW152" s="85">
        <v>14.412487383215316</v>
      </c>
      <c r="AX152" s="85">
        <v>14.346189941252526</v>
      </c>
      <c r="AY152" s="85">
        <v>14.280197467522763</v>
      </c>
      <c r="AZ152" s="85">
        <v>14.214508559172158</v>
      </c>
      <c r="BA152" s="85">
        <v>14.149121819799966</v>
      </c>
      <c r="BB152" s="85">
        <v>14.084035859428885</v>
      </c>
      <c r="BC152" s="85">
        <v>14.019249294475513</v>
      </c>
      <c r="BD152" s="85">
        <v>13.954760747720925</v>
      </c>
      <c r="BE152" s="85"/>
    </row>
    <row r="153" spans="2:57">
      <c r="B153" s="1" t="str">
        <f t="shared" si="5"/>
        <v>MTLarge RetStock 2016</v>
      </c>
      <c r="C153" s="1" t="s">
        <v>123</v>
      </c>
      <c r="D153" s="186" t="s">
        <v>5429</v>
      </c>
      <c r="E153" s="1" t="s">
        <v>5421</v>
      </c>
      <c r="F153" s="1" t="s">
        <v>71</v>
      </c>
      <c r="AJ153" s="85"/>
      <c r="AK153" s="85">
        <v>26.320100343171209</v>
      </c>
      <c r="AL153" s="85">
        <v>26.19902788159262</v>
      </c>
      <c r="AM153" s="85">
        <v>26.078512353337292</v>
      </c>
      <c r="AN153" s="85">
        <v>25.958551196511937</v>
      </c>
      <c r="AO153" s="85">
        <v>25.839141861007981</v>
      </c>
      <c r="AP153" s="85">
        <v>25.720281808447343</v>
      </c>
      <c r="AQ153" s="419">
        <v>25.601968512128483</v>
      </c>
      <c r="AR153" s="85">
        <v>25.484199456972689</v>
      </c>
      <c r="AS153" s="85">
        <v>25.366972139470615</v>
      </c>
      <c r="AT153" s="85">
        <v>25.25028406762905</v>
      </c>
      <c r="AU153" s="85">
        <v>25.134132760917954</v>
      </c>
      <c r="AV153" s="85">
        <v>25.01851575021773</v>
      </c>
      <c r="AW153" s="85">
        <v>24.903430577766727</v>
      </c>
      <c r="AX153" s="85">
        <v>24.788874797108999</v>
      </c>
      <c r="AY153" s="85">
        <v>24.674845973042295</v>
      </c>
      <c r="AZ153" s="85">
        <v>24.561341681566301</v>
      </c>
      <c r="BA153" s="85">
        <v>24.448359509831096</v>
      </c>
      <c r="BB153" s="85">
        <v>24.335897056085873</v>
      </c>
      <c r="BC153" s="85">
        <v>24.223951929627876</v>
      </c>
      <c r="BD153" s="85">
        <v>24.112521750751586</v>
      </c>
      <c r="BE153" s="85"/>
    </row>
    <row r="154" spans="2:57">
      <c r="B154" s="1" t="str">
        <f t="shared" si="5"/>
        <v>MTMedium RetStock 2016</v>
      </c>
      <c r="C154" s="1" t="s">
        <v>124</v>
      </c>
      <c r="D154" s="186" t="s">
        <v>5430</v>
      </c>
      <c r="E154" s="1" t="s">
        <v>5421</v>
      </c>
      <c r="F154" s="1" t="s">
        <v>71</v>
      </c>
      <c r="AJ154" s="85"/>
      <c r="AK154" s="85">
        <v>9.9650764169753039</v>
      </c>
      <c r="AL154" s="85">
        <v>9.9192370654572173</v>
      </c>
      <c r="AM154" s="85">
        <v>9.8736085749561138</v>
      </c>
      <c r="AN154" s="85">
        <v>9.8281899755113145</v>
      </c>
      <c r="AO154" s="85">
        <v>9.7829803016239616</v>
      </c>
      <c r="AP154" s="85">
        <v>9.737978592236491</v>
      </c>
      <c r="AQ154" s="419">
        <v>9.6931838907122021</v>
      </c>
      <c r="AR154" s="85">
        <v>9.6485952448149259</v>
      </c>
      <c r="AS154" s="85">
        <v>9.6042117066887762</v>
      </c>
      <c r="AT154" s="85">
        <v>9.5600323328380075</v>
      </c>
      <c r="AU154" s="85">
        <v>9.5160561841069526</v>
      </c>
      <c r="AV154" s="85">
        <v>9.4722823256600606</v>
      </c>
      <c r="AW154" s="85">
        <v>9.4287098269620238</v>
      </c>
      <c r="AX154" s="85">
        <v>9.3853377617579987</v>
      </c>
      <c r="AY154" s="85">
        <v>9.3421652080539115</v>
      </c>
      <c r="AZ154" s="85">
        <v>9.2991912480968626</v>
      </c>
      <c r="BA154" s="85">
        <v>9.2564149683556174</v>
      </c>
      <c r="BB154" s="85">
        <v>9.2138354595011815</v>
      </c>
      <c r="BC154" s="85">
        <v>9.1714518163874761</v>
      </c>
      <c r="BD154" s="85">
        <v>9.1292631380320941</v>
      </c>
      <c r="BE154" s="85"/>
    </row>
    <row r="155" spans="2:57">
      <c r="B155" s="1" t="str">
        <f t="shared" si="5"/>
        <v>MTSmall RetStock 2016</v>
      </c>
      <c r="C155" s="1" t="s">
        <v>125</v>
      </c>
      <c r="D155" s="186" t="s">
        <v>5431</v>
      </c>
      <c r="E155" s="1" t="s">
        <v>5421</v>
      </c>
      <c r="F155" s="1" t="s">
        <v>71</v>
      </c>
      <c r="AJ155" s="85"/>
      <c r="AK155" s="85">
        <v>13.539763831064288</v>
      </c>
      <c r="AL155" s="85">
        <v>13.477480917441392</v>
      </c>
      <c r="AM155" s="85">
        <v>13.41548450522116</v>
      </c>
      <c r="AN155" s="85">
        <v>13.353773276497142</v>
      </c>
      <c r="AO155" s="85">
        <v>13.292345919425255</v>
      </c>
      <c r="AP155" s="85">
        <v>13.231201128195899</v>
      </c>
      <c r="AQ155" s="419">
        <v>13.170337603006198</v>
      </c>
      <c r="AR155" s="85">
        <v>13.109754050032368</v>
      </c>
      <c r="AS155" s="85">
        <v>13.049449181402219</v>
      </c>
      <c r="AT155" s="85">
        <v>12.989421715167769</v>
      </c>
      <c r="AU155" s="85">
        <v>12.929670375277997</v>
      </c>
      <c r="AV155" s="85">
        <v>12.870193891551718</v>
      </c>
      <c r="AW155" s="85">
        <v>12.81099099965058</v>
      </c>
      <c r="AX155" s="85">
        <v>12.752060441052187</v>
      </c>
      <c r="AY155" s="85">
        <v>12.693400963023347</v>
      </c>
      <c r="AZ155" s="85">
        <v>12.635011318593438</v>
      </c>
      <c r="BA155" s="85">
        <v>12.576890266527908</v>
      </c>
      <c r="BB155" s="85">
        <v>12.519036571301879</v>
      </c>
      <c r="BC155" s="85">
        <v>12.46144900307389</v>
      </c>
      <c r="BD155" s="85">
        <v>12.404126337659749</v>
      </c>
      <c r="BE155" s="85"/>
    </row>
    <row r="156" spans="2:57">
      <c r="B156" s="1" t="str">
        <f t="shared" si="5"/>
        <v>MTSchool K-12Stock 2016</v>
      </c>
      <c r="C156" s="1" t="s">
        <v>126</v>
      </c>
      <c r="D156" s="186" t="s">
        <v>5433</v>
      </c>
      <c r="E156" s="1" t="s">
        <v>5421</v>
      </c>
      <c r="F156" s="1" t="s">
        <v>71</v>
      </c>
      <c r="AJ156" s="85"/>
      <c r="AK156" s="85">
        <v>11.039589213676168</v>
      </c>
      <c r="AL156" s="85">
        <v>10.994326897900095</v>
      </c>
      <c r="AM156" s="85">
        <v>10.949250157618705</v>
      </c>
      <c r="AN156" s="85">
        <v>10.904358231972468</v>
      </c>
      <c r="AO156" s="85">
        <v>10.85965036322138</v>
      </c>
      <c r="AP156" s="85">
        <v>10.815125796732172</v>
      </c>
      <c r="AQ156" s="419">
        <v>10.770783780965569</v>
      </c>
      <c r="AR156" s="85">
        <v>10.72662356746361</v>
      </c>
      <c r="AS156" s="85">
        <v>10.68264441083701</v>
      </c>
      <c r="AT156" s="85">
        <v>10.638845568752579</v>
      </c>
      <c r="AU156" s="85">
        <v>10.595226301920693</v>
      </c>
      <c r="AV156" s="85">
        <v>10.551785874082819</v>
      </c>
      <c r="AW156" s="85">
        <v>10.50852355199908</v>
      </c>
      <c r="AX156" s="85">
        <v>10.465438605435883</v>
      </c>
      <c r="AY156" s="85">
        <v>10.422530307153597</v>
      </c>
      <c r="AZ156" s="85">
        <v>10.379797932894267</v>
      </c>
      <c r="BA156" s="85">
        <v>10.337240761369401</v>
      </c>
      <c r="BB156" s="85">
        <v>10.294858074247786</v>
      </c>
      <c r="BC156" s="85">
        <v>10.25264915614337</v>
      </c>
      <c r="BD156" s="85">
        <v>10.210613294603183</v>
      </c>
      <c r="BE156" s="85"/>
    </row>
    <row r="157" spans="2:57">
      <c r="B157" s="1" t="str">
        <f t="shared" si="5"/>
        <v>MTUniversityStock 2016</v>
      </c>
      <c r="C157" s="1" t="s">
        <v>127</v>
      </c>
      <c r="D157" s="185" t="s">
        <v>52</v>
      </c>
      <c r="E157" s="1" t="s">
        <v>5421</v>
      </c>
      <c r="F157" s="1" t="s">
        <v>71</v>
      </c>
      <c r="AJ157" s="85"/>
      <c r="AK157" s="85">
        <v>8.4498977038743792</v>
      </c>
      <c r="AL157" s="85">
        <v>8.415253123288494</v>
      </c>
      <c r="AM157" s="85">
        <v>8.3807505854830104</v>
      </c>
      <c r="AN157" s="85">
        <v>8.346389508082531</v>
      </c>
      <c r="AO157" s="85">
        <v>8.3121693110993924</v>
      </c>
      <c r="AP157" s="85">
        <v>8.2780894169238852</v>
      </c>
      <c r="AQ157" s="419">
        <v>8.2441492503144982</v>
      </c>
      <c r="AR157" s="85">
        <v>8.2103482383882085</v>
      </c>
      <c r="AS157" s="85">
        <v>8.1766858106108167</v>
      </c>
      <c r="AT157" s="85">
        <v>8.1431613987873117</v>
      </c>
      <c r="AU157" s="85">
        <v>8.109774437052284</v>
      </c>
      <c r="AV157" s="85">
        <v>8.0765243618603701</v>
      </c>
      <c r="AW157" s="85">
        <v>8.0434106119767428</v>
      </c>
      <c r="AX157" s="85">
        <v>8.0104326284676386</v>
      </c>
      <c r="AY157" s="85">
        <v>7.9775898546909216</v>
      </c>
      <c r="AZ157" s="85">
        <v>7.944881736286689</v>
      </c>
      <c r="BA157" s="85">
        <v>7.912307721167914</v>
      </c>
      <c r="BB157" s="85">
        <v>7.8798672595111254</v>
      </c>
      <c r="BC157" s="85">
        <v>7.8475598037471297</v>
      </c>
      <c r="BD157" s="85">
        <v>7.8153848085517668</v>
      </c>
      <c r="BE157" s="85"/>
    </row>
    <row r="158" spans="2:57">
      <c r="B158" s="1" t="str">
        <f t="shared" si="5"/>
        <v>MTWarehouseStock 2016</v>
      </c>
      <c r="C158" s="1" t="s">
        <v>128</v>
      </c>
      <c r="D158" s="185" t="s">
        <v>54</v>
      </c>
      <c r="E158" s="1" t="s">
        <v>5421</v>
      </c>
      <c r="F158" s="1" t="s">
        <v>71</v>
      </c>
      <c r="AJ158" s="85"/>
      <c r="AK158" s="85">
        <v>32.097156763492201</v>
      </c>
      <c r="AL158" s="85">
        <v>31.978397283467277</v>
      </c>
      <c r="AM158" s="85">
        <v>31.860077213518448</v>
      </c>
      <c r="AN158" s="85">
        <v>31.742194927828429</v>
      </c>
      <c r="AO158" s="85">
        <v>31.624748806595463</v>
      </c>
      <c r="AP158" s="85">
        <v>31.507737236011057</v>
      </c>
      <c r="AQ158" s="419">
        <v>31.391158608237813</v>
      </c>
      <c r="AR158" s="85">
        <v>31.275011321387332</v>
      </c>
      <c r="AS158" s="85">
        <v>31.159293779498199</v>
      </c>
      <c r="AT158" s="85">
        <v>31.044004392514054</v>
      </c>
      <c r="AU158" s="85">
        <v>30.929141576261753</v>
      </c>
      <c r="AV158" s="85">
        <v>30.814703752429583</v>
      </c>
      <c r="AW158" s="85">
        <v>30.700689348545591</v>
      </c>
      <c r="AX158" s="85">
        <v>30.587096797955972</v>
      </c>
      <c r="AY158" s="85">
        <v>30.473924539803534</v>
      </c>
      <c r="AZ158" s="85">
        <v>30.36117101900626</v>
      </c>
      <c r="BA158" s="85">
        <v>30.248834686235934</v>
      </c>
      <c r="BB158" s="85">
        <v>30.136913997896862</v>
      </c>
      <c r="BC158" s="85">
        <v>30.025407416104642</v>
      </c>
      <c r="BD158" s="85">
        <v>29.914313408665052</v>
      </c>
      <c r="BE158" s="85"/>
    </row>
    <row r="159" spans="2:57">
      <c r="B159" s="1" t="str">
        <f t="shared" si="5"/>
        <v>MTSupermarketStock 2016</v>
      </c>
      <c r="C159" s="1" t="s">
        <v>129</v>
      </c>
      <c r="D159" s="185" t="s">
        <v>56</v>
      </c>
      <c r="E159" s="1" t="s">
        <v>5421</v>
      </c>
      <c r="F159" s="1" t="s">
        <v>71</v>
      </c>
      <c r="AJ159" s="85"/>
      <c r="AK159" s="85">
        <v>4.8678872173897858</v>
      </c>
      <c r="AL159" s="85">
        <v>4.8240762324332778</v>
      </c>
      <c r="AM159" s="85">
        <v>4.7806595463413784</v>
      </c>
      <c r="AN159" s="85">
        <v>4.7376336104243055</v>
      </c>
      <c r="AO159" s="85">
        <v>4.6949949079304867</v>
      </c>
      <c r="AP159" s="85">
        <v>4.6527399537591121</v>
      </c>
      <c r="AQ159" s="419">
        <v>4.6108652941752801</v>
      </c>
      <c r="AR159" s="85">
        <v>4.5693675065277022</v>
      </c>
      <c r="AS159" s="85">
        <v>4.5282431989689531</v>
      </c>
      <c r="AT159" s="85">
        <v>4.4874890101782325</v>
      </c>
      <c r="AU159" s="85">
        <v>4.4471016090866282</v>
      </c>
      <c r="AV159" s="85">
        <v>4.4070776946048484</v>
      </c>
      <c r="AW159" s="85">
        <v>4.367413995353405</v>
      </c>
      <c r="AX159" s="85">
        <v>4.3281072693952245</v>
      </c>
      <c r="AY159" s="85">
        <v>4.2891543039706672</v>
      </c>
      <c r="AZ159" s="85">
        <v>4.2505519152349311</v>
      </c>
      <c r="BA159" s="85">
        <v>4.2122969479978165</v>
      </c>
      <c r="BB159" s="85">
        <v>4.1743862754658361</v>
      </c>
      <c r="BC159" s="85">
        <v>4.1368167989866436</v>
      </c>
      <c r="BD159" s="85">
        <v>4.0995854477957634</v>
      </c>
      <c r="BE159" s="85"/>
    </row>
    <row r="160" spans="2:57">
      <c r="B160" s="1" t="str">
        <f t="shared" si="5"/>
        <v>MTMiniMartStock 2016</v>
      </c>
      <c r="C160" s="1" t="s">
        <v>130</v>
      </c>
      <c r="D160" s="185" t="s">
        <v>58</v>
      </c>
      <c r="E160" s="1" t="s">
        <v>5421</v>
      </c>
      <c r="F160" s="1" t="s">
        <v>71</v>
      </c>
      <c r="AJ160" s="85"/>
      <c r="AK160" s="85">
        <v>2.0329586467954672</v>
      </c>
      <c r="AL160" s="85">
        <v>2.0233630819825925</v>
      </c>
      <c r="AM160" s="85">
        <v>2.0138128082356346</v>
      </c>
      <c r="AN160" s="85">
        <v>2.0043076117807623</v>
      </c>
      <c r="AO160" s="85">
        <v>1.9948472798531574</v>
      </c>
      <c r="AP160" s="85">
        <v>1.9854316006922506</v>
      </c>
      <c r="AQ160" s="419">
        <v>1.9760603635369833</v>
      </c>
      <c r="AR160" s="85">
        <v>1.9667333586210889</v>
      </c>
      <c r="AS160" s="85">
        <v>1.9574503771683975</v>
      </c>
      <c r="AT160" s="85">
        <v>1.9482112113881629</v>
      </c>
      <c r="AU160" s="85">
        <v>1.9390156544704109</v>
      </c>
      <c r="AV160" s="85">
        <v>1.9298635005813107</v>
      </c>
      <c r="AW160" s="85">
        <v>1.920754544858567</v>
      </c>
      <c r="AX160" s="85">
        <v>1.9116885834068347</v>
      </c>
      <c r="AY160" s="85">
        <v>1.9026654132931544</v>
      </c>
      <c r="AZ160" s="85">
        <v>1.8936848325424109</v>
      </c>
      <c r="BA160" s="85">
        <v>1.8847466401328108</v>
      </c>
      <c r="BB160" s="85">
        <v>1.875850635991384</v>
      </c>
      <c r="BC160" s="85">
        <v>1.8669966209895048</v>
      </c>
      <c r="BD160" s="85">
        <v>1.8581843969384344</v>
      </c>
      <c r="BE160" s="85"/>
    </row>
    <row r="161" spans="1:64">
      <c r="B161" s="1" t="str">
        <f t="shared" si="5"/>
        <v>MTRestaurantStock 2016</v>
      </c>
      <c r="C161" s="1" t="s">
        <v>131</v>
      </c>
      <c r="D161" s="185" t="s">
        <v>60</v>
      </c>
      <c r="E161" s="1" t="s">
        <v>5421</v>
      </c>
      <c r="F161" s="1" t="s">
        <v>71</v>
      </c>
      <c r="AJ161" s="85"/>
      <c r="AK161" s="85">
        <v>9.2189277501306677</v>
      </c>
      <c r="AL161" s="85">
        <v>9.1754144111500509</v>
      </c>
      <c r="AM161" s="85">
        <v>9.1321064551294224</v>
      </c>
      <c r="AN161" s="85">
        <v>9.0890029126612113</v>
      </c>
      <c r="AO161" s="85">
        <v>9.0461028189134502</v>
      </c>
      <c r="AP161" s="85">
        <v>9.003405213608179</v>
      </c>
      <c r="AQ161" s="419">
        <v>8.9609091409999486</v>
      </c>
      <c r="AR161" s="85">
        <v>8.9186136498544286</v>
      </c>
      <c r="AS161" s="85">
        <v>8.8765177934271158</v>
      </c>
      <c r="AT161" s="85">
        <v>8.8346206294421403</v>
      </c>
      <c r="AU161" s="85">
        <v>8.7929212200711735</v>
      </c>
      <c r="AV161" s="85">
        <v>8.7514186319124381</v>
      </c>
      <c r="AW161" s="85">
        <v>8.7101119359698114</v>
      </c>
      <c r="AX161" s="85">
        <v>8.6690002076320347</v>
      </c>
      <c r="AY161" s="85">
        <v>8.6280825266520118</v>
      </c>
      <c r="AZ161" s="85">
        <v>8.5873579771262154</v>
      </c>
      <c r="BA161" s="85">
        <v>8.5468256474741793</v>
      </c>
      <c r="BB161" s="85">
        <v>8.5064846304181021</v>
      </c>
      <c r="BC161" s="85">
        <v>8.4663340229625295</v>
      </c>
      <c r="BD161" s="85">
        <v>8.426372926374146</v>
      </c>
      <c r="BE161" s="85"/>
    </row>
    <row r="162" spans="1:64">
      <c r="B162" s="1" t="str">
        <f t="shared" si="5"/>
        <v>MTLodgingStock 2016</v>
      </c>
      <c r="C162" s="1" t="s">
        <v>132</v>
      </c>
      <c r="D162" s="185" t="s">
        <v>62</v>
      </c>
      <c r="E162" s="1" t="s">
        <v>5421</v>
      </c>
      <c r="F162" s="1" t="s">
        <v>71</v>
      </c>
      <c r="AJ162" s="85"/>
      <c r="AK162" s="85">
        <v>16.700423801572967</v>
      </c>
      <c r="AL162" s="85">
        <v>16.660342784449192</v>
      </c>
      <c r="AM162" s="85">
        <v>16.620357961766516</v>
      </c>
      <c r="AN162" s="85">
        <v>16.580469102658277</v>
      </c>
      <c r="AO162" s="85">
        <v>16.540675976811897</v>
      </c>
      <c r="AP162" s="85">
        <v>16.500978354467549</v>
      </c>
      <c r="AQ162" s="419">
        <v>16.461376006416828</v>
      </c>
      <c r="AR162" s="85">
        <v>16.42186870400143</v>
      </c>
      <c r="AS162" s="85">
        <v>16.382456219111827</v>
      </c>
      <c r="AT162" s="85">
        <v>16.343138324185958</v>
      </c>
      <c r="AU162" s="85">
        <v>16.303914792207912</v>
      </c>
      <c r="AV162" s="85">
        <v>16.264785396706614</v>
      </c>
      <c r="AW162" s="85">
        <v>16.225749911754519</v>
      </c>
      <c r="AX162" s="85">
        <v>16.186808111966311</v>
      </c>
      <c r="AY162" s="85">
        <v>16.147959772497593</v>
      </c>
      <c r="AZ162" s="85">
        <v>16.109204669043599</v>
      </c>
      <c r="BA162" s="85">
        <v>16.070542577837895</v>
      </c>
      <c r="BB162" s="85">
        <v>16.031973275651083</v>
      </c>
      <c r="BC162" s="85">
        <v>15.993496539789522</v>
      </c>
      <c r="BD162" s="85">
        <v>15.955112148094027</v>
      </c>
      <c r="BE162" s="85"/>
    </row>
    <row r="163" spans="1:64">
      <c r="B163" s="1" t="str">
        <f t="shared" si="5"/>
        <v>MTHospitalStock 2016</v>
      </c>
      <c r="C163" s="1" t="s">
        <v>133</v>
      </c>
      <c r="D163" s="185" t="s">
        <v>64</v>
      </c>
      <c r="E163" s="1" t="s">
        <v>5421</v>
      </c>
      <c r="F163" s="1" t="s">
        <v>71</v>
      </c>
      <c r="AJ163" s="85"/>
      <c r="AK163" s="85">
        <v>14.108162738953174</v>
      </c>
      <c r="AL163" s="85">
        <v>14.078535597201373</v>
      </c>
      <c r="AM163" s="85">
        <v>14.048970672447251</v>
      </c>
      <c r="AN163" s="85">
        <v>14.019467834035112</v>
      </c>
      <c r="AO163" s="85">
        <v>13.990026951583639</v>
      </c>
      <c r="AP163" s="85">
        <v>13.960647894985314</v>
      </c>
      <c r="AQ163" s="419">
        <v>13.931330534405845</v>
      </c>
      <c r="AR163" s="85">
        <v>13.902074740283593</v>
      </c>
      <c r="AS163" s="85">
        <v>13.872880383328997</v>
      </c>
      <c r="AT163" s="85">
        <v>13.843747334524007</v>
      </c>
      <c r="AU163" s="85">
        <v>13.814675465121507</v>
      </c>
      <c r="AV163" s="85">
        <v>13.785664646644753</v>
      </c>
      <c r="AW163" s="85">
        <v>13.756714750886799</v>
      </c>
      <c r="AX163" s="85">
        <v>13.727825649909937</v>
      </c>
      <c r="AY163" s="85">
        <v>13.698997216045125</v>
      </c>
      <c r="AZ163" s="85">
        <v>13.67022932189143</v>
      </c>
      <c r="BA163" s="85">
        <v>13.641521840315457</v>
      </c>
      <c r="BB163" s="85">
        <v>13.612874644450795</v>
      </c>
      <c r="BC163" s="85">
        <v>13.584287607697448</v>
      </c>
      <c r="BD163" s="85">
        <v>13.555760603721284</v>
      </c>
      <c r="BE163" s="85"/>
    </row>
    <row r="164" spans="1:64">
      <c r="B164" s="1" t="str">
        <f t="shared" si="5"/>
        <v>MTResidential CareStock 2016</v>
      </c>
      <c r="C164" s="1" t="s">
        <v>134</v>
      </c>
      <c r="D164" s="186" t="s">
        <v>5434</v>
      </c>
      <c r="E164" s="1" t="s">
        <v>5421</v>
      </c>
      <c r="F164" s="1" t="s">
        <v>71</v>
      </c>
      <c r="AJ164" s="85"/>
      <c r="AK164" s="85">
        <v>7.0547345723844064</v>
      </c>
      <c r="AL164" s="85">
        <v>7.0378032094106837</v>
      </c>
      <c r="AM164" s="85">
        <v>7.0209124817080983</v>
      </c>
      <c r="AN164" s="85">
        <v>7.0040622917519988</v>
      </c>
      <c r="AO164" s="85">
        <v>6.9872525422517944</v>
      </c>
      <c r="AP164" s="85">
        <v>6.9704831361503903</v>
      </c>
      <c r="AQ164" s="419">
        <v>6.9537539766236298</v>
      </c>
      <c r="AR164" s="85">
        <v>6.9370649670797331</v>
      </c>
      <c r="AS164" s="85">
        <v>6.9204160111587418</v>
      </c>
      <c r="AT164" s="85">
        <v>6.9038070127319608</v>
      </c>
      <c r="AU164" s="85">
        <v>6.8872378759014046</v>
      </c>
      <c r="AV164" s="85">
        <v>6.8707085049992411</v>
      </c>
      <c r="AW164" s="85">
        <v>6.8542188045872434</v>
      </c>
      <c r="AX164" s="85">
        <v>6.837768679456234</v>
      </c>
      <c r="AY164" s="85">
        <v>6.8213580346255389</v>
      </c>
      <c r="AZ164" s="85">
        <v>6.8049867753424378</v>
      </c>
      <c r="BA164" s="85">
        <v>6.7886548070816159</v>
      </c>
      <c r="BB164" s="85">
        <v>6.7723620355446208</v>
      </c>
      <c r="BC164" s="85">
        <v>6.7561083666593138</v>
      </c>
      <c r="BD164" s="85">
        <v>6.7398937065793314</v>
      </c>
      <c r="BE164" s="85"/>
    </row>
    <row r="165" spans="1:64">
      <c r="B165" s="1" t="str">
        <f t="shared" si="5"/>
        <v>MTAssemblyStock 2016</v>
      </c>
      <c r="C165" s="1" t="s">
        <v>135</v>
      </c>
      <c r="D165" s="185" t="s">
        <v>67</v>
      </c>
      <c r="E165" s="1" t="s">
        <v>5421</v>
      </c>
      <c r="F165" s="1" t="s">
        <v>71</v>
      </c>
      <c r="AJ165" s="85"/>
      <c r="AK165" s="85">
        <v>27.484915172968954</v>
      </c>
      <c r="AL165" s="85">
        <v>27.361599520226235</v>
      </c>
      <c r="AM165" s="85">
        <v>27.238837143712153</v>
      </c>
      <c r="AN165" s="85">
        <v>27.116625561060697</v>
      </c>
      <c r="AO165" s="85">
        <v>26.994962301043405</v>
      </c>
      <c r="AP165" s="85">
        <v>26.873844903519391</v>
      </c>
      <c r="AQ165" s="419">
        <v>26.753270919385603</v>
      </c>
      <c r="AR165" s="85">
        <v>26.633237910527292</v>
      </c>
      <c r="AS165" s="85">
        <v>26.513743449768729</v>
      </c>
      <c r="AT165" s="85">
        <v>26.3947851208241</v>
      </c>
      <c r="AU165" s="85">
        <v>26.276360518248669</v>
      </c>
      <c r="AV165" s="85">
        <v>26.158467247390128</v>
      </c>
      <c r="AW165" s="85">
        <v>26.041102924340173</v>
      </c>
      <c r="AX165" s="85">
        <v>25.924265175886301</v>
      </c>
      <c r="AY165" s="85">
        <v>25.807951639463827</v>
      </c>
      <c r="AZ165" s="85">
        <v>25.6921599631081</v>
      </c>
      <c r="BA165" s="85">
        <v>25.576887805406955</v>
      </c>
      <c r="BB165" s="85">
        <v>25.462132835453364</v>
      </c>
      <c r="BC165" s="85">
        <v>25.347892732798297</v>
      </c>
      <c r="BD165" s="85">
        <v>25.234165187403811</v>
      </c>
      <c r="BE165" s="85"/>
    </row>
    <row r="166" spans="1:64">
      <c r="B166" s="1" t="str">
        <f t="shared" si="5"/>
        <v>MTOtherStock 2016</v>
      </c>
      <c r="C166" s="1" t="s">
        <v>136</v>
      </c>
      <c r="D166" s="185" t="s">
        <v>69</v>
      </c>
      <c r="E166" s="1" t="s">
        <v>5421</v>
      </c>
      <c r="F166" s="1" t="s">
        <v>71</v>
      </c>
      <c r="AJ166" s="85"/>
      <c r="AK166" s="85">
        <v>27.114947894603926</v>
      </c>
      <c r="AL166" s="85">
        <v>26.870913363552489</v>
      </c>
      <c r="AM166" s="85">
        <v>26.629075143280517</v>
      </c>
      <c r="AN166" s="85">
        <v>26.389413466990991</v>
      </c>
      <c r="AO166" s="85">
        <v>26.15190874578807</v>
      </c>
      <c r="AP166" s="85">
        <v>25.916541567075978</v>
      </c>
      <c r="AQ166" s="419">
        <v>25.683292692972294</v>
      </c>
      <c r="AR166" s="85">
        <v>25.452143058735544</v>
      </c>
      <c r="AS166" s="85">
        <v>25.223073771206924</v>
      </c>
      <c r="AT166" s="85">
        <v>24.99606610726606</v>
      </c>
      <c r="AU166" s="85">
        <v>24.771101512300664</v>
      </c>
      <c r="AV166" s="85">
        <v>24.548161598689958</v>
      </c>
      <c r="AW166" s="85">
        <v>24.327228144301749</v>
      </c>
      <c r="AX166" s="85">
        <v>24.108283091003035</v>
      </c>
      <c r="AY166" s="85">
        <v>23.891308543184007</v>
      </c>
      <c r="AZ166" s="85">
        <v>23.676286766295352</v>
      </c>
      <c r="BA166" s="85">
        <v>23.463200185398694</v>
      </c>
      <c r="BB166" s="85">
        <v>23.252031383730106</v>
      </c>
      <c r="BC166" s="85">
        <v>23.042763101276535</v>
      </c>
      <c r="BD166" s="85">
        <v>22.835378233365045</v>
      </c>
      <c r="BE166" s="85"/>
    </row>
    <row r="167" spans="1:64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R167" s="57"/>
      <c r="AS167" s="57"/>
      <c r="AT167" s="57"/>
      <c r="AU167" s="57"/>
      <c r="AV167" s="57"/>
      <c r="AW167" s="57"/>
      <c r="AX167" s="57"/>
      <c r="AY167" s="57"/>
      <c r="BE167" s="85"/>
      <c r="BF167" s="57"/>
      <c r="BG167" s="57"/>
      <c r="BH167" s="57"/>
      <c r="BI167" s="57"/>
      <c r="BJ167" s="57"/>
    </row>
    <row r="168" spans="1:64">
      <c r="A168" s="57"/>
      <c r="B168" s="57"/>
      <c r="C168" s="57"/>
      <c r="D168" s="4" t="s">
        <v>5382</v>
      </c>
      <c r="E168" s="4"/>
      <c r="F168" s="54">
        <v>0.56999999999999995</v>
      </c>
      <c r="G168" s="4" t="s">
        <v>5415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R168" s="57"/>
      <c r="AS168" s="57"/>
      <c r="AT168" s="57"/>
      <c r="AU168" s="57"/>
      <c r="AV168" s="57"/>
      <c r="AW168" s="57"/>
      <c r="AX168" s="57"/>
      <c r="AY168" s="57"/>
      <c r="BE168" s="85"/>
      <c r="BF168" s="8"/>
      <c r="BG168" s="8"/>
      <c r="BH168" s="8"/>
      <c r="BI168" s="8"/>
      <c r="BJ168" s="8"/>
    </row>
    <row r="169" spans="1:64">
      <c r="A169" s="57"/>
      <c r="B169" s="1" t="str">
        <f>CONCATENATE("Region",D169,E169)</f>
        <v>RegionLarge OffNew</v>
      </c>
      <c r="C169" s="57"/>
      <c r="D169" s="185" t="s">
        <v>41</v>
      </c>
      <c r="E169" s="57" t="s">
        <v>8</v>
      </c>
      <c r="F169" s="57"/>
      <c r="G169" s="57"/>
      <c r="H169" s="69">
        <v>5.8452515664333813</v>
      </c>
      <c r="I169" s="69">
        <v>2.3942560490388454</v>
      </c>
      <c r="J169" s="69">
        <v>3.2535508684892789</v>
      </c>
      <c r="K169" s="69">
        <v>3.8808061249763441</v>
      </c>
      <c r="L169" s="69">
        <v>2.6785158945721284</v>
      </c>
      <c r="M169" s="69">
        <v>2.1289433230787926</v>
      </c>
      <c r="N169" s="69">
        <v>1.9047034050448099</v>
      </c>
      <c r="O169" s="69">
        <v>2.9945048391710078</v>
      </c>
      <c r="P169" s="69">
        <v>3.7348996623363648</v>
      </c>
      <c r="Q169" s="69">
        <v>4.3096744291447084</v>
      </c>
      <c r="R169" s="69">
        <v>4.6932151602156393</v>
      </c>
      <c r="S169" s="69">
        <v>6.7040926655271003</v>
      </c>
      <c r="T169" s="69">
        <v>8.0155996509731651</v>
      </c>
      <c r="U169" s="69">
        <v>8.5121404979223296</v>
      </c>
      <c r="V169" s="69">
        <v>5.7106188925677364</v>
      </c>
      <c r="W169" s="69">
        <v>3.9531865469773946</v>
      </c>
      <c r="X169" s="69">
        <v>3.613957014984337</v>
      </c>
      <c r="Y169" s="69">
        <v>4.2577960031375479</v>
      </c>
      <c r="Z169" s="69">
        <v>2.9053730099999999</v>
      </c>
      <c r="AA169" s="69">
        <v>5.76397475</v>
      </c>
      <c r="AB169" s="69">
        <v>4.1477159651255757</v>
      </c>
      <c r="AC169" s="69">
        <v>4.3042855770003277</v>
      </c>
      <c r="AD169" s="69">
        <v>3.9757692712668407</v>
      </c>
      <c r="AE169" s="69">
        <v>3.9080659306945158</v>
      </c>
      <c r="AF169" s="69">
        <v>4.0980848656823774</v>
      </c>
      <c r="AG169" s="69">
        <v>2.7870796200000001</v>
      </c>
      <c r="AH169" s="69">
        <v>4.8775106468453204</v>
      </c>
      <c r="AI169" s="69">
        <v>8.8400262381172627</v>
      </c>
      <c r="AJ169" s="69">
        <v>7.6248382789870899</v>
      </c>
      <c r="AK169" s="70">
        <f>'[6]Com Forecast Low1'!AJ169</f>
        <v>4.0110120000000009</v>
      </c>
      <c r="AL169" s="70">
        <f>'[6]Com Forecast Low1'!AK169</f>
        <v>2.8735680100000001</v>
      </c>
      <c r="AM169" s="70">
        <f>'[6]Com Forecast Low1'!AL169</f>
        <v>4.4590458399999999</v>
      </c>
      <c r="AN169" s="70">
        <f>'[6]Com Forecast Low1'!AM169</f>
        <v>6.3928510341663465</v>
      </c>
      <c r="AO169" s="70">
        <f>'[6]Com Forecast Low1'!AN169</f>
        <v>4.4984830791419128</v>
      </c>
      <c r="AP169" s="70">
        <f>'[6]Com Forecast Low1'!AO169</f>
        <v>5.1139999999999759</v>
      </c>
      <c r="AQ169" s="420">
        <f>'[6]Com Forecast Low1'!AP169</f>
        <v>3.8210000000000264</v>
      </c>
      <c r="AR169" s="70">
        <f>'[6]Com Forecast Low1'!AQ169</f>
        <v>4.2905000000000086</v>
      </c>
      <c r="AS169" s="70">
        <f>'[6]Com Forecast Low1'!AR169</f>
        <v>3.6809999999999832</v>
      </c>
      <c r="AT169" s="70">
        <f>'[6]Com Forecast Low1'!AS169</f>
        <v>3.4830000000000041</v>
      </c>
      <c r="AU169" s="70">
        <f>'[6]Com Forecast Low1'!AT169</f>
        <v>3.574799999999982</v>
      </c>
      <c r="AV169" s="70">
        <f>'[6]Com Forecast Low1'!AU169</f>
        <v>5.0310000000000059</v>
      </c>
      <c r="AW169" s="70">
        <f>'[6]Com Forecast Low1'!AV169</f>
        <v>5.8281999999999812</v>
      </c>
      <c r="AX169" s="70">
        <f>'[6]Com Forecast Low1'!AW169</f>
        <v>6.0548000000000002</v>
      </c>
      <c r="AY169" s="70">
        <f>'[6]Com Forecast Low1'!AX169</f>
        <v>6.2142000000000053</v>
      </c>
      <c r="AZ169" s="70">
        <f>'[6]Com Forecast Low1'!AY169</f>
        <v>5.7001999999999953</v>
      </c>
      <c r="BA169" s="70">
        <f>'[6]Com Forecast Low1'!AZ169</f>
        <v>6.5323000000000206</v>
      </c>
      <c r="BB169" s="70">
        <f>'[6]Com Forecast Low1'!BA169</f>
        <v>6.8514000000000124</v>
      </c>
      <c r="BC169" s="70">
        <f>'[6]Com Forecast Low1'!BB169</f>
        <v>5.5822999999999752</v>
      </c>
      <c r="BD169" s="70">
        <f>'[6]Com Forecast Low1'!BC169</f>
        <v>5.9110000000000014</v>
      </c>
      <c r="BE169" s="70">
        <f>'[6]Com Forecast Low1'!BD169</f>
        <v>5.9073000000000206</v>
      </c>
      <c r="BF169" s="70">
        <f>'[6]Com Forecast Low1'!BE169</f>
        <v>6.5763000000000034</v>
      </c>
      <c r="BG169" s="70">
        <f>'[6]Com Forecast Low1'!BF169</f>
        <v>7.1173000000000002</v>
      </c>
      <c r="BH169" s="70">
        <f>'[6]Com Forecast Low1'!BG169</f>
        <v>8.2135000000000105</v>
      </c>
      <c r="BI169" s="70">
        <f>'[6]Com Forecast Low1'!BH169</f>
        <v>7.0948999999999955</v>
      </c>
      <c r="BJ169" s="70">
        <f>'[6]Com Forecast Low1'!BI169</f>
        <v>7.2273000000000138</v>
      </c>
      <c r="BK169" s="444"/>
      <c r="BL169" s="70"/>
    </row>
    <row r="170" spans="1:64">
      <c r="A170" s="57"/>
      <c r="B170" s="1" t="str">
        <f t="shared" ref="B170:B204" si="6">CONCATENATE("Region",D170,E170)</f>
        <v>RegionMedium OffNew</v>
      </c>
      <c r="C170" s="57"/>
      <c r="D170" s="185" t="s">
        <v>43</v>
      </c>
      <c r="E170" s="57" t="s">
        <v>8</v>
      </c>
      <c r="F170" s="57"/>
      <c r="G170" s="57"/>
      <c r="H170" s="69">
        <v>2.6335253613638385</v>
      </c>
      <c r="I170" s="69">
        <v>1.0787104635412517</v>
      </c>
      <c r="J170" s="69">
        <v>1.4658579924699486</v>
      </c>
      <c r="K170" s="69">
        <v>1.7484621896089618</v>
      </c>
      <c r="L170" s="69">
        <v>1.2067811725468609</v>
      </c>
      <c r="M170" s="69">
        <v>0.95917620833130801</v>
      </c>
      <c r="N170" s="69">
        <v>0.85814693620145599</v>
      </c>
      <c r="O170" s="69">
        <v>1.3491471408980753</v>
      </c>
      <c r="P170" s="69">
        <v>1.6827253491356049</v>
      </c>
      <c r="Q170" s="69">
        <v>1.9416849350932321</v>
      </c>
      <c r="R170" s="69">
        <v>2.1144857514330568</v>
      </c>
      <c r="S170" s="69">
        <v>3.0204684706789751</v>
      </c>
      <c r="T170" s="69">
        <v>3.6113561114457378</v>
      </c>
      <c r="U170" s="69">
        <v>3.8350681105841429</v>
      </c>
      <c r="V170" s="69">
        <v>2.5728678247182866</v>
      </c>
      <c r="W170" s="69">
        <v>1.7810725357744892</v>
      </c>
      <c r="X170" s="69">
        <v>1.628235730433635</v>
      </c>
      <c r="Y170" s="69">
        <v>1.9183115782676574</v>
      </c>
      <c r="Z170" s="69">
        <v>2.52049922</v>
      </c>
      <c r="AA170" s="69">
        <v>4.3866505</v>
      </c>
      <c r="AB170" s="69">
        <v>3.3467175863389964</v>
      </c>
      <c r="AC170" s="69">
        <v>3.4921085643107492</v>
      </c>
      <c r="AD170" s="69">
        <v>3.2325006595168051</v>
      </c>
      <c r="AE170" s="69">
        <v>3.2055077433563333</v>
      </c>
      <c r="AF170" s="69">
        <v>3.3582837286033809</v>
      </c>
      <c r="AG170" s="69">
        <v>3.5017154199999996</v>
      </c>
      <c r="AH170" s="69">
        <v>3.8009442973788423</v>
      </c>
      <c r="AI170" s="69">
        <v>6.749362449046564</v>
      </c>
      <c r="AJ170" s="69">
        <v>5.8993213969870935</v>
      </c>
      <c r="AK170" s="70">
        <f>'[6]Com Forecast Low1'!AJ170</f>
        <v>3.0877539999999994</v>
      </c>
      <c r="AL170" s="70">
        <f>'[6]Com Forecast Low1'!AK170</f>
        <v>2.2882512199999998</v>
      </c>
      <c r="AM170" s="70">
        <f>'[6]Com Forecast Low1'!AL170</f>
        <v>3.5403374799999998</v>
      </c>
      <c r="AN170" s="70">
        <f>'[6]Com Forecast Low1'!AM170</f>
        <v>4.8836948320664773</v>
      </c>
      <c r="AO170" s="70">
        <f>'[6]Com Forecast Low1'!AN170</f>
        <v>3.5385275963070559</v>
      </c>
      <c r="AP170" s="70">
        <f>'[6]Com Forecast Low1'!AO170</f>
        <v>3.9489999999999839</v>
      </c>
      <c r="AQ170" s="420">
        <f>'[6]Com Forecast Low1'!AP170</f>
        <v>3.2049000000000092</v>
      </c>
      <c r="AR170" s="70">
        <f>'[6]Com Forecast Low1'!AQ170</f>
        <v>3.4686000000000092</v>
      </c>
      <c r="AS170" s="70">
        <f>'[6]Com Forecast Low1'!AR170</f>
        <v>2.9062999999999874</v>
      </c>
      <c r="AT170" s="70">
        <f>'[6]Com Forecast Low1'!AS170</f>
        <v>2.5290999999999997</v>
      </c>
      <c r="AU170" s="70">
        <f>'[6]Com Forecast Low1'!AT170</f>
        <v>2.615399999999994</v>
      </c>
      <c r="AV170" s="70">
        <f>'[6]Com Forecast Low1'!AU170</f>
        <v>3.738900000000001</v>
      </c>
      <c r="AW170" s="70">
        <f>'[6]Com Forecast Low1'!AV170</f>
        <v>4.1642000000000223</v>
      </c>
      <c r="AX170" s="70">
        <f>'[6]Com Forecast Low1'!AW170</f>
        <v>4.3963999999999999</v>
      </c>
      <c r="AY170" s="70">
        <f>'[6]Com Forecast Low1'!AX170</f>
        <v>4.5730999999999824</v>
      </c>
      <c r="AZ170" s="70">
        <f>'[6]Com Forecast Low1'!AY170</f>
        <v>4.0657999999999959</v>
      </c>
      <c r="BA170" s="70">
        <f>'[6]Com Forecast Low1'!AZ170</f>
        <v>4.7806000000000211</v>
      </c>
      <c r="BB170" s="70">
        <f>'[6]Com Forecast Low1'!BA170</f>
        <v>5.0185999999999922</v>
      </c>
      <c r="BC170" s="70">
        <f>'[6]Com Forecast Low1'!BB170</f>
        <v>4.106899999999996</v>
      </c>
      <c r="BD170" s="70">
        <f>'[6]Com Forecast Low1'!BC170</f>
        <v>4.5868000000000109</v>
      </c>
      <c r="BE170" s="70">
        <f>'[6]Com Forecast Low1'!BD170</f>
        <v>4.2698999999999785</v>
      </c>
      <c r="BF170" s="70">
        <f>'[6]Com Forecast Low1'!BE170</f>
        <v>4.8944999999999936</v>
      </c>
      <c r="BG170" s="70">
        <f>'[6]Com Forecast Low1'!BF170</f>
        <v>5.162900000000036</v>
      </c>
      <c r="BH170" s="70">
        <f>'[6]Com Forecast Low1'!BG170</f>
        <v>5.890199999999993</v>
      </c>
      <c r="BI170" s="70">
        <f>'[6]Com Forecast Low1'!BH170</f>
        <v>4.9381999999999948</v>
      </c>
      <c r="BJ170" s="70">
        <f>'[6]Com Forecast Low1'!BI170</f>
        <v>5.0949999999999704</v>
      </c>
      <c r="BK170" s="444"/>
      <c r="BL170" s="70"/>
    </row>
    <row r="171" spans="1:64">
      <c r="A171" s="57"/>
      <c r="B171" s="1" t="str">
        <f t="shared" si="6"/>
        <v>RegionSmall OffNew</v>
      </c>
      <c r="C171" s="57"/>
      <c r="D171" s="185" t="s">
        <v>45</v>
      </c>
      <c r="E171" s="57" t="s">
        <v>8</v>
      </c>
      <c r="F171" s="57"/>
      <c r="G171" s="57"/>
      <c r="H171" s="69">
        <v>3.0901020722027819</v>
      </c>
      <c r="I171" s="69">
        <v>1.2657274874199036</v>
      </c>
      <c r="J171" s="69">
        <v>1.7199951390407733</v>
      </c>
      <c r="K171" s="69">
        <v>2.0515946854146958</v>
      </c>
      <c r="L171" s="69">
        <v>1.4160019328810107</v>
      </c>
      <c r="M171" s="69">
        <v>1.1254694685898994</v>
      </c>
      <c r="N171" s="69">
        <v>1.0069246587537342</v>
      </c>
      <c r="O171" s="69">
        <v>1.5830500199309174</v>
      </c>
      <c r="P171" s="69">
        <v>1.9744609885280306</v>
      </c>
      <c r="Q171" s="69">
        <v>2.2783166357620592</v>
      </c>
      <c r="R171" s="69">
        <v>2.4810760883513034</v>
      </c>
      <c r="S171" s="69">
        <v>3.5441298637939256</v>
      </c>
      <c r="T171" s="69">
        <v>4.2374602375810966</v>
      </c>
      <c r="U171" s="69">
        <v>4.4999573914935276</v>
      </c>
      <c r="V171" s="69">
        <v>3.0189282827139783</v>
      </c>
      <c r="W171" s="69">
        <v>2.0898587172481164</v>
      </c>
      <c r="X171" s="69">
        <v>1.9105244545820284</v>
      </c>
      <c r="Y171" s="69">
        <v>2.2508910185947957</v>
      </c>
      <c r="Z171" s="69">
        <v>0.65600877000000002</v>
      </c>
      <c r="AA171" s="69">
        <v>1.1345497499999999</v>
      </c>
      <c r="AB171" s="69">
        <v>0.87002001760199665</v>
      </c>
      <c r="AC171" s="69">
        <v>0.90846325570362163</v>
      </c>
      <c r="AD171" s="69">
        <v>0.8416976698075469</v>
      </c>
      <c r="AE171" s="69">
        <v>0.83495356000334453</v>
      </c>
      <c r="AF171" s="69">
        <v>0.87499135178242149</v>
      </c>
      <c r="AG171" s="69">
        <v>0.8575629600000001</v>
      </c>
      <c r="AH171" s="69">
        <v>0.99416931486549465</v>
      </c>
      <c r="AI171" s="69">
        <v>1.7688287972245933</v>
      </c>
      <c r="AJ171" s="69">
        <v>1.547095144360868</v>
      </c>
      <c r="AK171" s="70">
        <f>'[6]Com Forecast Low1'!AJ171</f>
        <v>0.81743399999999999</v>
      </c>
      <c r="AL171" s="70">
        <f>'[6]Com Forecast Low1'!AK171</f>
        <v>0.59646176999999989</v>
      </c>
      <c r="AM171" s="70">
        <f>'[6]Com Forecast Low1'!AL171</f>
        <v>0.93382067999999996</v>
      </c>
      <c r="AN171" s="70">
        <f>'[6]Com Forecast Low1'!AM171</f>
        <v>1.2808935654734865</v>
      </c>
      <c r="AO171" s="70">
        <f>'[6]Com Forecast Low1'!AN171</f>
        <v>0.92703339915452676</v>
      </c>
      <c r="AP171" s="70">
        <f>'[6]Com Forecast Low1'!AO171</f>
        <v>1.0319999999999823</v>
      </c>
      <c r="AQ171" s="420">
        <f>'[6]Com Forecast Low1'!AP171</f>
        <v>0.54980000000000473</v>
      </c>
      <c r="AR171" s="70">
        <f>'[6]Com Forecast Low1'!AQ171</f>
        <v>0.85060000000001423</v>
      </c>
      <c r="AS171" s="70">
        <f>'[6]Com Forecast Low1'!AR171</f>
        <v>0.81879999999998176</v>
      </c>
      <c r="AT171" s="70">
        <f>'[6]Com Forecast Low1'!AS171</f>
        <v>0.73340000000001737</v>
      </c>
      <c r="AU171" s="70">
        <f>'[6]Com Forecast Low1'!AT171</f>
        <v>0.79149999999998499</v>
      </c>
      <c r="AV171" s="70">
        <f>'[6]Com Forecast Low1'!AU171</f>
        <v>1.3634000000000128</v>
      </c>
      <c r="AW171" s="70">
        <f>'[6]Com Forecast Low1'!AV171</f>
        <v>1.5812999999999988</v>
      </c>
      <c r="AX171" s="70">
        <f>'[6]Com Forecast Low1'!AW171</f>
        <v>1.5483999999999867</v>
      </c>
      <c r="AY171" s="70">
        <f>'[6]Com Forecast Low1'!AX171</f>
        <v>1.5810000000000173</v>
      </c>
      <c r="AZ171" s="70">
        <f>'[6]Com Forecast Low1'!AY171</f>
        <v>1.3401999999999816</v>
      </c>
      <c r="BA171" s="70">
        <f>'[6]Com Forecast Low1'!AZ171</f>
        <v>1.6922000000000139</v>
      </c>
      <c r="BB171" s="70">
        <f>'[6]Com Forecast Low1'!BA171</f>
        <v>1.79849999999999</v>
      </c>
      <c r="BC171" s="70">
        <f>'[6]Com Forecast Low1'!BB171</f>
        <v>1.3516999999999939</v>
      </c>
      <c r="BD171" s="70">
        <f>'[6]Com Forecast Low1'!BC171</f>
        <v>1.3726000000000056</v>
      </c>
      <c r="BE171" s="70">
        <f>'[6]Com Forecast Low1'!BD171</f>
        <v>1.2950999999999908</v>
      </c>
      <c r="BF171" s="70">
        <f>'[6]Com Forecast Low1'!BE171</f>
        <v>1.5024000000000228</v>
      </c>
      <c r="BG171" s="70">
        <f>'[6]Com Forecast Low1'!BF171</f>
        <v>1.7195999999999856</v>
      </c>
      <c r="BH171" s="70">
        <f>'[6]Com Forecast Low1'!BG171</f>
        <v>1.9716999999999985</v>
      </c>
      <c r="BI171" s="70">
        <f>'[6]Com Forecast Low1'!BH171</f>
        <v>1.7985999999999933</v>
      </c>
      <c r="BJ171" s="70">
        <f>'[6]Com Forecast Low1'!BI171</f>
        <v>1.7492000000000019</v>
      </c>
      <c r="BK171" s="444"/>
      <c r="BL171" s="70"/>
    </row>
    <row r="172" spans="1:64">
      <c r="A172" s="57"/>
      <c r="B172" s="1" t="str">
        <f t="shared" si="6"/>
        <v>RegionXLarge RetNew</v>
      </c>
      <c r="C172" s="57"/>
      <c r="D172" s="186" t="s">
        <v>5432</v>
      </c>
      <c r="E172" s="57" t="s">
        <v>8</v>
      </c>
      <c r="F172" s="57"/>
      <c r="G172" s="57"/>
      <c r="H172" s="69">
        <v>1.9601639052244866</v>
      </c>
      <c r="I172" s="69">
        <v>1.8139548177464644</v>
      </c>
      <c r="J172" s="69">
        <v>1.5990745699068862</v>
      </c>
      <c r="K172" s="69">
        <v>1.2830229881440107</v>
      </c>
      <c r="L172" s="69">
        <v>0.979871173680254</v>
      </c>
      <c r="M172" s="69">
        <v>1.241660719000097</v>
      </c>
      <c r="N172" s="69">
        <v>1.8848305823635303</v>
      </c>
      <c r="O172" s="69">
        <v>2.4988567954738619</v>
      </c>
      <c r="P172" s="69">
        <v>2.288456066580165</v>
      </c>
      <c r="Q172" s="69">
        <v>1.2544054066975698</v>
      </c>
      <c r="R172" s="69">
        <v>1.5651299718837426</v>
      </c>
      <c r="S172" s="69">
        <v>2.1687149616138099</v>
      </c>
      <c r="T172" s="69">
        <v>2.726992850636329</v>
      </c>
      <c r="U172" s="69">
        <v>2.3639545922978495</v>
      </c>
      <c r="V172" s="69">
        <v>2.12134434059036</v>
      </c>
      <c r="W172" s="69">
        <v>1.7332075021200439</v>
      </c>
      <c r="X172" s="69">
        <v>1.6498023915828299</v>
      </c>
      <c r="Y172" s="69">
        <v>1.7728331175696301</v>
      </c>
      <c r="Z172" s="69">
        <v>2.8052168781780558</v>
      </c>
      <c r="AA172" s="69">
        <v>3.6163169905823316</v>
      </c>
      <c r="AB172" s="69">
        <v>3.0316658345761733</v>
      </c>
      <c r="AC172" s="69">
        <v>2.8343588515037412</v>
      </c>
      <c r="AD172" s="69">
        <v>2.751570586442099</v>
      </c>
      <c r="AE172" s="69">
        <v>2.87202522899095</v>
      </c>
      <c r="AF172" s="69">
        <v>3.0134370746041061</v>
      </c>
      <c r="AG172" s="69">
        <v>5.4010618942382065</v>
      </c>
      <c r="AH172" s="69">
        <v>1.6247221284865005</v>
      </c>
      <c r="AI172" s="69">
        <v>1.621355042172387</v>
      </c>
      <c r="AJ172" s="69">
        <v>0.87615043533416015</v>
      </c>
      <c r="AK172" s="70">
        <f>'[6]Com Forecast Low1'!AJ172</f>
        <v>1.0321101986467522</v>
      </c>
      <c r="AL172" s="70">
        <f>'[6]Com Forecast Low1'!AK172</f>
        <v>0.71321292000000014</v>
      </c>
      <c r="AM172" s="70">
        <f>'[6]Com Forecast Low1'!AL172</f>
        <v>0.97341398000000012</v>
      </c>
      <c r="AN172" s="70">
        <f>'[6]Com Forecast Low1'!AM172</f>
        <v>0.97515763979469772</v>
      </c>
      <c r="AO172" s="70">
        <f>'[6]Com Forecast Low1'!AN172</f>
        <v>0.88984053288120113</v>
      </c>
      <c r="AP172" s="70">
        <f>'[6]Com Forecast Low1'!AO172</f>
        <v>0.90899999999999181</v>
      </c>
      <c r="AQ172" s="420">
        <f>'[6]Com Forecast Low1'!AP172</f>
        <v>0.74509999999997945</v>
      </c>
      <c r="AR172" s="70">
        <f>'[6]Com Forecast Low1'!AQ172</f>
        <v>0.96080000000000609</v>
      </c>
      <c r="AS172" s="70">
        <f>'[6]Com Forecast Low1'!AR172</f>
        <v>1.2757000000000005</v>
      </c>
      <c r="AT172" s="70">
        <f>'[6]Com Forecast Low1'!AS172</f>
        <v>1.8968000000000131</v>
      </c>
      <c r="AU172" s="70">
        <f>'[6]Com Forecast Low1'!AT172</f>
        <v>1.8479999999999848</v>
      </c>
      <c r="AV172" s="70">
        <f>'[6]Com Forecast Low1'!AU172</f>
        <v>2.5626000000000033</v>
      </c>
      <c r="AW172" s="70">
        <f>'[6]Com Forecast Low1'!AV172</f>
        <v>2.8494000000000028</v>
      </c>
      <c r="AX172" s="70">
        <f>'[6]Com Forecast Low1'!AW172</f>
        <v>2.2958999999999889</v>
      </c>
      <c r="AY172" s="70">
        <f>'[6]Com Forecast Low1'!AX172</f>
        <v>3.3021000000000242</v>
      </c>
      <c r="AZ172" s="70">
        <f>'[6]Com Forecast Low1'!AY172</f>
        <v>2.9679999999999893</v>
      </c>
      <c r="BA172" s="70">
        <f>'[6]Com Forecast Low1'!AZ172</f>
        <v>3.4677000000000078</v>
      </c>
      <c r="BB172" s="70">
        <f>'[6]Com Forecast Low1'!BA172</f>
        <v>3.2564999999999884</v>
      </c>
      <c r="BC172" s="70">
        <f>'[6]Com Forecast Low1'!BB172</f>
        <v>3.1398000000000081</v>
      </c>
      <c r="BD172" s="70">
        <f>'[6]Com Forecast Low1'!BC172</f>
        <v>2.9688999999999908</v>
      </c>
      <c r="BE172" s="70">
        <f>'[6]Com Forecast Low1'!BD172</f>
        <v>3.0058999999999969</v>
      </c>
      <c r="BF172" s="70">
        <f>'[6]Com Forecast Low1'!BE172</f>
        <v>3.1151000000000124</v>
      </c>
      <c r="BG172" s="70">
        <f>'[6]Com Forecast Low1'!BF172</f>
        <v>3.533299999999997</v>
      </c>
      <c r="BH172" s="70">
        <f>'[6]Com Forecast Low1'!BG172</f>
        <v>3.2980000000000018</v>
      </c>
      <c r="BI172" s="70">
        <f>'[6]Com Forecast Low1'!BH172</f>
        <v>3.3489999999999895</v>
      </c>
      <c r="BJ172" s="70">
        <f>'[6]Com Forecast Low1'!BI172</f>
        <v>3.1894000000000062</v>
      </c>
      <c r="BK172" s="444"/>
      <c r="BL172" s="70"/>
    </row>
    <row r="173" spans="1:64">
      <c r="A173" s="57"/>
      <c r="B173" s="1" t="str">
        <f t="shared" si="6"/>
        <v>RegionLarge RetNew</v>
      </c>
      <c r="C173" s="57"/>
      <c r="D173" s="186" t="s">
        <v>5429</v>
      </c>
      <c r="E173" s="57" t="s">
        <v>8</v>
      </c>
      <c r="F173" s="57"/>
      <c r="G173" s="57"/>
      <c r="H173" s="69">
        <v>3.620390059325949</v>
      </c>
      <c r="I173" s="69">
        <v>3.3503443118873304</v>
      </c>
      <c r="J173" s="69">
        <v>2.9534640759282804</v>
      </c>
      <c r="K173" s="69">
        <v>2.3697220726198811</v>
      </c>
      <c r="L173" s="69">
        <v>1.8098057244890269</v>
      </c>
      <c r="M173" s="69">
        <v>2.2933266509713843</v>
      </c>
      <c r="N173" s="69">
        <v>3.4812506677195292</v>
      </c>
      <c r="O173" s="69">
        <v>4.6153468482405211</v>
      </c>
      <c r="P173" s="69">
        <v>4.2267402091062101</v>
      </c>
      <c r="Q173" s="69">
        <v>2.3168658767096826</v>
      </c>
      <c r="R173" s="69">
        <v>2.8907689691960035</v>
      </c>
      <c r="S173" s="69">
        <v>4.0055803841765441</v>
      </c>
      <c r="T173" s="69">
        <v>5.0367103393662491</v>
      </c>
      <c r="U173" s="69">
        <v>4.366184727635269</v>
      </c>
      <c r="V173" s="69">
        <v>3.9180876367586932</v>
      </c>
      <c r="W173" s="69">
        <v>3.2012053658879802</v>
      </c>
      <c r="X173" s="69">
        <v>3.0471575169907066</v>
      </c>
      <c r="Y173" s="69">
        <v>3.2743932171110264</v>
      </c>
      <c r="Z173" s="69">
        <v>1.1202401450707089</v>
      </c>
      <c r="AA173" s="69">
        <v>1.4532917181340586</v>
      </c>
      <c r="AB173" s="69">
        <v>1.2150842898468881</v>
      </c>
      <c r="AC173" s="69">
        <v>1.1323192322280653</v>
      </c>
      <c r="AD173" s="69">
        <v>1.1014830166073157</v>
      </c>
      <c r="AE173" s="69">
        <v>1.1493506631938974</v>
      </c>
      <c r="AF173" s="69">
        <v>1.2059376378394233</v>
      </c>
      <c r="AG173" s="69">
        <v>2.5076358794677382</v>
      </c>
      <c r="AH173" s="69">
        <v>0.63458059776260167</v>
      </c>
      <c r="AI173" s="69">
        <v>0.62586649403749295</v>
      </c>
      <c r="AJ173" s="69">
        <v>0.35097104325653539</v>
      </c>
      <c r="AK173" s="70">
        <f>'[6]Com Forecast Low1'!AJ173</f>
        <v>0.40604853719676409</v>
      </c>
      <c r="AL173" s="70">
        <f>'[6]Com Forecast Low1'!AK173</f>
        <v>0.27642045999999998</v>
      </c>
      <c r="AM173" s="70">
        <f>'[6]Com Forecast Low1'!AL173</f>
        <v>0.38505898999999999</v>
      </c>
      <c r="AN173" s="70">
        <f>'[6]Com Forecast Low1'!AM173</f>
        <v>0.38102972729450357</v>
      </c>
      <c r="AO173" s="70">
        <f>'[6]Com Forecast Low1'!AN173</f>
        <v>0.3499782764391276</v>
      </c>
      <c r="AP173" s="70">
        <f>'[6]Com Forecast Low1'!AO173</f>
        <v>0.35900000000000887</v>
      </c>
      <c r="AQ173" s="420">
        <f>'[6]Com Forecast Low1'!AP173</f>
        <v>0.46889999999999077</v>
      </c>
      <c r="AR173" s="70">
        <f>'[6]Com Forecast Low1'!AQ173</f>
        <v>0.81100000000000705</v>
      </c>
      <c r="AS173" s="70">
        <f>'[6]Com Forecast Low1'!AR173</f>
        <v>0.94300000000001205</v>
      </c>
      <c r="AT173" s="70">
        <f>'[6]Com Forecast Low1'!AS173</f>
        <v>1.1877999999999815</v>
      </c>
      <c r="AU173" s="70">
        <f>'[6]Com Forecast Low1'!AT173</f>
        <v>1.2840000000000202</v>
      </c>
      <c r="AV173" s="70">
        <f>'[6]Com Forecast Low1'!AU173</f>
        <v>1.7242999999999995</v>
      </c>
      <c r="AW173" s="70">
        <f>'[6]Com Forecast Low1'!AV173</f>
        <v>2.0894999999999868</v>
      </c>
      <c r="AX173" s="70">
        <f>'[6]Com Forecast Low1'!AW173</f>
        <v>1.8045999999999935</v>
      </c>
      <c r="AY173" s="70">
        <f>'[6]Com Forecast Low1'!AX173</f>
        <v>2.3179000000000087</v>
      </c>
      <c r="AZ173" s="70">
        <f>'[6]Com Forecast Low1'!AY173</f>
        <v>2.0682999999999936</v>
      </c>
      <c r="BA173" s="70">
        <f>'[6]Com Forecast Low1'!AZ173</f>
        <v>2.5305000000000177</v>
      </c>
      <c r="BB173" s="70">
        <f>'[6]Com Forecast Low1'!BA173</f>
        <v>2.4354999999999905</v>
      </c>
      <c r="BC173" s="70">
        <f>'[6]Com Forecast Low1'!BB173</f>
        <v>2.0457999999999856</v>
      </c>
      <c r="BD173" s="70">
        <f>'[6]Com Forecast Low1'!BC173</f>
        <v>1.9145000000000039</v>
      </c>
      <c r="BE173" s="70">
        <f>'[6]Com Forecast Low1'!BD173</f>
        <v>1.893400000000014</v>
      </c>
      <c r="BF173" s="70">
        <f>'[6]Com Forecast Low1'!BE173</f>
        <v>2.0716999999999928</v>
      </c>
      <c r="BG173" s="70">
        <f>'[6]Com Forecast Low1'!BF173</f>
        <v>2.4927000000000135</v>
      </c>
      <c r="BH173" s="70">
        <f>'[6]Com Forecast Low1'!BG173</f>
        <v>2.4878999999999962</v>
      </c>
      <c r="BI173" s="70">
        <f>'[6]Com Forecast Low1'!BH173</f>
        <v>2.5542999999999836</v>
      </c>
      <c r="BJ173" s="70">
        <f>'[6]Com Forecast Low1'!BI173</f>
        <v>2.3922000000000025</v>
      </c>
      <c r="BK173" s="444"/>
      <c r="BL173" s="70"/>
    </row>
    <row r="174" spans="1:64">
      <c r="A174" s="57"/>
      <c r="B174" s="1" t="str">
        <f t="shared" si="6"/>
        <v>RegionMedium RetNew</v>
      </c>
      <c r="C174" s="57"/>
      <c r="D174" s="186" t="s">
        <v>5430</v>
      </c>
      <c r="E174" s="57" t="s">
        <v>8</v>
      </c>
      <c r="F174" s="57"/>
      <c r="G174" s="57"/>
      <c r="H174" s="69">
        <v>0.90509751483148726</v>
      </c>
      <c r="I174" s="69">
        <v>0.8375860779718326</v>
      </c>
      <c r="J174" s="69">
        <v>0.7383660189820701</v>
      </c>
      <c r="K174" s="69">
        <v>0.59243051815497028</v>
      </c>
      <c r="L174" s="69">
        <v>0.45245143112225672</v>
      </c>
      <c r="M174" s="69">
        <v>0.57333166274284608</v>
      </c>
      <c r="N174" s="69">
        <v>0.87031266692988229</v>
      </c>
      <c r="O174" s="69">
        <v>1.1538367120601303</v>
      </c>
      <c r="P174" s="69">
        <v>1.0566850522765525</v>
      </c>
      <c r="Q174" s="69">
        <v>0.57921646917742065</v>
      </c>
      <c r="R174" s="69">
        <v>0.72269224229900086</v>
      </c>
      <c r="S174" s="69">
        <v>1.001395096044136</v>
      </c>
      <c r="T174" s="69">
        <v>1.2591775848415623</v>
      </c>
      <c r="U174" s="69">
        <v>1.0915461819088172</v>
      </c>
      <c r="V174" s="69">
        <v>0.9795219091896733</v>
      </c>
      <c r="W174" s="69">
        <v>0.80030134147199505</v>
      </c>
      <c r="X174" s="69">
        <v>0.76178937924767665</v>
      </c>
      <c r="Y174" s="69">
        <v>0.81859830427775659</v>
      </c>
      <c r="Z174" s="69">
        <v>4.0640641094680792</v>
      </c>
      <c r="AA174" s="69">
        <v>5.339806984745759</v>
      </c>
      <c r="AB174" s="69">
        <v>4.4449784664107552</v>
      </c>
      <c r="AC174" s="69">
        <v>4.1357594235919608</v>
      </c>
      <c r="AD174" s="69">
        <v>4.0236281288370161</v>
      </c>
      <c r="AE174" s="69">
        <v>4.1982945528586564</v>
      </c>
      <c r="AF174" s="69">
        <v>4.4054038145434893</v>
      </c>
      <c r="AG174" s="69">
        <v>8.680278044311402</v>
      </c>
      <c r="AH174" s="69">
        <v>2.344666810916233</v>
      </c>
      <c r="AI174" s="69">
        <v>2.2921355877718002</v>
      </c>
      <c r="AJ174" s="69">
        <v>1.3216561895353902</v>
      </c>
      <c r="AK174" s="70">
        <f>'[6]Com Forecast Low1'!AJ174</f>
        <v>1.4897157183198908</v>
      </c>
      <c r="AL174" s="70">
        <f>'[6]Com Forecast Low1'!AK174</f>
        <v>1.0293397</v>
      </c>
      <c r="AM174" s="70">
        <f>'[6]Com Forecast Low1'!AL174</f>
        <v>1.39541205</v>
      </c>
      <c r="AN174" s="70">
        <f>'[6]Com Forecast Low1'!AM174</f>
        <v>1.4096781871789452</v>
      </c>
      <c r="AO174" s="70">
        <f>'[6]Com Forecast Low1'!AN174</f>
        <v>1.2983465562721277</v>
      </c>
      <c r="AP174" s="70">
        <f>'[6]Com Forecast Low1'!AO174</f>
        <v>1.3659999999999997</v>
      </c>
      <c r="AQ174" s="420">
        <f>'[6]Com Forecast Low1'!AP174</f>
        <v>1.1405999999999921</v>
      </c>
      <c r="AR174" s="70">
        <f>'[6]Com Forecast Low1'!AQ174</f>
        <v>1.3029000000000082</v>
      </c>
      <c r="AS174" s="70">
        <f>'[6]Com Forecast Low1'!AR174</f>
        <v>1.6841999999999899</v>
      </c>
      <c r="AT174" s="70">
        <f>'[6]Com Forecast Low1'!AS174</f>
        <v>2.5818000000000012</v>
      </c>
      <c r="AU174" s="70">
        <f>'[6]Com Forecast Low1'!AT174</f>
        <v>2.410499999999999</v>
      </c>
      <c r="AV174" s="70">
        <f>'[6]Com Forecast Low1'!AU174</f>
        <v>3.377200000000002</v>
      </c>
      <c r="AW174" s="70">
        <f>'[6]Com Forecast Low1'!AV174</f>
        <v>3.5970000000000084</v>
      </c>
      <c r="AX174" s="70">
        <f>'[6]Com Forecast Low1'!AW174</f>
        <v>2.8718999999999966</v>
      </c>
      <c r="AY174" s="70">
        <f>'[6]Com Forecast Low1'!AX174</f>
        <v>4.2913999999999959</v>
      </c>
      <c r="AZ174" s="70">
        <f>'[6]Com Forecast Low1'!AY174</f>
        <v>3.8703000000000003</v>
      </c>
      <c r="BA174" s="70">
        <f>'[6]Com Forecast Low1'!AZ174</f>
        <v>4.4591999999999956</v>
      </c>
      <c r="BB174" s="70">
        <f>'[6]Com Forecast Low1'!BA174</f>
        <v>4.1539999999999964</v>
      </c>
      <c r="BC174" s="70">
        <f>'[6]Com Forecast Low1'!BB174</f>
        <v>4.1773000000000025</v>
      </c>
      <c r="BD174" s="70">
        <f>'[6]Com Forecast Low1'!BC174</f>
        <v>3.9779000000000053</v>
      </c>
      <c r="BE174" s="70">
        <f>'[6]Com Forecast Low1'!BD174</f>
        <v>4.0185999999999922</v>
      </c>
      <c r="BF174" s="70">
        <f>'[6]Com Forecast Low1'!BE174</f>
        <v>4.1071000000000026</v>
      </c>
      <c r="BG174" s="70">
        <f>'[6]Com Forecast Low1'!BF174</f>
        <v>4.5303000000000111</v>
      </c>
      <c r="BH174" s="70">
        <f>'[6]Com Forecast Low1'!BG174</f>
        <v>4.1278999999999826</v>
      </c>
      <c r="BI174" s="70">
        <f>'[6]Com Forecast Low1'!BH174</f>
        <v>4.1348000000000127</v>
      </c>
      <c r="BJ174" s="70">
        <f>'[6]Com Forecast Low1'!BI174</f>
        <v>3.9073999999999955</v>
      </c>
      <c r="BK174" s="444"/>
      <c r="BL174" s="70"/>
    </row>
    <row r="175" spans="1:64">
      <c r="A175" s="57"/>
      <c r="B175" s="1" t="str">
        <f t="shared" si="6"/>
        <v>RegionSmall RetNew</v>
      </c>
      <c r="C175" s="57"/>
      <c r="D175" s="186" t="s">
        <v>5431</v>
      </c>
      <c r="E175" s="57" t="s">
        <v>8</v>
      </c>
      <c r="F175" s="57"/>
      <c r="G175" s="57"/>
      <c r="H175" s="69">
        <v>1.7474878206180771</v>
      </c>
      <c r="I175" s="69">
        <v>1.6171422923943721</v>
      </c>
      <c r="J175" s="69">
        <v>1.4255763651827631</v>
      </c>
      <c r="K175" s="69">
        <v>1.1438161060811387</v>
      </c>
      <c r="L175" s="69">
        <v>0.87355600070846262</v>
      </c>
      <c r="M175" s="69">
        <v>1.1069416072856728</v>
      </c>
      <c r="N175" s="69">
        <v>1.6803280979870585</v>
      </c>
      <c r="O175" s="69">
        <v>2.2277329992254882</v>
      </c>
      <c r="P175" s="69">
        <v>2.0401605670370717</v>
      </c>
      <c r="Q175" s="69">
        <v>1.1183035074153274</v>
      </c>
      <c r="R175" s="69">
        <v>1.3953147266212531</v>
      </c>
      <c r="S175" s="69">
        <v>1.9334112681655102</v>
      </c>
      <c r="T175" s="69">
        <v>2.4311164901558593</v>
      </c>
      <c r="U175" s="69">
        <v>2.1074675681580644</v>
      </c>
      <c r="V175" s="69">
        <v>1.8911803184612741</v>
      </c>
      <c r="W175" s="69">
        <v>1.5451559905199812</v>
      </c>
      <c r="X175" s="69">
        <v>1.4708002621787872</v>
      </c>
      <c r="Y175" s="69">
        <v>1.580482261041587</v>
      </c>
      <c r="Z175" s="69">
        <v>1.2780299727604594</v>
      </c>
      <c r="AA175" s="69">
        <v>1.670216639915258</v>
      </c>
      <c r="AB175" s="69">
        <v>1.3913752371192032</v>
      </c>
      <c r="AC175" s="69">
        <v>1.2896653104804972</v>
      </c>
      <c r="AD175" s="69">
        <v>1.2569898766569034</v>
      </c>
      <c r="AE175" s="69">
        <v>1.3108495333775323</v>
      </c>
      <c r="AF175" s="69">
        <v>1.3743339273160831</v>
      </c>
      <c r="AG175" s="69">
        <v>2.7005309471191032</v>
      </c>
      <c r="AH175" s="69">
        <v>0.72521200415511566</v>
      </c>
      <c r="AI175" s="69">
        <v>0.70030743182080113</v>
      </c>
      <c r="AJ175" s="69">
        <v>0.41791563992017933</v>
      </c>
      <c r="AK175" s="70">
        <f>'[6]Com Forecast Low1'!AJ175</f>
        <v>0.46292933304326112</v>
      </c>
      <c r="AL175" s="70">
        <f>'[6]Com Forecast Low1'!AK175</f>
        <v>0.30932092</v>
      </c>
      <c r="AM175" s="70">
        <f>'[6]Com Forecast Low1'!AL175</f>
        <v>0.43602598000000004</v>
      </c>
      <c r="AN175" s="70">
        <f>'[6]Com Forecast Low1'!AM175</f>
        <v>0.42988275779916768</v>
      </c>
      <c r="AO175" s="70">
        <f>'[6]Com Forecast Low1'!AN175</f>
        <v>0.39877510103832214</v>
      </c>
      <c r="AP175" s="70">
        <f>'[6]Com Forecast Low1'!AO175</f>
        <v>0.42200000000001125</v>
      </c>
      <c r="AQ175" s="420">
        <f>'[6]Com Forecast Low1'!AP175</f>
        <v>0.39249999999999829</v>
      </c>
      <c r="AR175" s="70">
        <f>'[6]Com Forecast Low1'!AQ175</f>
        <v>0.55969999999999231</v>
      </c>
      <c r="AS175" s="70">
        <f>'[6]Com Forecast Low1'!AR175</f>
        <v>0.69300000000001205</v>
      </c>
      <c r="AT175" s="70">
        <f>'[6]Com Forecast Low1'!AS175</f>
        <v>0.95229999999999393</v>
      </c>
      <c r="AU175" s="70">
        <f>'[6]Com Forecast Low1'!AT175</f>
        <v>0.96659999999999968</v>
      </c>
      <c r="AV175" s="70">
        <f>'[6]Com Forecast Low1'!AU175</f>
        <v>1.3385999999999996</v>
      </c>
      <c r="AW175" s="70">
        <f>'[6]Com Forecast Low1'!AV175</f>
        <v>1.5456999999999965</v>
      </c>
      <c r="AX175" s="70">
        <f>'[6]Com Forecast Low1'!AW175</f>
        <v>1.2823000000000064</v>
      </c>
      <c r="AY175" s="70">
        <f>'[6]Com Forecast Low1'!AX175</f>
        <v>1.7669999999999959</v>
      </c>
      <c r="AZ175" s="70">
        <f>'[6]Com Forecast Low1'!AY175</f>
        <v>1.5888000000000062</v>
      </c>
      <c r="BA175" s="70">
        <f>'[6]Com Forecast Low1'!AZ175</f>
        <v>1.8960999999999899</v>
      </c>
      <c r="BB175" s="70">
        <f>'[6]Com Forecast Low1'!BA175</f>
        <v>1.8162999999999982</v>
      </c>
      <c r="BC175" s="70">
        <f>'[6]Com Forecast Low1'!BB175</f>
        <v>1.6456000000000159</v>
      </c>
      <c r="BD175" s="70">
        <f>'[6]Com Forecast Low1'!BC175</f>
        <v>1.5448999999999842</v>
      </c>
      <c r="BE175" s="70">
        <f>'[6]Com Forecast Low1'!BD175</f>
        <v>1.547300000000007</v>
      </c>
      <c r="BF175" s="70">
        <f>'[6]Com Forecast Low1'!BE175</f>
        <v>1.6348999999999876</v>
      </c>
      <c r="BG175" s="70">
        <f>'[6]Com Forecast Low1'!BF175</f>
        <v>1.9060000000000059</v>
      </c>
      <c r="BH175" s="70">
        <f>'[6]Com Forecast Low1'!BG175</f>
        <v>1.8225999999999942</v>
      </c>
      <c r="BI175" s="70">
        <f>'[6]Com Forecast Low1'!BH175</f>
        <v>1.8509000000000242</v>
      </c>
      <c r="BJ175" s="70">
        <f>'[6]Com Forecast Low1'!BI175</f>
        <v>1.7250999999999976</v>
      </c>
      <c r="BK175" s="444"/>
      <c r="BL175" s="70"/>
    </row>
    <row r="176" spans="1:64">
      <c r="A176" s="57"/>
      <c r="B176" s="1" t="str">
        <f t="shared" si="6"/>
        <v>RegionSchool K-12New</v>
      </c>
      <c r="C176" s="57"/>
      <c r="D176" s="186" t="s">
        <v>5433</v>
      </c>
      <c r="E176" s="57" t="s">
        <v>8</v>
      </c>
      <c r="F176" s="57"/>
      <c r="G176" s="57"/>
      <c r="H176" s="69">
        <v>2.3326221600000001</v>
      </c>
      <c r="I176" s="69">
        <v>2.1343561800000002</v>
      </c>
      <c r="J176" s="69">
        <v>2.7849274200000003</v>
      </c>
      <c r="K176" s="69">
        <v>3.7213380599999999</v>
      </c>
      <c r="L176" s="69">
        <v>3.8396688000000001</v>
      </c>
      <c r="M176" s="69">
        <v>4.5304399799999997</v>
      </c>
      <c r="N176" s="69">
        <v>3.8655843599999997</v>
      </c>
      <c r="O176" s="69">
        <v>3.7622019600000001</v>
      </c>
      <c r="P176" s="69">
        <v>4.9317826799999995</v>
      </c>
      <c r="Q176" s="69">
        <v>3.5256144000000003</v>
      </c>
      <c r="R176" s="69">
        <v>4.1166087600000001</v>
      </c>
      <c r="S176" s="69">
        <v>3.6865428600000003</v>
      </c>
      <c r="T176" s="69">
        <v>4.4936060400000004</v>
      </c>
      <c r="U176" s="69">
        <v>4.0552175400000001</v>
      </c>
      <c r="V176" s="69">
        <v>4.7025844800000005</v>
      </c>
      <c r="W176" s="69">
        <v>5.7826820000000012</v>
      </c>
      <c r="X176" s="69">
        <v>6.4745300000000006</v>
      </c>
      <c r="Y176" s="69">
        <v>4.3306040000000001</v>
      </c>
      <c r="Z176" s="69">
        <v>5.0644289999999996</v>
      </c>
      <c r="AA176" s="69">
        <v>4.8802399999999997</v>
      </c>
      <c r="AB176" s="69">
        <v>5.314560624425317</v>
      </c>
      <c r="AC176" s="69">
        <v>5.8392883922912757</v>
      </c>
      <c r="AD176" s="69">
        <v>5.5907307068579604</v>
      </c>
      <c r="AE176" s="69">
        <v>5.3970025110934667</v>
      </c>
      <c r="AF176" s="69">
        <v>5.2520288707852059</v>
      </c>
      <c r="AG176" s="69">
        <v>1.513577</v>
      </c>
      <c r="AH176" s="69">
        <v>0.49029076218052137</v>
      </c>
      <c r="AI176" s="69">
        <v>0.50922769409156987</v>
      </c>
      <c r="AJ176" s="69">
        <v>0.49772578579171572</v>
      </c>
      <c r="AK176" s="70">
        <f>'[6]Com Forecast Low1'!AJ176</f>
        <v>4.1541299999999994</v>
      </c>
      <c r="AL176" s="70">
        <f>'[6]Com Forecast Low1'!AK176</f>
        <v>7.9392659999999999</v>
      </c>
      <c r="AM176" s="70">
        <f>'[6]Com Forecast Low1'!AL176</f>
        <v>5.7108119999999998</v>
      </c>
      <c r="AN176" s="70">
        <f>'[6]Com Forecast Low1'!AM176</f>
        <v>0.58326574893180416</v>
      </c>
      <c r="AO176" s="70">
        <f>'[6]Com Forecast Low1'!AN176</f>
        <v>0.60886354382812347</v>
      </c>
      <c r="AP176" s="70">
        <f>'[6]Com Forecast Low1'!AO176</f>
        <v>0.58899999999999864</v>
      </c>
      <c r="AQ176" s="420">
        <f>'[6]Com Forecast Low1'!AP176</f>
        <v>1.7907999999999902</v>
      </c>
      <c r="AR176" s="70">
        <f>'[6]Com Forecast Low1'!AQ176</f>
        <v>1.8237000000000307</v>
      </c>
      <c r="AS176" s="70">
        <f>'[6]Com Forecast Low1'!AR176</f>
        <v>1.129099999999994</v>
      </c>
      <c r="AT176" s="70">
        <f>'[6]Com Forecast Low1'!AS176</f>
        <v>1.0905999999999949</v>
      </c>
      <c r="AU176" s="70">
        <f>'[6]Com Forecast Low1'!AT176</f>
        <v>1.3928999999999974</v>
      </c>
      <c r="AV176" s="70">
        <f>'[6]Com Forecast Low1'!AU176</f>
        <v>1.8147999999999911</v>
      </c>
      <c r="AW176" s="70">
        <f>'[6]Com Forecast Low1'!AV176</f>
        <v>2.4134000000000242</v>
      </c>
      <c r="AX176" s="70">
        <f>'[6]Com Forecast Low1'!AW176</f>
        <v>2.2269999999999754</v>
      </c>
      <c r="AY176" s="70">
        <f>'[6]Com Forecast Low1'!AX176</f>
        <v>2.5633000000000266</v>
      </c>
      <c r="AZ176" s="70">
        <f>'[6]Com Forecast Low1'!AY176</f>
        <v>2.3016999999999825</v>
      </c>
      <c r="BA176" s="70">
        <f>'[6]Com Forecast Low1'!AZ176</f>
        <v>2.0896999999999935</v>
      </c>
      <c r="BB176" s="70">
        <f>'[6]Com Forecast Low1'!BA176</f>
        <v>2.5095000000000027</v>
      </c>
      <c r="BC176" s="70">
        <f>'[6]Com Forecast Low1'!BB176</f>
        <v>2.4360000000000355</v>
      </c>
      <c r="BD176" s="70">
        <f>'[6]Com Forecast Low1'!BC176</f>
        <v>2.0512999999999693</v>
      </c>
      <c r="BE176" s="70">
        <f>'[6]Com Forecast Low1'!BD176</f>
        <v>2.0153999999999996</v>
      </c>
      <c r="BF176" s="70">
        <f>'[6]Com Forecast Low1'!BE176</f>
        <v>1.9857000000000085</v>
      </c>
      <c r="BG176" s="70">
        <f>'[6]Com Forecast Low1'!BF176</f>
        <v>1.9177999999999997</v>
      </c>
      <c r="BH176" s="70">
        <f>'[6]Com Forecast Low1'!BG176</f>
        <v>2.0117000000000189</v>
      </c>
      <c r="BI176" s="70">
        <f>'[6]Com Forecast Low1'!BH176</f>
        <v>2.1347999999999843</v>
      </c>
      <c r="BJ176" s="70">
        <f>'[6]Com Forecast Low1'!BI176</f>
        <v>2.133199999999988</v>
      </c>
      <c r="BK176" s="444"/>
      <c r="BL176" s="70"/>
    </row>
    <row r="177" spans="1:64">
      <c r="A177" s="57"/>
      <c r="B177" s="1" t="str">
        <f t="shared" si="6"/>
        <v>RegionUniversityNew</v>
      </c>
      <c r="C177" s="57"/>
      <c r="D177" s="185" t="s">
        <v>52</v>
      </c>
      <c r="E177" s="57" t="s">
        <v>8</v>
      </c>
      <c r="F177" s="57"/>
      <c r="G177" s="57"/>
      <c r="H177" s="69">
        <v>1.2016538399999999</v>
      </c>
      <c r="I177" s="69">
        <v>1.0995168200000001</v>
      </c>
      <c r="J177" s="69">
        <v>1.4346595800000002</v>
      </c>
      <c r="K177" s="69">
        <v>1.91705294</v>
      </c>
      <c r="L177" s="69">
        <v>1.9780112000000001</v>
      </c>
      <c r="M177" s="69">
        <v>2.3338630200000003</v>
      </c>
      <c r="N177" s="69">
        <v>1.99136164</v>
      </c>
      <c r="O177" s="69">
        <v>1.93810404</v>
      </c>
      <c r="P177" s="69">
        <v>2.5406153199999997</v>
      </c>
      <c r="Q177" s="69">
        <v>1.8162256000000001</v>
      </c>
      <c r="R177" s="69">
        <v>2.12067724</v>
      </c>
      <c r="S177" s="69">
        <v>1.8991281399999997</v>
      </c>
      <c r="T177" s="69">
        <v>2.3148879600000005</v>
      </c>
      <c r="U177" s="69">
        <v>2.0890514600000003</v>
      </c>
      <c r="V177" s="69">
        <v>2.4225435200000001</v>
      </c>
      <c r="W177" s="69">
        <v>2.7598760000000002</v>
      </c>
      <c r="X177" s="69">
        <v>3.2231519999999998</v>
      </c>
      <c r="Y177" s="69">
        <v>1.711967</v>
      </c>
      <c r="Z177" s="69">
        <v>2.2422549999999997</v>
      </c>
      <c r="AA177" s="69">
        <v>1.9980939999999998</v>
      </c>
      <c r="AB177" s="69">
        <v>2.2146394799898173</v>
      </c>
      <c r="AC177" s="69">
        <v>2.4529568455976025</v>
      </c>
      <c r="AD177" s="69">
        <v>2.3252751304701671</v>
      </c>
      <c r="AE177" s="69">
        <v>2.2545756506342292</v>
      </c>
      <c r="AF177" s="69">
        <v>2.2121944652028378</v>
      </c>
      <c r="AG177" s="69">
        <v>1.513577</v>
      </c>
      <c r="AH177" s="69">
        <v>0.86475691505534946</v>
      </c>
      <c r="AI177" s="69">
        <v>0.78056162858028511</v>
      </c>
      <c r="AJ177" s="69">
        <v>0.63258511509203774</v>
      </c>
      <c r="AK177" s="70">
        <f>'[6]Com Forecast Low1'!AJ177</f>
        <v>2.0445000000000002</v>
      </c>
      <c r="AL177" s="70">
        <f>'[6]Com Forecast Low1'!AK177</f>
        <v>3.4083410000000001</v>
      </c>
      <c r="AM177" s="70">
        <f>'[6]Com Forecast Low1'!AL177</f>
        <v>2.9122819999999998</v>
      </c>
      <c r="AN177" s="70">
        <f>'[6]Com Forecast Low1'!AM177</f>
        <v>0.29498262678184584</v>
      </c>
      <c r="AO177" s="70">
        <f>'[6]Com Forecast Low1'!AN177</f>
        <v>0.28777209461333736</v>
      </c>
      <c r="AP177" s="70">
        <f>'[6]Com Forecast Low1'!AO177</f>
        <v>0.29099999999999682</v>
      </c>
      <c r="AQ177" s="420">
        <f>'[6]Com Forecast Low1'!AP177</f>
        <v>0.69710000000000605</v>
      </c>
      <c r="AR177" s="70">
        <f>'[6]Com Forecast Low1'!AQ177</f>
        <v>0.69209999999998217</v>
      </c>
      <c r="AS177" s="70">
        <f>'[6]Com Forecast Low1'!AR177</f>
        <v>0.44660000000001787</v>
      </c>
      <c r="AT177" s="70">
        <f>'[6]Com Forecast Low1'!AS177</f>
        <v>0.40330000000000155</v>
      </c>
      <c r="AU177" s="70">
        <f>'[6]Com Forecast Low1'!AT177</f>
        <v>0.62549999999998818</v>
      </c>
      <c r="AV177" s="70">
        <f>'[6]Com Forecast Low1'!AU177</f>
        <v>0.86600000000001387</v>
      </c>
      <c r="AW177" s="70">
        <f>'[6]Com Forecast Low1'!AV177</f>
        <v>1.1505999999999972</v>
      </c>
      <c r="AX177" s="70">
        <f>'[6]Com Forecast Low1'!AW177</f>
        <v>1.0360000000000014</v>
      </c>
      <c r="AY177" s="70">
        <f>'[6]Com Forecast Low1'!AX177</f>
        <v>1.0766999999999882</v>
      </c>
      <c r="AZ177" s="70">
        <f>'[6]Com Forecast Low1'!AY177</f>
        <v>0.99479999999999791</v>
      </c>
      <c r="BA177" s="70">
        <f>'[6]Com Forecast Low1'!AZ177</f>
        <v>0.85400000000001342</v>
      </c>
      <c r="BB177" s="70">
        <f>'[6]Com Forecast Low1'!BA177</f>
        <v>1.015199999999993</v>
      </c>
      <c r="BC177" s="70">
        <f>'[6]Com Forecast Low1'!BB177</f>
        <v>0.93270000000001119</v>
      </c>
      <c r="BD177" s="70">
        <f>'[6]Com Forecast Low1'!BC177</f>
        <v>0.79269999999999641</v>
      </c>
      <c r="BE177" s="70">
        <f>'[6]Com Forecast Low1'!BD177</f>
        <v>0.83699999999998909</v>
      </c>
      <c r="BF177" s="70">
        <f>'[6]Com Forecast Low1'!BE177</f>
        <v>0.86709999999999354</v>
      </c>
      <c r="BG177" s="70">
        <f>'[6]Com Forecast Low1'!BF177</f>
        <v>0.82990000000000919</v>
      </c>
      <c r="BH177" s="70">
        <f>'[6]Com Forecast Low1'!BG177</f>
        <v>0.90879999999998518</v>
      </c>
      <c r="BI177" s="70">
        <f>'[6]Com Forecast Low1'!BH177</f>
        <v>0.88840000000001851</v>
      </c>
      <c r="BJ177" s="70">
        <f>'[6]Com Forecast Low1'!BI177</f>
        <v>0.94929999999999382</v>
      </c>
      <c r="BK177" s="444"/>
      <c r="BL177" s="70"/>
    </row>
    <row r="178" spans="1:64">
      <c r="A178" s="57"/>
      <c r="B178" s="1" t="str">
        <f t="shared" si="6"/>
        <v>RegionWarehouseNew</v>
      </c>
      <c r="C178" s="57"/>
      <c r="D178" s="185" t="s">
        <v>54</v>
      </c>
      <c r="E178" s="57" t="s">
        <v>8</v>
      </c>
      <c r="F178" s="57"/>
      <c r="G178" s="57"/>
      <c r="H178" s="69">
        <v>7.7681670999999994</v>
      </c>
      <c r="I178" s="69">
        <v>6.1909778999999991</v>
      </c>
      <c r="J178" s="69">
        <v>6.2494579999999997</v>
      </c>
      <c r="K178" s="69">
        <v>6.6152219000000008</v>
      </c>
      <c r="L178" s="69">
        <v>5.5810154000000001</v>
      </c>
      <c r="M178" s="69">
        <v>5.2429889000000003</v>
      </c>
      <c r="N178" s="69">
        <v>4.4018980000000001</v>
      </c>
      <c r="O178" s="69">
        <v>6.0446849999999994</v>
      </c>
      <c r="P178" s="69">
        <v>9.751614</v>
      </c>
      <c r="Q178" s="69">
        <v>11.116424999999998</v>
      </c>
      <c r="R178" s="69">
        <v>11.370925</v>
      </c>
      <c r="S178" s="69">
        <v>11.869458999999999</v>
      </c>
      <c r="T178" s="69">
        <v>10.888947</v>
      </c>
      <c r="U178" s="69">
        <v>9.4940550000000012</v>
      </c>
      <c r="V178" s="69">
        <v>10.433181000000001</v>
      </c>
      <c r="W178" s="69">
        <v>5.9005559999999999</v>
      </c>
      <c r="X178" s="69">
        <v>6.8123880000000003</v>
      </c>
      <c r="Y178" s="69">
        <v>6.1123589999999997</v>
      </c>
      <c r="Z178" s="69">
        <v>9.229140000000001</v>
      </c>
      <c r="AA178" s="69">
        <v>8.458632999999999</v>
      </c>
      <c r="AB178" s="69">
        <v>8.0452519383000087</v>
      </c>
      <c r="AC178" s="69">
        <v>7.6519041966999959</v>
      </c>
      <c r="AD178" s="69">
        <v>7.4193123636000031</v>
      </c>
      <c r="AE178" s="69">
        <v>7.7886886725999984</v>
      </c>
      <c r="AF178" s="69">
        <v>8.2631958338000029</v>
      </c>
      <c r="AG178" s="69">
        <v>1.23E-2</v>
      </c>
      <c r="AH178" s="69">
        <v>6.8660754747456778</v>
      </c>
      <c r="AI178" s="69">
        <v>6.8865695710315471</v>
      </c>
      <c r="AJ178" s="69">
        <v>7.7186298990730968</v>
      </c>
      <c r="AK178" s="70">
        <f>'[6]Com Forecast Low1'!AJ178</f>
        <v>6.9723899999999999</v>
      </c>
      <c r="AL178" s="70">
        <f>'[6]Com Forecast Low1'!AK178</f>
        <v>15.161521</v>
      </c>
      <c r="AM178" s="70">
        <f>'[6]Com Forecast Low1'!AL178</f>
        <v>15.626221000000001</v>
      </c>
      <c r="AN178" s="70">
        <f>'[6]Com Forecast Low1'!AM178</f>
        <v>3.4909278469200813</v>
      </c>
      <c r="AO178" s="70">
        <f>'[6]Com Forecast Low1'!AN178</f>
        <v>3.6460606746664235</v>
      </c>
      <c r="AP178" s="70">
        <f>'[6]Com Forecast Low1'!AO178</f>
        <v>3.5060000000000286</v>
      </c>
      <c r="AQ178" s="420">
        <f>'[6]Com Forecast Low1'!AP178</f>
        <v>0.19429999999999836</v>
      </c>
      <c r="AR178" s="70">
        <f>'[6]Com Forecast Low1'!AQ178</f>
        <v>1.6508999999999787</v>
      </c>
      <c r="AS178" s="70">
        <f>'[6]Com Forecast Low1'!AR178</f>
        <v>1.6458999999999833</v>
      </c>
      <c r="AT178" s="70">
        <f>'[6]Com Forecast Low1'!AS178</f>
        <v>1.856899999999996</v>
      </c>
      <c r="AU178" s="70">
        <f>'[6]Com Forecast Low1'!AT178</f>
        <v>1.904700000000048</v>
      </c>
      <c r="AV178" s="70">
        <f>'[6]Com Forecast Low1'!AU178</f>
        <v>3.7250999999999976</v>
      </c>
      <c r="AW178" s="70">
        <f>'[6]Com Forecast Low1'!AV178</f>
        <v>4.8076999999999543</v>
      </c>
      <c r="AX178" s="70">
        <f>'[6]Com Forecast Low1'!AW178</f>
        <v>4.0515000000000327</v>
      </c>
      <c r="AY178" s="70">
        <f>'[6]Com Forecast Low1'!AX178</f>
        <v>4.4721000000000117</v>
      </c>
      <c r="AZ178" s="70">
        <f>'[6]Com Forecast Low1'!AY178</f>
        <v>4.1260999999999513</v>
      </c>
      <c r="BA178" s="70">
        <f>'[6]Com Forecast Low1'!AZ178</f>
        <v>4.8982000000000312</v>
      </c>
      <c r="BB178" s="70">
        <f>'[6]Com Forecast Low1'!BA178</f>
        <v>4.4773000000000138</v>
      </c>
      <c r="BC178" s="70">
        <f>'[6]Com Forecast Low1'!BB178</f>
        <v>3.1976999999999407</v>
      </c>
      <c r="BD178" s="70">
        <f>'[6]Com Forecast Low1'!BC178</f>
        <v>3.3423999999999978</v>
      </c>
      <c r="BE178" s="70">
        <f>'[6]Com Forecast Low1'!BD178</f>
        <v>3.3526000000000522</v>
      </c>
      <c r="BF178" s="70">
        <f>'[6]Com Forecast Low1'!BE178</f>
        <v>4.3407999999999447</v>
      </c>
      <c r="BG178" s="70">
        <f>'[6]Com Forecast Low1'!BF178</f>
        <v>4.6094000000000506</v>
      </c>
      <c r="BH178" s="70">
        <f>'[6]Com Forecast Low1'!BG178</f>
        <v>5.09699999999998</v>
      </c>
      <c r="BI178" s="70">
        <f>'[6]Com Forecast Low1'!BH178</f>
        <v>5.0485999999999649</v>
      </c>
      <c r="BJ178" s="70">
        <f>'[6]Com Forecast Low1'!BI178</f>
        <v>4.6257000000000517</v>
      </c>
      <c r="BK178" s="444"/>
      <c r="BL178" s="70"/>
    </row>
    <row r="179" spans="1:64">
      <c r="A179" s="57"/>
      <c r="B179" s="1" t="str">
        <f t="shared" si="6"/>
        <v>RegionSupermarketNew</v>
      </c>
      <c r="C179" s="57"/>
      <c r="D179" s="185" t="s">
        <v>56</v>
      </c>
      <c r="E179" s="57" t="s">
        <v>8</v>
      </c>
      <c r="F179" s="57"/>
      <c r="G179" s="57"/>
      <c r="H179" s="69">
        <v>0.94562667569891845</v>
      </c>
      <c r="I179" s="69">
        <v>0.87797440847584418</v>
      </c>
      <c r="J179" s="69">
        <v>0.76896588931383225</v>
      </c>
      <c r="K179" s="69">
        <v>0.63948110135578418</v>
      </c>
      <c r="L179" s="69">
        <v>0.43394926096228958</v>
      </c>
      <c r="M179" s="69">
        <v>0.70856563684818685</v>
      </c>
      <c r="N179" s="69">
        <v>0.99833300111063006</v>
      </c>
      <c r="O179" s="69">
        <v>1.2788148464054281</v>
      </c>
      <c r="P179" s="69">
        <v>1.1413744588863326</v>
      </c>
      <c r="Q179" s="69">
        <v>0.71823731071012475</v>
      </c>
      <c r="R179" s="69">
        <v>0.84101134433644587</v>
      </c>
      <c r="S179" s="69">
        <v>1.2251082266483837</v>
      </c>
      <c r="T179" s="69">
        <v>1.5651012636603874</v>
      </c>
      <c r="U179" s="69">
        <v>1.2759510039866273</v>
      </c>
      <c r="V179" s="69">
        <v>1.107505460703968</v>
      </c>
      <c r="W179" s="69">
        <v>0.63798485303363595</v>
      </c>
      <c r="X179" s="69">
        <v>0.62624539967892912</v>
      </c>
      <c r="Y179" s="69">
        <v>0.67166554183832972</v>
      </c>
      <c r="Z179" s="69">
        <v>0.492732</v>
      </c>
      <c r="AA179" s="69">
        <v>0.49918399999999996</v>
      </c>
      <c r="AB179" s="69">
        <v>0.51242220696340901</v>
      </c>
      <c r="AC179" s="69">
        <v>0.56820095103565071</v>
      </c>
      <c r="AD179" s="69">
        <v>0.49314781500982674</v>
      </c>
      <c r="AE179" s="69">
        <v>0.5050087559041242</v>
      </c>
      <c r="AF179" s="69">
        <v>0.53237464527304901</v>
      </c>
      <c r="AG179" s="69">
        <v>2.5148422200000002</v>
      </c>
      <c r="AH179" s="69">
        <v>0.9185915041684255</v>
      </c>
      <c r="AI179" s="69">
        <v>0.90821139662343564</v>
      </c>
      <c r="AJ179" s="69">
        <v>0.29792867517985955</v>
      </c>
      <c r="AK179" s="70">
        <f>'[6]Com Forecast Low1'!AJ179</f>
        <v>0.11462493484554592</v>
      </c>
      <c r="AL179" s="70">
        <f>'[6]Com Forecast Low1'!AK179</f>
        <v>0.21023611370643358</v>
      </c>
      <c r="AM179" s="70">
        <f>'[6]Com Forecast Low1'!AL179</f>
        <v>0.25048594399777041</v>
      </c>
      <c r="AN179" s="70">
        <f>'[6]Com Forecast Low1'!AM179</f>
        <v>0.32344762623756346</v>
      </c>
      <c r="AO179" s="70">
        <f>'[6]Com Forecast Low1'!AN179</f>
        <v>0.31859077829280136</v>
      </c>
      <c r="AP179" s="70">
        <f>'[6]Com Forecast Low1'!AO179</f>
        <v>0.32800000000000296</v>
      </c>
      <c r="AQ179" s="420">
        <f>'[6]Com Forecast Low1'!AP179</f>
        <v>0.30960000000000321</v>
      </c>
      <c r="AR179" s="70">
        <f>'[6]Com Forecast Low1'!AQ179</f>
        <v>0.39389999999999503</v>
      </c>
      <c r="AS179" s="70">
        <f>'[6]Com Forecast Low1'!AR179</f>
        <v>0.39130000000000109</v>
      </c>
      <c r="AT179" s="70">
        <f>'[6]Com Forecast Low1'!AS179</f>
        <v>0.41210000000000235</v>
      </c>
      <c r="AU179" s="70">
        <f>'[6]Com Forecast Low1'!AT179</f>
        <v>0.4637999999999991</v>
      </c>
      <c r="AV179" s="70">
        <f>'[6]Com Forecast Low1'!AU179</f>
        <v>0.56210000000000093</v>
      </c>
      <c r="AW179" s="70">
        <f>'[6]Com Forecast Low1'!AV179</f>
        <v>0.66559999999999775</v>
      </c>
      <c r="AX179" s="70">
        <f>'[6]Com Forecast Low1'!AW179</f>
        <v>0.55709999999999837</v>
      </c>
      <c r="AY179" s="70">
        <f>'[6]Com Forecast Low1'!AX179</f>
        <v>0.78300000000000125</v>
      </c>
      <c r="AZ179" s="70">
        <f>'[6]Com Forecast Low1'!AY179</f>
        <v>0.67430000000000234</v>
      </c>
      <c r="BA179" s="70">
        <f>'[6]Com Forecast Low1'!AZ179</f>
        <v>0.84239999999999782</v>
      </c>
      <c r="BB179" s="70">
        <f>'[6]Com Forecast Low1'!BA179</f>
        <v>0.77690000000000481</v>
      </c>
      <c r="BC179" s="70">
        <f>'[6]Com Forecast Low1'!BB179</f>
        <v>0.76639999999999731</v>
      </c>
      <c r="BD179" s="70">
        <f>'[6]Com Forecast Low1'!BC179</f>
        <v>0.74139999999999873</v>
      </c>
      <c r="BE179" s="70">
        <f>'[6]Com Forecast Low1'!BD179</f>
        <v>0.76389999999999958</v>
      </c>
      <c r="BF179" s="70">
        <f>'[6]Com Forecast Low1'!BE179</f>
        <v>0.78730000000000189</v>
      </c>
      <c r="BG179" s="70">
        <f>'[6]Com Forecast Low1'!BF179</f>
        <v>0.91319999999999624</v>
      </c>
      <c r="BH179" s="70">
        <f>'[6]Com Forecast Low1'!BG179</f>
        <v>0.80960000000000321</v>
      </c>
      <c r="BI179" s="70">
        <f>'[6]Com Forecast Low1'!BH179</f>
        <v>0.84820000000000562</v>
      </c>
      <c r="BJ179" s="70">
        <f>'[6]Com Forecast Low1'!BI179</f>
        <v>0.78669999999999618</v>
      </c>
      <c r="BK179" s="444"/>
      <c r="BL179" s="70"/>
    </row>
    <row r="180" spans="1:64">
      <c r="A180" s="57"/>
      <c r="B180" s="1" t="str">
        <f t="shared" si="6"/>
        <v>RegionMiniMartNew</v>
      </c>
      <c r="C180" s="57"/>
      <c r="D180" s="185" t="s">
        <v>58</v>
      </c>
      <c r="E180" s="57" t="s">
        <v>8</v>
      </c>
      <c r="F180" s="57"/>
      <c r="G180" s="57"/>
      <c r="H180" s="69">
        <v>0.38265402430108175</v>
      </c>
      <c r="I180" s="69">
        <v>0.35527809152415585</v>
      </c>
      <c r="J180" s="69">
        <v>0.31116708068616789</v>
      </c>
      <c r="K180" s="69">
        <v>0.25877021364421587</v>
      </c>
      <c r="L180" s="69">
        <v>0.17560040903771046</v>
      </c>
      <c r="M180" s="69">
        <v>0.28672572315181322</v>
      </c>
      <c r="N180" s="69">
        <v>0.4039819838893699</v>
      </c>
      <c r="O180" s="69">
        <v>0.51748079859457219</v>
      </c>
      <c r="P180" s="69">
        <v>0.46186464611366751</v>
      </c>
      <c r="Q180" s="69">
        <v>0.29063942928987535</v>
      </c>
      <c r="R180" s="69">
        <v>0.34032074566355414</v>
      </c>
      <c r="S180" s="69">
        <v>0.49574806335161636</v>
      </c>
      <c r="T180" s="69">
        <v>0.63332847133961268</v>
      </c>
      <c r="U180" s="69">
        <v>0.51632192601337268</v>
      </c>
      <c r="V180" s="69">
        <v>0.44815933429603194</v>
      </c>
      <c r="W180" s="69">
        <v>0.25816474696636388</v>
      </c>
      <c r="X180" s="69">
        <v>0.25341430032107087</v>
      </c>
      <c r="Y180" s="69">
        <v>0.27179385816167018</v>
      </c>
      <c r="Z180" s="69">
        <v>0.492732</v>
      </c>
      <c r="AA180" s="69">
        <v>0.49918399999999996</v>
      </c>
      <c r="AB180" s="69">
        <v>0.51242220696340901</v>
      </c>
      <c r="AC180" s="69">
        <v>0.56820095103565071</v>
      </c>
      <c r="AD180" s="69">
        <v>0.49314781500982674</v>
      </c>
      <c r="AE180" s="69">
        <v>0.5050087559041242</v>
      </c>
      <c r="AF180" s="69">
        <v>0.53237464527304901</v>
      </c>
      <c r="AG180" s="69">
        <v>0</v>
      </c>
      <c r="AH180" s="69">
        <v>0.16181677435650518</v>
      </c>
      <c r="AI180" s="69">
        <v>0.22377553365145114</v>
      </c>
      <c r="AJ180" s="69">
        <v>0.15182771238543746</v>
      </c>
      <c r="AK180" s="70">
        <f>'[6]Com Forecast Low1'!AJ180</f>
        <v>0.11462493484554592</v>
      </c>
      <c r="AL180" s="70">
        <f>'[6]Com Forecast Low1'!AK180</f>
        <v>0.10049161741327667</v>
      </c>
      <c r="AM180" s="70">
        <f>'[6]Com Forecast Low1'!AL180</f>
        <v>0.11973079794833122</v>
      </c>
      <c r="AN180" s="70">
        <f>'[6]Com Forecast Low1'!AM180</f>
        <v>3.5020815502523062E-2</v>
      </c>
      <c r="AO180" s="70">
        <f>'[6]Com Forecast Low1'!AN180</f>
        <v>3.4649900863668058E-2</v>
      </c>
      <c r="AP180" s="70">
        <f>'[6]Com Forecast Low1'!AO180</f>
        <v>3.399999999999892E-2</v>
      </c>
      <c r="AQ180" s="420">
        <f>'[6]Com Forecast Low1'!AP180</f>
        <v>5.9799999999999187E-2</v>
      </c>
      <c r="AR180" s="70">
        <f>'[6]Com Forecast Low1'!AQ180</f>
        <v>9.3900000000001427E-2</v>
      </c>
      <c r="AS180" s="70">
        <f>'[6]Com Forecast Low1'!AR180</f>
        <v>9.789999999999921E-2</v>
      </c>
      <c r="AT180" s="70">
        <f>'[6]Com Forecast Low1'!AS180</f>
        <v>9.9599999999998801E-2</v>
      </c>
      <c r="AU180" s="70">
        <f>'[6]Com Forecast Low1'!AT180</f>
        <v>0.26249999999999929</v>
      </c>
      <c r="AV180" s="70">
        <f>'[6]Com Forecast Low1'!AU180</f>
        <v>0.31700000000000017</v>
      </c>
      <c r="AW180" s="70">
        <f>'[6]Com Forecast Low1'!AV180</f>
        <v>0.34850000000000136</v>
      </c>
      <c r="AX180" s="70">
        <f>'[6]Com Forecast Low1'!AW180</f>
        <v>0.29769999999999897</v>
      </c>
      <c r="AY180" s="70">
        <f>'[6]Com Forecast Low1'!AX180</f>
        <v>0.40259999999999962</v>
      </c>
      <c r="AZ180" s="70">
        <f>'[6]Com Forecast Low1'!AY180</f>
        <v>0.35519999999999996</v>
      </c>
      <c r="BA180" s="70">
        <f>'[6]Com Forecast Low1'!AZ180</f>
        <v>0.4112000000000009</v>
      </c>
      <c r="BB180" s="70">
        <f>'[6]Com Forecast Low1'!BA180</f>
        <v>0.41080000000000183</v>
      </c>
      <c r="BC180" s="70">
        <f>'[6]Com Forecast Low1'!BB180</f>
        <v>0.37739999999999796</v>
      </c>
      <c r="BD180" s="70">
        <f>'[6]Com Forecast Low1'!BC180</f>
        <v>0.3741000000000021</v>
      </c>
      <c r="BE180" s="70">
        <f>'[6]Com Forecast Low1'!BD180</f>
        <v>0.37199999999999989</v>
      </c>
      <c r="BF180" s="70">
        <f>'[6]Com Forecast Low1'!BE180</f>
        <v>0.37749999999999773</v>
      </c>
      <c r="BG180" s="70">
        <f>'[6]Com Forecast Low1'!BF180</f>
        <v>0.43510000000000204</v>
      </c>
      <c r="BH180" s="70">
        <f>'[6]Com Forecast Low1'!BG180</f>
        <v>0.40329999999999799</v>
      </c>
      <c r="BI180" s="70">
        <f>'[6]Com Forecast Low1'!BH180</f>
        <v>0.42070000000000007</v>
      </c>
      <c r="BJ180" s="70">
        <f>'[6]Com Forecast Low1'!BI180</f>
        <v>0.42050000000000054</v>
      </c>
      <c r="BK180" s="444"/>
      <c r="BL180" s="70"/>
    </row>
    <row r="181" spans="1:64">
      <c r="A181" s="57"/>
      <c r="B181" s="1" t="str">
        <f t="shared" si="6"/>
        <v>RegionRestaurantNew</v>
      </c>
      <c r="C181" s="57"/>
      <c r="D181" s="185" t="s">
        <v>60</v>
      </c>
      <c r="E181" s="57" t="s">
        <v>8</v>
      </c>
      <c r="F181" s="57"/>
      <c r="G181" s="57"/>
      <c r="H181" s="69">
        <v>0.40274807407407415</v>
      </c>
      <c r="I181" s="69">
        <v>0.37036307407407404</v>
      </c>
      <c r="J181" s="69">
        <v>0.48768807407407411</v>
      </c>
      <c r="K181" s="69">
        <v>0.46379207407407413</v>
      </c>
      <c r="L181" s="69">
        <v>0.53812807407407393</v>
      </c>
      <c r="M181" s="69">
        <v>0.42164107407407414</v>
      </c>
      <c r="N181" s="69">
        <v>0.43037807407407414</v>
      </c>
      <c r="O181" s="69">
        <v>0.50291507407407388</v>
      </c>
      <c r="P181" s="69">
        <v>0.48163407407407416</v>
      </c>
      <c r="Q181" s="69">
        <v>0.45580907407407417</v>
      </c>
      <c r="R181" s="69">
        <v>0.6205150740740738</v>
      </c>
      <c r="S181" s="69">
        <v>0.56234507407407419</v>
      </c>
      <c r="T181" s="69">
        <v>0.58473807407407419</v>
      </c>
      <c r="U181" s="69">
        <v>0.5404590740740739</v>
      </c>
      <c r="V181" s="69">
        <v>0.42069407407407394</v>
      </c>
      <c r="W181" s="69">
        <v>1.2428048860740741</v>
      </c>
      <c r="X181" s="69">
        <v>1.1604115330740739</v>
      </c>
      <c r="Y181" s="69">
        <v>1.2477731920740742</v>
      </c>
      <c r="Z181" s="69">
        <v>0.82163131927791289</v>
      </c>
      <c r="AA181" s="69">
        <v>1.027850238030191</v>
      </c>
      <c r="AB181" s="69">
        <v>0.87629095683643521</v>
      </c>
      <c r="AC181" s="69">
        <v>0.82284875798054413</v>
      </c>
      <c r="AD181" s="69">
        <v>0.79912516854823978</v>
      </c>
      <c r="AE181" s="69">
        <v>0.82991214945479497</v>
      </c>
      <c r="AF181" s="69">
        <v>0.86442084177616085</v>
      </c>
      <c r="AG181" s="69">
        <v>0.10520207407407393</v>
      </c>
      <c r="AH181" s="69">
        <v>0.86402258783077479</v>
      </c>
      <c r="AI181" s="69">
        <v>1.2402151109483464</v>
      </c>
      <c r="AJ181" s="69">
        <v>0.64974488069543423</v>
      </c>
      <c r="AK181" s="70">
        <f>'[6]Com Forecast Low1'!AJ181</f>
        <v>0.23123000000000002</v>
      </c>
      <c r="AL181" s="70">
        <f>'[6]Com Forecast Low1'!AK181</f>
        <v>9.3277268880289685E-2</v>
      </c>
      <c r="AM181" s="70">
        <f>'[6]Com Forecast Low1'!AL181</f>
        <v>0.11113525805389837</v>
      </c>
      <c r="AN181" s="70">
        <f>'[6]Com Forecast Low1'!AM181</f>
        <v>0.64329355912615871</v>
      </c>
      <c r="AO181" s="70">
        <f>'[6]Com Forecast Low1'!AN181</f>
        <v>0.83055138824288188</v>
      </c>
      <c r="AP181" s="70">
        <f>'[6]Com Forecast Low1'!AO181</f>
        <v>0.7640000000000029</v>
      </c>
      <c r="AQ181" s="420">
        <f>'[6]Com Forecast Low1'!AP181</f>
        <v>0.64320000000000022</v>
      </c>
      <c r="AR181" s="70">
        <f>'[6]Com Forecast Low1'!AQ181</f>
        <v>0.6355000000000004</v>
      </c>
      <c r="AS181" s="70">
        <f>'[6]Com Forecast Low1'!AR181</f>
        <v>0.64059999999999917</v>
      </c>
      <c r="AT181" s="70">
        <f>'[6]Com Forecast Low1'!AS181</f>
        <v>0.64759999999999707</v>
      </c>
      <c r="AU181" s="70">
        <f>'[6]Com Forecast Low1'!AT181</f>
        <v>0.74710000000000321</v>
      </c>
      <c r="AV181" s="70">
        <f>'[6]Com Forecast Low1'!AU181</f>
        <v>0.86730000000000018</v>
      </c>
      <c r="AW181" s="70">
        <f>'[6]Com Forecast Low1'!AV181</f>
        <v>0.9392999999999958</v>
      </c>
      <c r="AX181" s="70">
        <f>'[6]Com Forecast Low1'!AW181</f>
        <v>0.72480000000000189</v>
      </c>
      <c r="AY181" s="70">
        <f>'[6]Com Forecast Low1'!AX181</f>
        <v>1.0867000000000004</v>
      </c>
      <c r="AZ181" s="70">
        <f>'[6]Com Forecast Low1'!AY181</f>
        <v>0.96560000000000201</v>
      </c>
      <c r="BA181" s="70">
        <f>'[6]Com Forecast Low1'!AZ181</f>
        <v>1.217099999999995</v>
      </c>
      <c r="BB181" s="70">
        <f>'[6]Com Forecast Low1'!BA181</f>
        <v>1.0919000000000025</v>
      </c>
      <c r="BC181" s="70">
        <f>'[6]Com Forecast Low1'!BB181</f>
        <v>1.1602999999999994</v>
      </c>
      <c r="BD181" s="70">
        <f>'[6]Com Forecast Low1'!BC181</f>
        <v>0.98449999999999704</v>
      </c>
      <c r="BE181" s="70">
        <f>'[6]Com Forecast Low1'!BD181</f>
        <v>1.0949999999999989</v>
      </c>
      <c r="BF181" s="70">
        <f>'[6]Com Forecast Low1'!BE181</f>
        <v>1.1173000000000002</v>
      </c>
      <c r="BG181" s="70">
        <f>'[6]Com Forecast Low1'!BF181</f>
        <v>1.3419000000000096</v>
      </c>
      <c r="BH181" s="70">
        <f>'[6]Com Forecast Low1'!BG181</f>
        <v>1.2587999999999937</v>
      </c>
      <c r="BI181" s="70">
        <f>'[6]Com Forecast Low1'!BH181</f>
        <v>1.379800000000003</v>
      </c>
      <c r="BJ181" s="70">
        <f>'[6]Com Forecast Low1'!BI181</f>
        <v>1.1821999999999946</v>
      </c>
      <c r="BK181" s="444"/>
      <c r="BL181" s="70"/>
    </row>
    <row r="182" spans="1:64">
      <c r="A182" s="57"/>
      <c r="B182" s="1" t="str">
        <f t="shared" si="6"/>
        <v>RegionLodgingNew</v>
      </c>
      <c r="C182" s="57"/>
      <c r="D182" s="185" t="s">
        <v>62</v>
      </c>
      <c r="E182" s="57" t="s">
        <v>8</v>
      </c>
      <c r="F182" s="57"/>
      <c r="G182" s="57"/>
      <c r="H182" s="69">
        <v>1.2680339999999999</v>
      </c>
      <c r="I182" s="69">
        <v>3.2701959999999999</v>
      </c>
      <c r="J182" s="69">
        <v>2.1934979999999999</v>
      </c>
      <c r="K182" s="69">
        <v>2.1689530000000001</v>
      </c>
      <c r="L182" s="69">
        <v>1.452771</v>
      </c>
      <c r="M182" s="69">
        <v>0.90405199999999997</v>
      </c>
      <c r="N182" s="69">
        <v>1.359175</v>
      </c>
      <c r="O182" s="69">
        <v>1.5139029999999998</v>
      </c>
      <c r="P182" s="69">
        <v>2.30301</v>
      </c>
      <c r="Q182" s="69">
        <v>2.7516340000000001</v>
      </c>
      <c r="R182" s="69">
        <v>4.7814439999999996</v>
      </c>
      <c r="S182" s="69">
        <v>4.4062680000000007</v>
      </c>
      <c r="T182" s="69">
        <v>3.36571</v>
      </c>
      <c r="U182" s="69">
        <v>3.4345909999999997</v>
      </c>
      <c r="V182" s="69">
        <v>2.0285880000000001</v>
      </c>
      <c r="W182" s="69">
        <v>0.95992100000000002</v>
      </c>
      <c r="X182" s="69">
        <v>1.6628509999999999</v>
      </c>
      <c r="Y182" s="69">
        <v>1.8797829999999998</v>
      </c>
      <c r="Z182" s="69">
        <v>2.3661449999999999</v>
      </c>
      <c r="AA182" s="69">
        <v>3.0826709999999999</v>
      </c>
      <c r="AB182" s="69">
        <v>3.0169681880581578</v>
      </c>
      <c r="AC182" s="69">
        <v>2.5401827085011996</v>
      </c>
      <c r="AD182" s="69">
        <v>2.2922556070064219</v>
      </c>
      <c r="AE182" s="69">
        <v>2.6029925645564869</v>
      </c>
      <c r="AF182" s="69">
        <v>2.7303601113138414</v>
      </c>
      <c r="AG182" s="69">
        <v>0.92476100000000006</v>
      </c>
      <c r="AH182" s="69">
        <v>2.0956039569473086</v>
      </c>
      <c r="AI182" s="69">
        <v>2.8400690165322358</v>
      </c>
      <c r="AJ182" s="69">
        <v>1.4088300547986203</v>
      </c>
      <c r="AK182" s="70">
        <f>'[6]Com Forecast Low1'!AJ182</f>
        <v>2.8911199999999999</v>
      </c>
      <c r="AL182" s="70">
        <f>'[6]Com Forecast Low1'!AK182</f>
        <v>3.0192169999999998</v>
      </c>
      <c r="AM182" s="70">
        <f>'[6]Com Forecast Low1'!AL182</f>
        <v>3.6209599999999997</v>
      </c>
      <c r="AN182" s="70">
        <f>'[6]Com Forecast Low1'!AM182</f>
        <v>0.67103727081669406</v>
      </c>
      <c r="AO182" s="70">
        <f>'[6]Com Forecast Low1'!AN182</f>
        <v>0.84126060382711465</v>
      </c>
      <c r="AP182" s="70">
        <f>'[6]Com Forecast Low1'!AO182</f>
        <v>1.1450000000000102</v>
      </c>
      <c r="AQ182" s="420">
        <f>'[6]Com Forecast Low1'!AP182</f>
        <v>1.0005000000000166</v>
      </c>
      <c r="AR182" s="70">
        <f>'[6]Com Forecast Low1'!AQ182</f>
        <v>0.97869999999997503</v>
      </c>
      <c r="AS182" s="70">
        <f>'[6]Com Forecast Low1'!AR182</f>
        <v>0.9632000000000005</v>
      </c>
      <c r="AT182" s="70">
        <f>'[6]Com Forecast Low1'!AS182</f>
        <v>0.96610000000001151</v>
      </c>
      <c r="AU182" s="70">
        <f>'[6]Com Forecast Low1'!AT182</f>
        <v>1.3103000000000122</v>
      </c>
      <c r="AV182" s="70">
        <f>'[6]Com Forecast Low1'!AU182</f>
        <v>1.6285999999999774</v>
      </c>
      <c r="AW182" s="70">
        <f>'[6]Com Forecast Low1'!AV182</f>
        <v>1.9172000000000082</v>
      </c>
      <c r="AX182" s="70">
        <f>'[6]Com Forecast Low1'!AW182</f>
        <v>1.3976000000000113</v>
      </c>
      <c r="AY182" s="70">
        <f>'[6]Com Forecast Low1'!AX182</f>
        <v>2.2240999999999929</v>
      </c>
      <c r="AZ182" s="70">
        <f>'[6]Com Forecast Low1'!AY182</f>
        <v>1.8120000000000118</v>
      </c>
      <c r="BA182" s="70">
        <f>'[6]Com Forecast Low1'!AZ182</f>
        <v>2.5374999999999943</v>
      </c>
      <c r="BB182" s="70">
        <f>'[6]Com Forecast Low1'!BA182</f>
        <v>2.1440000000000055</v>
      </c>
      <c r="BC182" s="70">
        <f>'[6]Com Forecast Low1'!BB182</f>
        <v>2.372099999999989</v>
      </c>
      <c r="BD182" s="70">
        <f>'[6]Com Forecast Low1'!BC182</f>
        <v>1.6758999999999844</v>
      </c>
      <c r="BE182" s="70">
        <f>'[6]Com Forecast Low1'!BD182</f>
        <v>2.2453000000000145</v>
      </c>
      <c r="BF182" s="70">
        <f>'[6]Com Forecast Low1'!BE182</f>
        <v>2.2790999999999997</v>
      </c>
      <c r="BG182" s="70">
        <f>'[6]Com Forecast Low1'!BF182</f>
        <v>2.7132000000000005</v>
      </c>
      <c r="BH182" s="70">
        <f>'[6]Com Forecast Low1'!BG182</f>
        <v>2.7452999999999861</v>
      </c>
      <c r="BI182" s="70">
        <f>'[6]Com Forecast Low1'!BH182</f>
        <v>3.2265000000000157</v>
      </c>
      <c r="BJ182" s="70">
        <f>'[6]Com Forecast Low1'!BI182</f>
        <v>2.6000999999999976</v>
      </c>
      <c r="BK182" s="444"/>
      <c r="BL182" s="70"/>
    </row>
    <row r="183" spans="1:64">
      <c r="A183" s="57"/>
      <c r="B183" s="1" t="str">
        <f t="shared" si="6"/>
        <v>RegionHospitalNew</v>
      </c>
      <c r="C183" s="57"/>
      <c r="D183" s="185" t="s">
        <v>64</v>
      </c>
      <c r="E183" s="57" t="s">
        <v>8</v>
      </c>
      <c r="F183" s="57"/>
      <c r="G183" s="57"/>
      <c r="H183" s="69">
        <v>0.75905672000000002</v>
      </c>
      <c r="I183" s="69">
        <v>0.75352307799999996</v>
      </c>
      <c r="J183" s="69">
        <v>1.0492427340000001</v>
      </c>
      <c r="K183" s="69">
        <v>0.82287268399999991</v>
      </c>
      <c r="L183" s="69">
        <v>0.67738382599999991</v>
      </c>
      <c r="M183" s="69">
        <v>1.2262085980000001</v>
      </c>
      <c r="N183" s="69">
        <v>0.94672238399999986</v>
      </c>
      <c r="O183" s="69">
        <v>0.94664478799999996</v>
      </c>
      <c r="P183" s="69">
        <v>0.89970378400000006</v>
      </c>
      <c r="Q183" s="69">
        <v>0.77038129399999988</v>
      </c>
      <c r="R183" s="69">
        <v>1.1871685080000001</v>
      </c>
      <c r="S183" s="69">
        <v>1.3819149399999999</v>
      </c>
      <c r="T183" s="69">
        <v>2.1635749979999996</v>
      </c>
      <c r="U183" s="69">
        <v>1.9397220020000001</v>
      </c>
      <c r="V183" s="69">
        <v>1.5831111979999999</v>
      </c>
      <c r="W183" s="69">
        <v>1.026218284</v>
      </c>
      <c r="X183" s="69">
        <v>1.045345602</v>
      </c>
      <c r="Y183" s="69">
        <v>1.134643912</v>
      </c>
      <c r="Z183" s="69">
        <v>7.6951280000000004</v>
      </c>
      <c r="AA183" s="69">
        <v>4.5313210000000002</v>
      </c>
      <c r="AB183" s="69">
        <v>4.4960725606</v>
      </c>
      <c r="AC183" s="69">
        <v>4.5696217040999993</v>
      </c>
      <c r="AD183" s="69">
        <v>4.8413475147999998</v>
      </c>
      <c r="AE183" s="69">
        <v>5.1556288689000001</v>
      </c>
      <c r="AF183" s="69">
        <v>5.2352342909999985</v>
      </c>
      <c r="AG183" s="69">
        <v>0.72659099999999988</v>
      </c>
      <c r="AH183" s="69">
        <v>1.4875606306688305</v>
      </c>
      <c r="AI183" s="69">
        <v>2.834210680854905</v>
      </c>
      <c r="AJ183" s="69">
        <v>2.949492359932044</v>
      </c>
      <c r="AK183" s="70">
        <f>'[6]Com Forecast Low1'!AJ183</f>
        <v>1.02396</v>
      </c>
      <c r="AL183" s="70">
        <f>'[6]Com Forecast Low1'!AK183</f>
        <v>1.4391350000000001</v>
      </c>
      <c r="AM183" s="70">
        <f>'[6]Com Forecast Low1'!AL183</f>
        <v>1.134768</v>
      </c>
      <c r="AN183" s="70">
        <f>'[6]Com Forecast Low1'!AM183</f>
        <v>3.6641655546324201</v>
      </c>
      <c r="AO183" s="70">
        <f>'[6]Com Forecast Low1'!AN183</f>
        <v>3.2408750129126802</v>
      </c>
      <c r="AP183" s="70">
        <f>'[6]Com Forecast Low1'!AO183</f>
        <v>3.188999999999993</v>
      </c>
      <c r="AQ183" s="420">
        <f>'[6]Com Forecast Low1'!AP183</f>
        <v>3.1067999999999927</v>
      </c>
      <c r="AR183" s="70">
        <f>'[6]Com Forecast Low1'!AQ183</f>
        <v>3.9917999999999978</v>
      </c>
      <c r="AS183" s="70">
        <f>'[6]Com Forecast Low1'!AR183</f>
        <v>4.3715000000000117</v>
      </c>
      <c r="AT183" s="70">
        <f>'[6]Com Forecast Low1'!AS183</f>
        <v>4.0942000000000007</v>
      </c>
      <c r="AU183" s="70">
        <f>'[6]Com Forecast Low1'!AT183</f>
        <v>4.7840999999999951</v>
      </c>
      <c r="AV183" s="70">
        <f>'[6]Com Forecast Low1'!AU183</f>
        <v>5.5261999999999887</v>
      </c>
      <c r="AW183" s="70">
        <f>'[6]Com Forecast Low1'!AV183</f>
        <v>5.1358000000000175</v>
      </c>
      <c r="AX183" s="70">
        <f>'[6]Com Forecast Low1'!AW183</f>
        <v>4.2201999999999771</v>
      </c>
      <c r="AY183" s="70">
        <f>'[6]Com Forecast Low1'!AX183</f>
        <v>4.4745000000000061</v>
      </c>
      <c r="AZ183" s="70">
        <f>'[6]Com Forecast Low1'!AY183</f>
        <v>4.7312000000000012</v>
      </c>
      <c r="BA183" s="70">
        <f>'[6]Com Forecast Low1'!AZ183</f>
        <v>4.5304000000000144</v>
      </c>
      <c r="BB183" s="70">
        <f>'[6]Com Forecast Low1'!BA183</f>
        <v>4.2946000000000026</v>
      </c>
      <c r="BC183" s="70">
        <f>'[6]Com Forecast Low1'!BB183</f>
        <v>3.8190999999999917</v>
      </c>
      <c r="BD183" s="70">
        <f>'[6]Com Forecast Low1'!BC183</f>
        <v>3.719300000000004</v>
      </c>
      <c r="BE183" s="70">
        <f>'[6]Com Forecast Low1'!BD183</f>
        <v>3.8352999999999895</v>
      </c>
      <c r="BF183" s="70">
        <f>'[6]Com Forecast Low1'!BE183</f>
        <v>4.3959000000000117</v>
      </c>
      <c r="BG183" s="70">
        <f>'[6]Com Forecast Low1'!BF183</f>
        <v>4.484499999999997</v>
      </c>
      <c r="BH183" s="70">
        <f>'[6]Com Forecast Low1'!BG183</f>
        <v>4.6199000000000012</v>
      </c>
      <c r="BI183" s="70">
        <f>'[6]Com Forecast Low1'!BH183</f>
        <v>4.9204000000000008</v>
      </c>
      <c r="BJ183" s="70">
        <f>'[6]Com Forecast Low1'!BI183</f>
        <v>5.0348999999999933</v>
      </c>
      <c r="BK183" s="444"/>
      <c r="BL183" s="70"/>
    </row>
    <row r="184" spans="1:64">
      <c r="A184" s="57"/>
      <c r="B184" s="1" t="str">
        <f t="shared" si="6"/>
        <v>RegionResidential CareNew</v>
      </c>
      <c r="C184" s="57"/>
      <c r="D184" s="186" t="s">
        <v>5434</v>
      </c>
      <c r="E184" s="57" t="s">
        <v>8</v>
      </c>
      <c r="F184" s="57"/>
      <c r="G184" s="57"/>
      <c r="H184" s="69">
        <v>1.5868732800000001</v>
      </c>
      <c r="I184" s="69">
        <v>1.5850439220000003</v>
      </c>
      <c r="J184" s="69">
        <v>2.1840582660000001</v>
      </c>
      <c r="K184" s="69">
        <v>1.6983533159999999</v>
      </c>
      <c r="L184" s="69">
        <v>1.4102051739999999</v>
      </c>
      <c r="M184" s="69">
        <v>2.5247384019999997</v>
      </c>
      <c r="N184" s="69">
        <v>1.9978036160000001</v>
      </c>
      <c r="O184" s="69">
        <v>1.9580872119999999</v>
      </c>
      <c r="P184" s="69">
        <v>1.839522216</v>
      </c>
      <c r="Q184" s="69">
        <v>1.601259706</v>
      </c>
      <c r="R184" s="69">
        <v>2.454743492</v>
      </c>
      <c r="S184" s="69">
        <v>2.82329506</v>
      </c>
      <c r="T184" s="69">
        <v>4.3995720020000002</v>
      </c>
      <c r="U184" s="69">
        <v>3.9502809980000002</v>
      </c>
      <c r="V184" s="69">
        <v>3.2548358020000001</v>
      </c>
      <c r="W184" s="69">
        <v>3.1835925159999996</v>
      </c>
      <c r="X184" s="69">
        <v>3.2696349979999999</v>
      </c>
      <c r="Y184" s="69">
        <v>3.3710648879999998</v>
      </c>
      <c r="Z184" s="69">
        <v>7.6951280000000004</v>
      </c>
      <c r="AA184" s="69">
        <v>4.5313210000000002</v>
      </c>
      <c r="AB184" s="69">
        <v>4.4960725606</v>
      </c>
      <c r="AC184" s="69">
        <v>4.5696217040999993</v>
      </c>
      <c r="AD184" s="69">
        <v>4.8413475147999998</v>
      </c>
      <c r="AE184" s="69">
        <v>5.1556288689000001</v>
      </c>
      <c r="AF184" s="69">
        <v>5.2352342909999985</v>
      </c>
      <c r="AG184" s="69">
        <v>1.3778969999999999</v>
      </c>
      <c r="AH184" s="69">
        <v>1.2199100267365817</v>
      </c>
      <c r="AI184" s="69">
        <v>2.5988429040487264</v>
      </c>
      <c r="AJ184" s="69">
        <v>2.9467251723992196</v>
      </c>
      <c r="AK184" s="70">
        <f>'[6]Com Forecast Low1'!AJ184</f>
        <v>2.2663700000000002</v>
      </c>
      <c r="AL184" s="70">
        <f>'[6]Com Forecast Low1'!AK184</f>
        <v>2.3558889999999999</v>
      </c>
      <c r="AM184" s="70">
        <f>'[6]Com Forecast Low1'!AL184</f>
        <v>2.3749039999999999</v>
      </c>
      <c r="AN184" s="70">
        <f>'[6]Com Forecast Low1'!AM184</f>
        <v>1.4675697775410228</v>
      </c>
      <c r="AO184" s="70">
        <f>'[6]Com Forecast Low1'!AN184</f>
        <v>2.2383374637780533</v>
      </c>
      <c r="AP184" s="70">
        <f>'[6]Com Forecast Low1'!AO184</f>
        <v>2.6189999999999998</v>
      </c>
      <c r="AQ184" s="420">
        <f>'[6]Com Forecast Low1'!AP184</f>
        <v>2.6213999999999942</v>
      </c>
      <c r="AR184" s="70">
        <f>'[6]Com Forecast Low1'!AQ184</f>
        <v>2.897199999999998</v>
      </c>
      <c r="AS184" s="70">
        <f>'[6]Com Forecast Low1'!AR184</f>
        <v>3.0564000000000249</v>
      </c>
      <c r="AT184" s="70">
        <f>'[6]Com Forecast Low1'!AS184</f>
        <v>3.4045999999999879</v>
      </c>
      <c r="AU184" s="70">
        <f>'[6]Com Forecast Low1'!AT184</f>
        <v>3.6847999999999956</v>
      </c>
      <c r="AV184" s="70">
        <f>'[6]Com Forecast Low1'!AU184</f>
        <v>4.2520000000000095</v>
      </c>
      <c r="AW184" s="70">
        <f>'[6]Com Forecast Low1'!AV184</f>
        <v>3.7390000000000043</v>
      </c>
      <c r="AX184" s="70">
        <f>'[6]Com Forecast Low1'!AW184</f>
        <v>3.1058999999999912</v>
      </c>
      <c r="AY184" s="70">
        <f>'[6]Com Forecast Low1'!AX184</f>
        <v>3.164999999999992</v>
      </c>
      <c r="AZ184" s="70">
        <f>'[6]Com Forecast Low1'!AY184</f>
        <v>3.350200000000001</v>
      </c>
      <c r="BA184" s="70">
        <f>'[6]Com Forecast Low1'!AZ184</f>
        <v>3.2057000000000073</v>
      </c>
      <c r="BB184" s="70">
        <f>'[6]Com Forecast Low1'!BA184</f>
        <v>3.0057999999999936</v>
      </c>
      <c r="BC184" s="70">
        <f>'[6]Com Forecast Low1'!BB184</f>
        <v>2.504099999999994</v>
      </c>
      <c r="BD184" s="70">
        <f>'[6]Com Forecast Low1'!BC184</f>
        <v>2.5294000000000096</v>
      </c>
      <c r="BE184" s="70">
        <f>'[6]Com Forecast Low1'!BD184</f>
        <v>2.5241000000000042</v>
      </c>
      <c r="BF184" s="70">
        <f>'[6]Com Forecast Low1'!BE184</f>
        <v>3.0354000000000099</v>
      </c>
      <c r="BG184" s="70">
        <f>'[6]Com Forecast Low1'!BF184</f>
        <v>2.9331999999999994</v>
      </c>
      <c r="BH184" s="70">
        <f>'[6]Com Forecast Low1'!BG184</f>
        <v>3.2512999999999863</v>
      </c>
      <c r="BI184" s="70">
        <f>'[6]Com Forecast Low1'!BH184</f>
        <v>3.4187000000000012</v>
      </c>
      <c r="BJ184" s="70">
        <f>'[6]Com Forecast Low1'!BI184</f>
        <v>3.5971000000000117</v>
      </c>
      <c r="BK184" s="444"/>
      <c r="BL184" s="70"/>
    </row>
    <row r="185" spans="1:64">
      <c r="A185" s="57"/>
      <c r="B185" s="1" t="str">
        <f t="shared" si="6"/>
        <v>RegionAssemblyNew</v>
      </c>
      <c r="C185" s="57"/>
      <c r="D185" s="185" t="s">
        <v>67</v>
      </c>
      <c r="E185" s="57" t="s">
        <v>8</v>
      </c>
      <c r="F185" s="57"/>
      <c r="G185" s="57"/>
      <c r="H185" s="69">
        <v>2.0197172999999999</v>
      </c>
      <c r="I185" s="69">
        <v>2.4033025800000001</v>
      </c>
      <c r="J185" s="69">
        <v>1.6100873399999998</v>
      </c>
      <c r="K185" s="69">
        <v>2.2882799</v>
      </c>
      <c r="L185" s="69">
        <v>2.8939977200000002</v>
      </c>
      <c r="M185" s="69">
        <v>2.6208346827820002</v>
      </c>
      <c r="N185" s="69">
        <v>2.808180909576</v>
      </c>
      <c r="O185" s="69">
        <v>2.4410076620000001</v>
      </c>
      <c r="P185" s="69">
        <v>3.4118360120000002</v>
      </c>
      <c r="Q185" s="69">
        <v>4.6980795400000002</v>
      </c>
      <c r="R185" s="69">
        <v>5.0203619890400004</v>
      </c>
      <c r="S185" s="69">
        <v>6.1223928520000008</v>
      </c>
      <c r="T185" s="69">
        <v>6.8415446340000008</v>
      </c>
      <c r="U185" s="69">
        <v>6.7605348059999999</v>
      </c>
      <c r="V185" s="69">
        <v>5.2803142400000009</v>
      </c>
      <c r="W185" s="69">
        <v>4.7062230000000014</v>
      </c>
      <c r="X185" s="69">
        <v>4.0795029999999999</v>
      </c>
      <c r="Y185" s="69">
        <v>5.6370279999999999</v>
      </c>
      <c r="Z185" s="69">
        <v>3.2726250000000001</v>
      </c>
      <c r="AA185" s="69">
        <v>4.1234289999999998</v>
      </c>
      <c r="AB185" s="69">
        <v>4.1990751697822688</v>
      </c>
      <c r="AC185" s="69">
        <v>3.9559845486033547</v>
      </c>
      <c r="AD185" s="69">
        <v>4.2245626971251937</v>
      </c>
      <c r="AE185" s="69">
        <v>4.3471217789162413</v>
      </c>
      <c r="AF185" s="69">
        <v>4.1660864881761857</v>
      </c>
      <c r="AG185" s="69">
        <v>2.2409969999999997</v>
      </c>
      <c r="AH185" s="69">
        <v>7.0801794523899666</v>
      </c>
      <c r="AI185" s="69">
        <v>8.7104413228639359</v>
      </c>
      <c r="AJ185" s="69">
        <v>4.223731034351907</v>
      </c>
      <c r="AK185" s="70">
        <f>'[6]Com Forecast Low1'!AJ185</f>
        <v>0.58013000000000003</v>
      </c>
      <c r="AL185" s="70">
        <f>'[6]Com Forecast Low1'!AK185</f>
        <v>2.497757</v>
      </c>
      <c r="AM185" s="70">
        <f>'[6]Com Forecast Low1'!AL185</f>
        <v>2.2152449999999995</v>
      </c>
      <c r="AN185" s="70">
        <f>'[6]Com Forecast Low1'!AM185</f>
        <v>3.1916308730298697</v>
      </c>
      <c r="AO185" s="70">
        <f>'[6]Com Forecast Low1'!AN185</f>
        <v>2.6556426210083051</v>
      </c>
      <c r="AP185" s="70">
        <f>'[6]Com Forecast Low1'!AO185</f>
        <v>2.1750000000000114</v>
      </c>
      <c r="AQ185" s="420">
        <f>'[6]Com Forecast Low1'!AP185</f>
        <v>2.9872000000000298</v>
      </c>
      <c r="AR185" s="70">
        <f>'[6]Com Forecast Low1'!AQ185</f>
        <v>6.0931999999999675</v>
      </c>
      <c r="AS185" s="70">
        <f>'[6]Com Forecast Low1'!AR185</f>
        <v>3.8532999999999902</v>
      </c>
      <c r="AT185" s="70">
        <f>'[6]Com Forecast Low1'!AS185</f>
        <v>3.519800000000032</v>
      </c>
      <c r="AU185" s="70">
        <f>'[6]Com Forecast Low1'!AT185</f>
        <v>4.8150999999999726</v>
      </c>
      <c r="AV185" s="70">
        <f>'[6]Com Forecast Low1'!AU185</f>
        <v>6.214300000000037</v>
      </c>
      <c r="AW185" s="70">
        <f>'[6]Com Forecast Low1'!AV185</f>
        <v>7.4836999999999989</v>
      </c>
      <c r="AX185" s="70">
        <f>'[6]Com Forecast Low1'!AW185</f>
        <v>7.8199999999999932</v>
      </c>
      <c r="AY185" s="70">
        <f>'[6]Com Forecast Low1'!AX185</f>
        <v>8.8429999999999609</v>
      </c>
      <c r="AZ185" s="70">
        <f>'[6]Com Forecast Low1'!AY185</f>
        <v>8.4793000000000234</v>
      </c>
      <c r="BA185" s="70">
        <f>'[6]Com Forecast Low1'!AZ185</f>
        <v>8.6569999999999823</v>
      </c>
      <c r="BB185" s="70">
        <f>'[6]Com Forecast Low1'!BA185</f>
        <v>8.0123000000000388</v>
      </c>
      <c r="BC185" s="70">
        <f>'[6]Com Forecast Low1'!BB185</f>
        <v>8.0979999999999563</v>
      </c>
      <c r="BD185" s="70">
        <f>'[6]Com Forecast Low1'!BC185</f>
        <v>8.0113000000000056</v>
      </c>
      <c r="BE185" s="70">
        <f>'[6]Com Forecast Low1'!BD185</f>
        <v>8.2605000000000359</v>
      </c>
      <c r="BF185" s="70">
        <f>'[6]Com Forecast Low1'!BE185</f>
        <v>9.0658999999999992</v>
      </c>
      <c r="BG185" s="70">
        <f>'[6]Com Forecast Low1'!BF185</f>
        <v>10.054399999999987</v>
      </c>
      <c r="BH185" s="70">
        <f>'[6]Com Forecast Low1'!BG185</f>
        <v>10.634900000000016</v>
      </c>
      <c r="BI185" s="70">
        <f>'[6]Com Forecast Low1'!BH185</f>
        <v>10.124299999999948</v>
      </c>
      <c r="BJ185" s="70">
        <f>'[6]Com Forecast Low1'!BI185</f>
        <v>10.418600000000083</v>
      </c>
      <c r="BK185" s="444"/>
      <c r="BL185" s="70"/>
    </row>
    <row r="186" spans="1:64">
      <c r="A186" s="57"/>
      <c r="B186" s="1" t="str">
        <f t="shared" si="6"/>
        <v>RegionOtherNew</v>
      </c>
      <c r="C186" s="57"/>
      <c r="D186" s="185" t="s">
        <v>69</v>
      </c>
      <c r="E186" s="57" t="s">
        <v>8</v>
      </c>
      <c r="F186" s="57"/>
      <c r="G186" s="57"/>
      <c r="H186" s="69">
        <v>3.9206276999999998</v>
      </c>
      <c r="I186" s="69">
        <v>5.0675564199999998</v>
      </c>
      <c r="J186" s="69">
        <v>3.3396976600000001</v>
      </c>
      <c r="K186" s="69">
        <v>4.6083171000000016</v>
      </c>
      <c r="L186" s="69">
        <v>5.7593702800000006</v>
      </c>
      <c r="M186" s="69">
        <v>5.3036676835180003</v>
      </c>
      <c r="N186" s="69">
        <v>5.8835187068239998</v>
      </c>
      <c r="O186" s="69">
        <v>5.0332471999999999</v>
      </c>
      <c r="P186" s="69">
        <v>6.8259360000000013</v>
      </c>
      <c r="Q186" s="69">
        <v>9.5154594599999989</v>
      </c>
      <c r="R186" s="69">
        <v>10.112064566960001</v>
      </c>
      <c r="S186" s="69">
        <v>12.42666404</v>
      </c>
      <c r="T186" s="69">
        <v>13.837188780000002</v>
      </c>
      <c r="U186" s="69">
        <v>13.824212319999997</v>
      </c>
      <c r="V186" s="69">
        <v>10.725069760000002</v>
      </c>
      <c r="W186" s="69">
        <v>7.2359570000000009</v>
      </c>
      <c r="X186" s="69">
        <v>9.5127849999999992</v>
      </c>
      <c r="Y186" s="69">
        <v>8.7675900000000002</v>
      </c>
      <c r="Z186" s="69">
        <v>3.607186</v>
      </c>
      <c r="AA186" s="69">
        <v>4.0182390000000003</v>
      </c>
      <c r="AB186" s="69">
        <v>4.2711939641417151</v>
      </c>
      <c r="AC186" s="69">
        <v>4.5946027044206739</v>
      </c>
      <c r="AD186" s="69">
        <v>4.429112704129059</v>
      </c>
      <c r="AE186" s="69">
        <v>4.328169119778071</v>
      </c>
      <c r="AF186" s="69">
        <v>4.1834530407094137</v>
      </c>
      <c r="AG186" s="69">
        <v>6.2913229999999949</v>
      </c>
      <c r="AH186" s="69">
        <v>6.7740064121194923</v>
      </c>
      <c r="AI186" s="69">
        <v>7.4745486748761074</v>
      </c>
      <c r="AJ186" s="69">
        <v>9.1438221402511495</v>
      </c>
      <c r="AK186" s="70">
        <f>'[6]Com Forecast Low1'!AJ186</f>
        <v>1.4797600000000002</v>
      </c>
      <c r="AL186" s="70">
        <f>'[6]Com Forecast Low1'!AK186</f>
        <v>12.705783</v>
      </c>
      <c r="AM186" s="70">
        <f>'[6]Com Forecast Low1'!AL186</f>
        <v>11.091638000000001</v>
      </c>
      <c r="AN186" s="70">
        <f>'[6]Com Forecast Low1'!AM186</f>
        <v>7.2940239088836858</v>
      </c>
      <c r="AO186" s="70">
        <f>'[6]Com Forecast Low1'!AN186</f>
        <v>6.5059782198673481</v>
      </c>
      <c r="AP186" s="70">
        <f>'[6]Com Forecast Low1'!AO186</f>
        <v>5.6680000000000064</v>
      </c>
      <c r="AQ186" s="420">
        <f>'[6]Com Forecast Low1'!AP186</f>
        <v>4.8043999999999869</v>
      </c>
      <c r="AR186" s="70">
        <f>'[6]Com Forecast Low1'!AQ186</f>
        <v>6.9259000000000128</v>
      </c>
      <c r="AS186" s="70">
        <f>'[6]Com Forecast Low1'!AR186</f>
        <v>5.8457000000000221</v>
      </c>
      <c r="AT186" s="70">
        <f>'[6]Com Forecast Low1'!AS186</f>
        <v>5.6458000000000084</v>
      </c>
      <c r="AU186" s="70">
        <f>'[6]Com Forecast Low1'!AT186</f>
        <v>8.7056999999999789</v>
      </c>
      <c r="AV186" s="70">
        <f>'[6]Com Forecast Low1'!AU186</f>
        <v>9.5552999999999884</v>
      </c>
      <c r="AW186" s="70">
        <f>'[6]Com Forecast Low1'!AV186</f>
        <v>8.9258000000000379</v>
      </c>
      <c r="AX186" s="70">
        <f>'[6]Com Forecast Low1'!AW186</f>
        <v>8.0376999999999725</v>
      </c>
      <c r="AY186" s="70">
        <f>'[6]Com Forecast Low1'!AX186</f>
        <v>9.8820999999999799</v>
      </c>
      <c r="AZ186" s="70">
        <f>'[6]Com Forecast Low1'!AY186</f>
        <v>9.5378000000000043</v>
      </c>
      <c r="BA186" s="70">
        <f>'[6]Com Forecast Low1'!AZ186</f>
        <v>10.158600000000035</v>
      </c>
      <c r="BB186" s="70">
        <f>'[6]Com Forecast Low1'!BA186</f>
        <v>9.0802999999999656</v>
      </c>
      <c r="BC186" s="70">
        <f>'[6]Com Forecast Low1'!BB186</f>
        <v>8.1338000000000079</v>
      </c>
      <c r="BD186" s="70">
        <f>'[6]Com Forecast Low1'!BC186</f>
        <v>7.7438000000000216</v>
      </c>
      <c r="BE186" s="70">
        <f>'[6]Com Forecast Low1'!BD186</f>
        <v>8.2817000000000007</v>
      </c>
      <c r="BF186" s="70">
        <f>'[6]Com Forecast Low1'!BE186</f>
        <v>7.9758999999999673</v>
      </c>
      <c r="BG186" s="70">
        <f>'[6]Com Forecast Low1'!BF186</f>
        <v>9.7356000000000336</v>
      </c>
      <c r="BH186" s="70">
        <f>'[6]Com Forecast Low1'!BG186</f>
        <v>11.128499999999974</v>
      </c>
      <c r="BI186" s="70">
        <f>'[6]Com Forecast Low1'!BH186</f>
        <v>9.7468999999999824</v>
      </c>
      <c r="BJ186" s="70">
        <f>'[6]Com Forecast Low1'!BI186</f>
        <v>9.7598000000000411</v>
      </c>
      <c r="BK186" s="444"/>
      <c r="BL186" s="70"/>
    </row>
    <row r="187" spans="1:64">
      <c r="A187" s="57"/>
      <c r="B187" s="1" t="str">
        <f t="shared" si="6"/>
        <v>RegionLarge OffStock 2016</v>
      </c>
      <c r="C187" s="57"/>
      <c r="D187" s="185" t="s">
        <v>41</v>
      </c>
      <c r="E187" s="57" t="s">
        <v>5421</v>
      </c>
      <c r="F187" s="57" t="s">
        <v>71</v>
      </c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91"/>
      <c r="AK187" s="71">
        <f>'[6]Com Forecast Low1'!AJ187</f>
        <v>374.08900330716483</v>
      </c>
      <c r="AL187" s="71">
        <f>'[6]Com Forecast Low1'!AK187</f>
        <v>376.96257131716482</v>
      </c>
      <c r="AM187" s="71">
        <f>'[6]Com Forecast Low1'!AL187</f>
        <v>381.4216171571648</v>
      </c>
      <c r="AN187" s="71">
        <f>'[6]Com Forecast Low1'!AM187</f>
        <v>387.81446819133123</v>
      </c>
      <c r="AO187" s="71">
        <f>'[6]Com Forecast Low1'!AN187</f>
        <v>392.31295127047315</v>
      </c>
      <c r="AP187" s="71">
        <f>'[6]Com Forecast Low1'!AO187</f>
        <v>397.3915826151196</v>
      </c>
      <c r="AQ187" s="421">
        <f>'[6]Com Forecast Low1'!AP187</f>
        <v>396.19940786727432</v>
      </c>
      <c r="AR187" s="71">
        <f>'[6]Com Forecast Low1'!AQ187</f>
        <v>395.01080964367247</v>
      </c>
      <c r="AS187" s="71">
        <f>'[6]Com Forecast Low1'!AR187</f>
        <v>393.82577721474149</v>
      </c>
      <c r="AT187" s="71">
        <f>'[6]Com Forecast Low1'!AS187</f>
        <v>392.64429988309723</v>
      </c>
      <c r="AU187" s="71">
        <f>'[6]Com Forecast Low1'!AT187</f>
        <v>391.46636698344793</v>
      </c>
      <c r="AV187" s="71">
        <f>'[6]Com Forecast Low1'!AU187</f>
        <v>390.2919678824976</v>
      </c>
      <c r="AW187" s="71">
        <f>'[6]Com Forecast Low1'!AV187</f>
        <v>389.12109197885013</v>
      </c>
      <c r="AX187" s="71">
        <f>'[6]Com Forecast Low1'!AW187</f>
        <v>387.95372870291351</v>
      </c>
      <c r="AY187" s="71">
        <f>'[6]Com Forecast Low1'!AX187</f>
        <v>386.78986751680475</v>
      </c>
      <c r="AZ187" s="71">
        <f>'[6]Com Forecast Low1'!AY187</f>
        <v>385.62949791425433</v>
      </c>
      <c r="BA187" s="71">
        <f>'[6]Com Forecast Low1'!AZ187</f>
        <v>384.47260942051156</v>
      </c>
      <c r="BB187" s="71">
        <f>'[6]Com Forecast Low1'!BA187</f>
        <v>383.31919159225004</v>
      </c>
      <c r="BC187" s="71">
        <f>'[6]Com Forecast Low1'!BB187</f>
        <v>382.16923401747329</v>
      </c>
      <c r="BD187" s="71">
        <f>'[6]Com Forecast Low1'!BC187</f>
        <v>381.02272631542093</v>
      </c>
      <c r="BE187" s="71">
        <f>'[6]Com Forecast Low1'!BD187</f>
        <v>379.87965813647463</v>
      </c>
      <c r="BF187" s="71">
        <f>'[6]Com Forecast Low1'!BE187</f>
        <v>378.74001916206521</v>
      </c>
      <c r="BG187" s="71">
        <f>'[6]Com Forecast Low1'!BF187</f>
        <v>377.60379910457902</v>
      </c>
      <c r="BH187" s="71">
        <f>'[6]Com Forecast Low1'!BG187</f>
        <v>376.47098770726524</v>
      </c>
      <c r="BI187" s="71">
        <f>'[6]Com Forecast Low1'!BH187</f>
        <v>375.34157474414343</v>
      </c>
      <c r="BJ187" s="71">
        <f>'[6]Com Forecast Low1'!BI187</f>
        <v>374.21555001991101</v>
      </c>
      <c r="BK187" s="445"/>
      <c r="BL187" s="71"/>
    </row>
    <row r="188" spans="1:64">
      <c r="A188" s="57"/>
      <c r="B188" s="1" t="str">
        <f t="shared" si="6"/>
        <v>RegionMedium OffStock 2016</v>
      </c>
      <c r="C188" s="57"/>
      <c r="D188" s="185" t="s">
        <v>43</v>
      </c>
      <c r="E188" s="57" t="s">
        <v>5421</v>
      </c>
      <c r="F188" s="57" t="s">
        <v>71</v>
      </c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91"/>
      <c r="AK188" s="71">
        <f>'[6]Com Forecast Low1'!AJ188</f>
        <v>185.51031783189035</v>
      </c>
      <c r="AL188" s="71">
        <f>'[6]Com Forecast Low1'!AK188</f>
        <v>187.7985690518903</v>
      </c>
      <c r="AM188" s="71">
        <f>'[6]Com Forecast Low1'!AL188</f>
        <v>191.33890653189036</v>
      </c>
      <c r="AN188" s="71">
        <f>'[6]Com Forecast Low1'!AM188</f>
        <v>196.22260136395678</v>
      </c>
      <c r="AO188" s="71">
        <f>'[6]Com Forecast Low1'!AN188</f>
        <v>199.76112896026385</v>
      </c>
      <c r="AP188" s="71">
        <f>'[6]Com Forecast Low1'!AO188</f>
        <v>203.60648659664545</v>
      </c>
      <c r="AQ188" s="421">
        <f>'[6]Com Forecast Low1'!AP188</f>
        <v>202.99566713685553</v>
      </c>
      <c r="AR188" s="71">
        <f>'[6]Com Forecast Low1'!AQ188</f>
        <v>202.38668013544498</v>
      </c>
      <c r="AS188" s="71">
        <f>'[6]Com Forecast Low1'!AR188</f>
        <v>201.77952009503861</v>
      </c>
      <c r="AT188" s="71">
        <f>'[6]Com Forecast Low1'!AS188</f>
        <v>201.17418153475353</v>
      </c>
      <c r="AU188" s="71">
        <f>'[6]Com Forecast Low1'!AT188</f>
        <v>200.57065899014924</v>
      </c>
      <c r="AV188" s="71">
        <f>'[6]Com Forecast Low1'!AU188</f>
        <v>199.96894701317882</v>
      </c>
      <c r="AW188" s="71">
        <f>'[6]Com Forecast Low1'!AV188</f>
        <v>199.36904017213928</v>
      </c>
      <c r="AX188" s="71">
        <f>'[6]Com Forecast Low1'!AW188</f>
        <v>198.77093305162285</v>
      </c>
      <c r="AY188" s="71">
        <f>'[6]Com Forecast Low1'!AX188</f>
        <v>198.17462025246797</v>
      </c>
      <c r="AZ188" s="71">
        <f>'[6]Com Forecast Low1'!AY188</f>
        <v>197.58009639171058</v>
      </c>
      <c r="BA188" s="71">
        <f>'[6]Com Forecast Low1'!AZ188</f>
        <v>196.98735610253544</v>
      </c>
      <c r="BB188" s="71">
        <f>'[6]Com Forecast Low1'!BA188</f>
        <v>196.39639403422785</v>
      </c>
      <c r="BC188" s="71">
        <f>'[6]Com Forecast Low1'!BB188</f>
        <v>195.80720485212515</v>
      </c>
      <c r="BD188" s="71">
        <f>'[6]Com Forecast Low1'!BC188</f>
        <v>195.21978323756878</v>
      </c>
      <c r="BE188" s="71">
        <f>'[6]Com Forecast Low1'!BD188</f>
        <v>194.63412388785608</v>
      </c>
      <c r="BF188" s="71">
        <f>'[6]Com Forecast Low1'!BE188</f>
        <v>194.05022151619249</v>
      </c>
      <c r="BG188" s="71">
        <f>'[6]Com Forecast Low1'!BF188</f>
        <v>193.46807085164392</v>
      </c>
      <c r="BH188" s="71">
        <f>'[6]Com Forecast Low1'!BG188</f>
        <v>192.88766663908899</v>
      </c>
      <c r="BI188" s="71">
        <f>'[6]Com Forecast Low1'!BH188</f>
        <v>192.30900363917172</v>
      </c>
      <c r="BJ188" s="71">
        <f>'[6]Com Forecast Low1'!BI188</f>
        <v>191.73207662825419</v>
      </c>
      <c r="BK188" s="445"/>
      <c r="BL188" s="71"/>
    </row>
    <row r="189" spans="1:64">
      <c r="A189" s="57"/>
      <c r="B189" s="1" t="str">
        <f t="shared" si="6"/>
        <v>RegionSmall OffStock 2016</v>
      </c>
      <c r="C189" s="57"/>
      <c r="D189" s="185" t="s">
        <v>45</v>
      </c>
      <c r="E189" s="57" t="s">
        <v>5421</v>
      </c>
      <c r="F189" s="57" t="s">
        <v>71</v>
      </c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91"/>
      <c r="AK189" s="71">
        <f>'[6]Com Forecast Low1'!AJ189</f>
        <v>183.14105692529955</v>
      </c>
      <c r="AL189" s="71">
        <f>'[6]Com Forecast Low1'!AK189</f>
        <v>183.73751869529951</v>
      </c>
      <c r="AM189" s="71">
        <f>'[6]Com Forecast Low1'!AL189</f>
        <v>184.67133937529954</v>
      </c>
      <c r="AN189" s="71">
        <f>'[6]Com Forecast Low1'!AM189</f>
        <v>185.952232940773</v>
      </c>
      <c r="AO189" s="71">
        <f>'[6]Com Forecast Low1'!AN189</f>
        <v>186.87926633992754</v>
      </c>
      <c r="AP189" s="71">
        <f>'[6]Com Forecast Low1'!AO189</f>
        <v>187.88224385323986</v>
      </c>
      <c r="AQ189" s="421">
        <f>'[6]Com Forecast Low1'!AP189</f>
        <v>187.31859712168011</v>
      </c>
      <c r="AR189" s="71">
        <f>'[6]Com Forecast Low1'!AQ189</f>
        <v>186.75664133031509</v>
      </c>
      <c r="AS189" s="71">
        <f>'[6]Com Forecast Low1'!AR189</f>
        <v>186.19637140632415</v>
      </c>
      <c r="AT189" s="71">
        <f>'[6]Com Forecast Low1'!AS189</f>
        <v>185.63778229210516</v>
      </c>
      <c r="AU189" s="71">
        <f>'[6]Com Forecast Low1'!AT189</f>
        <v>185.08086894522884</v>
      </c>
      <c r="AV189" s="71">
        <f>'[6]Com Forecast Low1'!AU189</f>
        <v>184.52562633839315</v>
      </c>
      <c r="AW189" s="71">
        <f>'[6]Com Forecast Low1'!AV189</f>
        <v>183.97204945937798</v>
      </c>
      <c r="AX189" s="71">
        <f>'[6]Com Forecast Low1'!AW189</f>
        <v>183.42013331099986</v>
      </c>
      <c r="AY189" s="71">
        <f>'[6]Com Forecast Low1'!AX189</f>
        <v>182.86987291106681</v>
      </c>
      <c r="AZ189" s="71">
        <f>'[6]Com Forecast Low1'!AY189</f>
        <v>182.32126329233364</v>
      </c>
      <c r="BA189" s="71">
        <f>'[6]Com Forecast Low1'!AZ189</f>
        <v>181.77429950245664</v>
      </c>
      <c r="BB189" s="71">
        <f>'[6]Com Forecast Low1'!BA189</f>
        <v>181.22897660394926</v>
      </c>
      <c r="BC189" s="71">
        <f>'[6]Com Forecast Low1'!BB189</f>
        <v>180.68528967413741</v>
      </c>
      <c r="BD189" s="71">
        <f>'[6]Com Forecast Low1'!BC189</f>
        <v>180.14323380511502</v>
      </c>
      <c r="BE189" s="71">
        <f>'[6]Com Forecast Low1'!BD189</f>
        <v>179.60280410369967</v>
      </c>
      <c r="BF189" s="71">
        <f>'[6]Com Forecast Low1'!BE189</f>
        <v>179.06399569138856</v>
      </c>
      <c r="BG189" s="71">
        <f>'[6]Com Forecast Low1'!BF189</f>
        <v>178.52680370431437</v>
      </c>
      <c r="BH189" s="71">
        <f>'[6]Com Forecast Low1'!BG189</f>
        <v>177.99122329320147</v>
      </c>
      <c r="BI189" s="71">
        <f>'[6]Com Forecast Low1'!BH189</f>
        <v>177.45724962332184</v>
      </c>
      <c r="BJ189" s="71">
        <f>'[6]Com Forecast Low1'!BI189</f>
        <v>176.92487787445191</v>
      </c>
      <c r="BK189" s="445"/>
      <c r="BL189" s="71"/>
    </row>
    <row r="190" spans="1:64">
      <c r="A190" s="57"/>
      <c r="B190" s="1" t="str">
        <f t="shared" si="6"/>
        <v>RegionXLarge RetStock 2016</v>
      </c>
      <c r="C190" s="57"/>
      <c r="D190" s="186" t="s">
        <v>5432</v>
      </c>
      <c r="E190" s="57" t="s">
        <v>5421</v>
      </c>
      <c r="F190" s="57" t="s">
        <v>71</v>
      </c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91"/>
      <c r="AK190" s="71">
        <f>'[6]Com Forecast Low1'!AJ190</f>
        <v>137.99956683460044</v>
      </c>
      <c r="AL190" s="71">
        <f>'[6]Com Forecast Low1'!AK190</f>
        <v>138.71277975460043</v>
      </c>
      <c r="AM190" s="71">
        <f>'[6]Com Forecast Low1'!AL190</f>
        <v>139.68619373460041</v>
      </c>
      <c r="AN190" s="71">
        <f>'[6]Com Forecast Low1'!AM190</f>
        <v>140.66135137439511</v>
      </c>
      <c r="AO190" s="71">
        <f>'[6]Com Forecast Low1'!AN190</f>
        <v>141.55119190727632</v>
      </c>
      <c r="AP190" s="71">
        <f>'[6]Com Forecast Low1'!AO190</f>
        <v>142.43598868364219</v>
      </c>
      <c r="AQ190" s="421">
        <f>'[6]Com Forecast Low1'!AP190</f>
        <v>141.78078313569742</v>
      </c>
      <c r="AR190" s="71">
        <f>'[6]Com Forecast Low1'!AQ190</f>
        <v>141.12859153327321</v>
      </c>
      <c r="AS190" s="71">
        <f>'[6]Com Forecast Low1'!AR190</f>
        <v>140.47940001222014</v>
      </c>
      <c r="AT190" s="71">
        <f>'[6]Com Forecast Low1'!AS190</f>
        <v>139.83319477216392</v>
      </c>
      <c r="AU190" s="71">
        <f>'[6]Com Forecast Low1'!AT190</f>
        <v>139.18996207621197</v>
      </c>
      <c r="AV190" s="71">
        <f>'[6]Com Forecast Low1'!AU190</f>
        <v>138.54968825066138</v>
      </c>
      <c r="AW190" s="71">
        <f>'[6]Com Forecast Low1'!AV190</f>
        <v>137.91235968470832</v>
      </c>
      <c r="AX190" s="71">
        <f>'[6]Com Forecast Low1'!AW190</f>
        <v>137.27796283015869</v>
      </c>
      <c r="AY190" s="71">
        <f>'[6]Com Forecast Low1'!AX190</f>
        <v>136.64648420113994</v>
      </c>
      <c r="AZ190" s="71">
        <f>'[6]Com Forecast Low1'!AY190</f>
        <v>136.01791037381466</v>
      </c>
      <c r="BA190" s="71">
        <f>'[6]Com Forecast Low1'!AZ190</f>
        <v>135.39222798609512</v>
      </c>
      <c r="BB190" s="71">
        <f>'[6]Com Forecast Low1'!BA190</f>
        <v>134.76942373735909</v>
      </c>
      <c r="BC190" s="71">
        <f>'[6]Com Forecast Low1'!BB190</f>
        <v>134.14948438816722</v>
      </c>
      <c r="BD190" s="71">
        <f>'[6]Com Forecast Low1'!BC190</f>
        <v>133.53239675998165</v>
      </c>
      <c r="BE190" s="71">
        <f>'[6]Com Forecast Low1'!BD190</f>
        <v>132.91814773488571</v>
      </c>
      <c r="BF190" s="71">
        <f>'[6]Com Forecast Low1'!BE190</f>
        <v>132.30672425530526</v>
      </c>
      <c r="BG190" s="71">
        <f>'[6]Com Forecast Low1'!BF190</f>
        <v>131.69811332373084</v>
      </c>
      <c r="BH190" s="71">
        <f>'[6]Com Forecast Low1'!BG190</f>
        <v>131.09230200244167</v>
      </c>
      <c r="BI190" s="71">
        <f>'[6]Com Forecast Low1'!BH190</f>
        <v>130.48927741323044</v>
      </c>
      <c r="BJ190" s="71">
        <f>'[6]Com Forecast Low1'!BI190</f>
        <v>129.88902673712957</v>
      </c>
      <c r="BK190" s="445"/>
      <c r="BL190" s="71"/>
    </row>
    <row r="191" spans="1:64">
      <c r="A191" s="57"/>
      <c r="B191" s="1" t="str">
        <f t="shared" si="6"/>
        <v>RegionLarge RetStock 2016</v>
      </c>
      <c r="C191" s="57"/>
      <c r="D191" s="186" t="s">
        <v>5429</v>
      </c>
      <c r="E191" s="57" t="s">
        <v>5421</v>
      </c>
      <c r="F191" s="57" t="s">
        <v>71</v>
      </c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91"/>
      <c r="AK191" s="71">
        <f>'[6]Com Forecast Low1'!AJ191</f>
        <v>211.99943822917234</v>
      </c>
      <c r="AL191" s="71">
        <f>'[6]Com Forecast Low1'!AK191</f>
        <v>212.27585868917237</v>
      </c>
      <c r="AM191" s="71">
        <f>'[6]Com Forecast Low1'!AL191</f>
        <v>212.66091767917237</v>
      </c>
      <c r="AN191" s="71">
        <f>'[6]Com Forecast Low1'!AM191</f>
        <v>213.04194740646687</v>
      </c>
      <c r="AO191" s="71">
        <f>'[6]Com Forecast Low1'!AN191</f>
        <v>213.39192568290599</v>
      </c>
      <c r="AP191" s="71">
        <f>'[6]Com Forecast Low1'!AO191</f>
        <v>213.73988358590566</v>
      </c>
      <c r="AQ191" s="421">
        <f>'[6]Com Forecast Low1'!AP191</f>
        <v>212.75668012141045</v>
      </c>
      <c r="AR191" s="71">
        <f>'[6]Com Forecast Low1'!AQ191</f>
        <v>211.777999392852</v>
      </c>
      <c r="AS191" s="71">
        <f>'[6]Com Forecast Low1'!AR191</f>
        <v>210.80382059564485</v>
      </c>
      <c r="AT191" s="71">
        <f>'[6]Com Forecast Low1'!AS191</f>
        <v>209.83412302090488</v>
      </c>
      <c r="AU191" s="71">
        <f>'[6]Com Forecast Low1'!AT191</f>
        <v>208.86888605500869</v>
      </c>
      <c r="AV191" s="71">
        <f>'[6]Com Forecast Low1'!AU191</f>
        <v>207.90808917915564</v>
      </c>
      <c r="AW191" s="71">
        <f>'[6]Com Forecast Low1'!AV191</f>
        <v>206.95171196893151</v>
      </c>
      <c r="AX191" s="71">
        <f>'[6]Com Forecast Low1'!AW191</f>
        <v>205.99973409387439</v>
      </c>
      <c r="AY191" s="71">
        <f>'[6]Com Forecast Low1'!AX191</f>
        <v>205.0521353170426</v>
      </c>
      <c r="AZ191" s="71">
        <f>'[6]Com Forecast Low1'!AY191</f>
        <v>204.10889549458417</v>
      </c>
      <c r="BA191" s="71">
        <f>'[6]Com Forecast Low1'!AZ191</f>
        <v>203.16999457530909</v>
      </c>
      <c r="BB191" s="71">
        <f>'[6]Com Forecast Low1'!BA191</f>
        <v>202.23541260026263</v>
      </c>
      <c r="BC191" s="71">
        <f>'[6]Com Forecast Low1'!BB191</f>
        <v>201.30512970230143</v>
      </c>
      <c r="BD191" s="71">
        <f>'[6]Com Forecast Low1'!BC191</f>
        <v>200.37912610567085</v>
      </c>
      <c r="BE191" s="71">
        <f>'[6]Com Forecast Low1'!BD191</f>
        <v>199.45738212558476</v>
      </c>
      <c r="BF191" s="71">
        <f>'[6]Com Forecast Low1'!BE191</f>
        <v>198.53987816780705</v>
      </c>
      <c r="BG191" s="71">
        <f>'[6]Com Forecast Low1'!BF191</f>
        <v>197.62659472823515</v>
      </c>
      <c r="BH191" s="71">
        <f>'[6]Com Forecast Low1'!BG191</f>
        <v>196.71751239248522</v>
      </c>
      <c r="BI191" s="71">
        <f>'[6]Com Forecast Low1'!BH191</f>
        <v>195.8126118354798</v>
      </c>
      <c r="BJ191" s="71">
        <f>'[6]Com Forecast Low1'!BI191</f>
        <v>194.91187382103658</v>
      </c>
      <c r="BK191" s="445"/>
      <c r="BL191" s="71"/>
    </row>
    <row r="192" spans="1:64">
      <c r="A192" s="57"/>
      <c r="B192" s="1" t="str">
        <f t="shared" si="6"/>
        <v>RegionMedium RetStock 2016</v>
      </c>
      <c r="C192" s="57"/>
      <c r="D192" s="186" t="s">
        <v>5430</v>
      </c>
      <c r="E192" s="57" t="s">
        <v>5421</v>
      </c>
      <c r="F192" s="57" t="s">
        <v>71</v>
      </c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91"/>
      <c r="AK192" s="71">
        <f>'[6]Com Forecast Low1'!AJ192</f>
        <v>94.444471020920943</v>
      </c>
      <c r="AL192" s="71">
        <f>'[6]Com Forecast Low1'!AK192</f>
        <v>95.473810720920937</v>
      </c>
      <c r="AM192" s="71">
        <f>'[6]Com Forecast Low1'!AL192</f>
        <v>96.869222770920942</v>
      </c>
      <c r="AN192" s="71">
        <f>'[6]Com Forecast Low1'!AM192</f>
        <v>98.278900958099882</v>
      </c>
      <c r="AO192" s="71">
        <f>'[6]Com Forecast Low1'!AN192</f>
        <v>99.577247514372004</v>
      </c>
      <c r="AP192" s="71">
        <f>'[6]Com Forecast Low1'!AO192</f>
        <v>100.86806229512416</v>
      </c>
      <c r="AQ192" s="421">
        <f>'[6]Com Forecast Low1'!AP192</f>
        <v>100.40406920856658</v>
      </c>
      <c r="AR192" s="71">
        <f>'[6]Com Forecast Low1'!AQ192</f>
        <v>99.942210490207174</v>
      </c>
      <c r="AS192" s="71">
        <f>'[6]Com Forecast Low1'!AR192</f>
        <v>99.48247632195222</v>
      </c>
      <c r="AT192" s="71">
        <f>'[6]Com Forecast Low1'!AS192</f>
        <v>99.024856930871238</v>
      </c>
      <c r="AU192" s="71">
        <f>'[6]Com Forecast Low1'!AT192</f>
        <v>98.56934258898923</v>
      </c>
      <c r="AV192" s="71">
        <f>'[6]Com Forecast Low1'!AU192</f>
        <v>98.115923613079872</v>
      </c>
      <c r="AW192" s="71">
        <f>'[6]Com Forecast Low1'!AV192</f>
        <v>97.664590364459684</v>
      </c>
      <c r="AX192" s="71">
        <f>'[6]Com Forecast Low1'!AW192</f>
        <v>97.215333248783182</v>
      </c>
      <c r="AY192" s="71">
        <f>'[6]Com Forecast Low1'!AX192</f>
        <v>96.768142715838778</v>
      </c>
      <c r="AZ192" s="71">
        <f>'[6]Com Forecast Low1'!AY192</f>
        <v>96.323009259345909</v>
      </c>
      <c r="BA192" s="71">
        <f>'[6]Com Forecast Low1'!AZ192</f>
        <v>95.879923416752916</v>
      </c>
      <c r="BB192" s="71">
        <f>'[6]Com Forecast Low1'!BA192</f>
        <v>95.438875769035846</v>
      </c>
      <c r="BC192" s="71">
        <f>'[6]Com Forecast Low1'!BB192</f>
        <v>94.999856940498276</v>
      </c>
      <c r="BD192" s="71">
        <f>'[6]Com Forecast Low1'!BC192</f>
        <v>94.562857598571981</v>
      </c>
      <c r="BE192" s="71">
        <f>'[6]Com Forecast Low1'!BD192</f>
        <v>94.127868453618547</v>
      </c>
      <c r="BF192" s="71">
        <f>'[6]Com Forecast Low1'!BE192</f>
        <v>93.694880258731885</v>
      </c>
      <c r="BG192" s="71">
        <f>'[6]Com Forecast Low1'!BF192</f>
        <v>93.26388380954171</v>
      </c>
      <c r="BH192" s="71">
        <f>'[6]Com Forecast Low1'!BG192</f>
        <v>92.834869944017825</v>
      </c>
      <c r="BI192" s="71">
        <f>'[6]Com Forecast Low1'!BH192</f>
        <v>92.407829542275337</v>
      </c>
      <c r="BJ192" s="71">
        <f>'[6]Com Forecast Low1'!BI192</f>
        <v>91.982753526380876</v>
      </c>
      <c r="BK192" s="445"/>
      <c r="BL192" s="71"/>
    </row>
    <row r="193" spans="1:64">
      <c r="A193" s="57"/>
      <c r="B193" s="1" t="str">
        <f t="shared" si="6"/>
        <v>RegionSmall RetStock 2016</v>
      </c>
      <c r="C193" s="57"/>
      <c r="D193" s="186" t="s">
        <v>5431</v>
      </c>
      <c r="E193" s="57" t="s">
        <v>5421</v>
      </c>
      <c r="F193" s="57" t="s">
        <v>71</v>
      </c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91"/>
      <c r="AK193" s="71">
        <f>'[6]Com Forecast Low1'!AJ193</f>
        <v>110.29303757016943</v>
      </c>
      <c r="AL193" s="71">
        <f>'[6]Com Forecast Low1'!AK193</f>
        <v>110.60235849016942</v>
      </c>
      <c r="AM193" s="71">
        <f>'[6]Com Forecast Low1'!AL193</f>
        <v>111.03838447016943</v>
      </c>
      <c r="AN193" s="71">
        <f>'[6]Com Forecast Low1'!AM193</f>
        <v>111.4682672279686</v>
      </c>
      <c r="AO193" s="71">
        <f>'[6]Com Forecast Low1'!AN193</f>
        <v>111.86704232900692</v>
      </c>
      <c r="AP193" s="71">
        <f>'[6]Com Forecast Low1'!AO193</f>
        <v>112.26344284870396</v>
      </c>
      <c r="AQ193" s="421">
        <f>'[6]Com Forecast Low1'!AP193</f>
        <v>111.74703101159992</v>
      </c>
      <c r="AR193" s="71">
        <f>'[6]Com Forecast Low1'!AQ193</f>
        <v>111.23299466894655</v>
      </c>
      <c r="AS193" s="71">
        <f>'[6]Com Forecast Low1'!AR193</f>
        <v>110.72132289346939</v>
      </c>
      <c r="AT193" s="71">
        <f>'[6]Com Forecast Low1'!AS193</f>
        <v>110.21200480815943</v>
      </c>
      <c r="AU193" s="71">
        <f>'[6]Com Forecast Low1'!AT193</f>
        <v>109.70502958604189</v>
      </c>
      <c r="AV193" s="71">
        <f>'[6]Com Forecast Low1'!AU193</f>
        <v>109.20038644994609</v>
      </c>
      <c r="AW193" s="71">
        <f>'[6]Com Forecast Low1'!AV193</f>
        <v>108.69806467227633</v>
      </c>
      <c r="AX193" s="71">
        <f>'[6]Com Forecast Low1'!AW193</f>
        <v>108.19805357478386</v>
      </c>
      <c r="AY193" s="71">
        <f>'[6]Com Forecast Low1'!AX193</f>
        <v>107.70034252833985</v>
      </c>
      <c r="AZ193" s="71">
        <f>'[6]Com Forecast Low1'!AY193</f>
        <v>107.20492095270947</v>
      </c>
      <c r="BA193" s="71">
        <f>'[6]Com Forecast Low1'!AZ193</f>
        <v>106.711778316327</v>
      </c>
      <c r="BB193" s="71">
        <f>'[6]Com Forecast Low1'!BA193</f>
        <v>106.22090413607189</v>
      </c>
      <c r="BC193" s="71">
        <f>'[6]Com Forecast Low1'!BB193</f>
        <v>105.73228797704596</v>
      </c>
      <c r="BD193" s="71">
        <f>'[6]Com Forecast Low1'!BC193</f>
        <v>105.24591945235153</v>
      </c>
      <c r="BE193" s="71">
        <f>'[6]Com Forecast Low1'!BD193</f>
        <v>104.76178822287072</v>
      </c>
      <c r="BF193" s="71">
        <f>'[6]Com Forecast Low1'!BE193</f>
        <v>104.2798839970455</v>
      </c>
      <c r="BG193" s="71">
        <f>'[6]Com Forecast Low1'!BF193</f>
        <v>103.80019653065909</v>
      </c>
      <c r="BH193" s="71">
        <f>'[6]Com Forecast Low1'!BG193</f>
        <v>103.32271562661805</v>
      </c>
      <c r="BI193" s="71">
        <f>'[6]Com Forecast Low1'!BH193</f>
        <v>102.84743113473559</v>
      </c>
      <c r="BJ193" s="71">
        <f>'[6]Com Forecast Low1'!BI193</f>
        <v>102.37433295151581</v>
      </c>
      <c r="BK193" s="445"/>
      <c r="BL193" s="71"/>
    </row>
    <row r="194" spans="1:64">
      <c r="A194" s="57"/>
      <c r="B194" s="1" t="str">
        <f t="shared" si="6"/>
        <v>RegionSchool K-12Stock 2016</v>
      </c>
      <c r="C194" s="57"/>
      <c r="D194" s="186" t="s">
        <v>5433</v>
      </c>
      <c r="E194" s="57" t="s">
        <v>5421</v>
      </c>
      <c r="F194" s="57" t="s">
        <v>71</v>
      </c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91"/>
      <c r="AK194" s="71">
        <f>'[6]Com Forecast Low1'!AJ194</f>
        <v>257.27062361244151</v>
      </c>
      <c r="AL194" s="71">
        <f>'[6]Com Forecast Low1'!AK194</f>
        <v>265.20988961244149</v>
      </c>
      <c r="AM194" s="71">
        <f>'[6]Com Forecast Low1'!AL194</f>
        <v>270.92070161244152</v>
      </c>
      <c r="AN194" s="71">
        <f>'[6]Com Forecast Low1'!AM194</f>
        <v>271.50396736137327</v>
      </c>
      <c r="AO194" s="71">
        <f>'[6]Com Forecast Low1'!AN194</f>
        <v>272.11283090520141</v>
      </c>
      <c r="AP194" s="71">
        <f>'[6]Com Forecast Low1'!AO194</f>
        <v>272.68813868111096</v>
      </c>
      <c r="AQ194" s="421">
        <f>'[6]Com Forecast Low1'!AP194</f>
        <v>272.11549358988066</v>
      </c>
      <c r="AR194" s="71">
        <f>'[6]Com Forecast Low1'!AQ194</f>
        <v>271.54405105334189</v>
      </c>
      <c r="AS194" s="71">
        <f>'[6]Com Forecast Low1'!AR194</f>
        <v>270.97380854612987</v>
      </c>
      <c r="AT194" s="71">
        <f>'[6]Com Forecast Low1'!AS194</f>
        <v>270.40476354818298</v>
      </c>
      <c r="AU194" s="71">
        <f>'[6]Com Forecast Low1'!AT194</f>
        <v>269.83691354473183</v>
      </c>
      <c r="AV194" s="71">
        <f>'[6]Com Forecast Low1'!AU194</f>
        <v>269.27025602628788</v>
      </c>
      <c r="AW194" s="71">
        <f>'[6]Com Forecast Low1'!AV194</f>
        <v>268.70478848863269</v>
      </c>
      <c r="AX194" s="71">
        <f>'[6]Com Forecast Low1'!AW194</f>
        <v>268.14050843280654</v>
      </c>
      <c r="AY194" s="71">
        <f>'[6]Com Forecast Low1'!AX194</f>
        <v>267.57741336509764</v>
      </c>
      <c r="AZ194" s="71">
        <f>'[6]Com Forecast Low1'!AY194</f>
        <v>267.01550079703094</v>
      </c>
      <c r="BA194" s="71">
        <f>'[6]Com Forecast Low1'!AZ194</f>
        <v>266.45476824535717</v>
      </c>
      <c r="BB194" s="71">
        <f>'[6]Com Forecast Low1'!BA194</f>
        <v>265.8952132320419</v>
      </c>
      <c r="BC194" s="71">
        <f>'[6]Com Forecast Low1'!BB194</f>
        <v>265.33683328425462</v>
      </c>
      <c r="BD194" s="71">
        <f>'[6]Com Forecast Low1'!BC194</f>
        <v>264.77962593435768</v>
      </c>
      <c r="BE194" s="71">
        <f>'[6]Com Forecast Low1'!BD194</f>
        <v>264.22358871989559</v>
      </c>
      <c r="BF194" s="71">
        <f>'[6]Com Forecast Low1'!BE194</f>
        <v>263.66871918358379</v>
      </c>
      <c r="BG194" s="71">
        <f>'[6]Com Forecast Low1'!BF194</f>
        <v>263.11501487329826</v>
      </c>
      <c r="BH194" s="71">
        <f>'[6]Com Forecast Low1'!BG194</f>
        <v>262.56247334206432</v>
      </c>
      <c r="BI194" s="71">
        <f>'[6]Com Forecast Low1'!BH194</f>
        <v>262.01109214804598</v>
      </c>
      <c r="BJ194" s="71">
        <f>'[6]Com Forecast Low1'!BI194</f>
        <v>261.46086885453508</v>
      </c>
      <c r="BK194" s="445"/>
      <c r="BL194" s="71"/>
    </row>
    <row r="195" spans="1:64">
      <c r="A195" s="57"/>
      <c r="B195" s="1" t="str">
        <f t="shared" si="6"/>
        <v>RegionUniversityStock 2016</v>
      </c>
      <c r="C195" s="57"/>
      <c r="D195" s="185" t="s">
        <v>52</v>
      </c>
      <c r="E195" s="57" t="s">
        <v>5421</v>
      </c>
      <c r="F195" s="57" t="s">
        <v>71</v>
      </c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91"/>
      <c r="AK195" s="71">
        <f>'[6]Com Forecast Low1'!AJ195</f>
        <v>126.52498525999998</v>
      </c>
      <c r="AL195" s="71">
        <f>'[6]Com Forecast Low1'!AK195</f>
        <v>129.93332625999997</v>
      </c>
      <c r="AM195" s="71">
        <f>'[6]Com Forecast Low1'!AL195</f>
        <v>132.84560825999998</v>
      </c>
      <c r="AN195" s="71">
        <f>'[6]Com Forecast Low1'!AM195</f>
        <v>133.14059088678181</v>
      </c>
      <c r="AO195" s="71">
        <f>'[6]Com Forecast Low1'!AN195</f>
        <v>133.42836298139514</v>
      </c>
      <c r="AP195" s="71">
        <f>'[6]Com Forecast Low1'!AO195</f>
        <v>133.71035476005824</v>
      </c>
      <c r="AQ195" s="421">
        <f>'[6]Com Forecast Low1'!AP195</f>
        <v>133.38944990863411</v>
      </c>
      <c r="AR195" s="71">
        <f>'[6]Com Forecast Low1'!AQ195</f>
        <v>133.06931522885338</v>
      </c>
      <c r="AS195" s="71">
        <f>'[6]Com Forecast Low1'!AR195</f>
        <v>132.74994887230412</v>
      </c>
      <c r="AT195" s="71">
        <f>'[6]Com Forecast Low1'!AS195</f>
        <v>132.43134899501064</v>
      </c>
      <c r="AU195" s="71">
        <f>'[6]Com Forecast Low1'!AT195</f>
        <v>132.1135137574226</v>
      </c>
      <c r="AV195" s="71">
        <f>'[6]Com Forecast Low1'!AU195</f>
        <v>131.79644132440478</v>
      </c>
      <c r="AW195" s="71">
        <f>'[6]Com Forecast Low1'!AV195</f>
        <v>131.48012986522622</v>
      </c>
      <c r="AX195" s="71">
        <f>'[6]Com Forecast Low1'!AW195</f>
        <v>131.16457755354969</v>
      </c>
      <c r="AY195" s="71">
        <f>'[6]Com Forecast Low1'!AX195</f>
        <v>130.84978256742119</v>
      </c>
      <c r="AZ195" s="71">
        <f>'[6]Com Forecast Low1'!AY195</f>
        <v>130.53574308925937</v>
      </c>
      <c r="BA195" s="71">
        <f>'[6]Com Forecast Low1'!AZ195</f>
        <v>130.22245730584515</v>
      </c>
      <c r="BB195" s="71">
        <f>'[6]Com Forecast Low1'!BA195</f>
        <v>129.90992340831113</v>
      </c>
      <c r="BC195" s="71">
        <f>'[6]Com Forecast Low1'!BB195</f>
        <v>129.59813959213119</v>
      </c>
      <c r="BD195" s="71">
        <f>'[6]Com Forecast Low1'!BC195</f>
        <v>129.28710405711007</v>
      </c>
      <c r="BE195" s="71">
        <f>'[6]Com Forecast Low1'!BD195</f>
        <v>128.97681500737301</v>
      </c>
      <c r="BF195" s="71">
        <f>'[6]Com Forecast Low1'!BE195</f>
        <v>128.6672706513553</v>
      </c>
      <c r="BG195" s="71">
        <f>'[6]Com Forecast Low1'!BF195</f>
        <v>128.35846920179208</v>
      </c>
      <c r="BH195" s="71">
        <f>'[6]Com Forecast Low1'!BG195</f>
        <v>128.05040887570777</v>
      </c>
      <c r="BI195" s="71">
        <f>'[6]Com Forecast Low1'!BH195</f>
        <v>127.74308789440607</v>
      </c>
      <c r="BJ195" s="71">
        <f>'[6]Com Forecast Low1'!BI195</f>
        <v>127.4365044834595</v>
      </c>
      <c r="BK195" s="445"/>
      <c r="BL195" s="71"/>
    </row>
    <row r="196" spans="1:64">
      <c r="A196" s="57"/>
      <c r="B196" s="1" t="str">
        <f t="shared" si="6"/>
        <v>RegionWarehouseStock 2016</v>
      </c>
      <c r="C196" s="57"/>
      <c r="D196" s="185" t="s">
        <v>54</v>
      </c>
      <c r="E196" s="57" t="s">
        <v>5421</v>
      </c>
      <c r="F196" s="57" t="s">
        <v>71</v>
      </c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91"/>
      <c r="AK196" s="71">
        <f>'[6]Com Forecast Low1'!AJ196</f>
        <v>450.95397944140859</v>
      </c>
      <c r="AL196" s="71">
        <f>'[6]Com Forecast Low1'!AK196</f>
        <v>466.11550044140859</v>
      </c>
      <c r="AM196" s="71">
        <f>'[6]Com Forecast Low1'!AL196</f>
        <v>481.74172144140857</v>
      </c>
      <c r="AN196" s="71">
        <f>'[6]Com Forecast Low1'!AM196</f>
        <v>485.23264928832867</v>
      </c>
      <c r="AO196" s="71">
        <f>'[6]Com Forecast Low1'!AN196</f>
        <v>488.87870996299512</v>
      </c>
      <c r="AP196" s="71">
        <f>'[6]Com Forecast Low1'!AO196</f>
        <v>492.27131113835708</v>
      </c>
      <c r="AQ196" s="421">
        <f>'[6]Com Forecast Low1'!AP196</f>
        <v>489.94779054978409</v>
      </c>
      <c r="AR196" s="71">
        <f>'[6]Com Forecast Low1'!AQ196</f>
        <v>487.63523697838912</v>
      </c>
      <c r="AS196" s="71">
        <f>'[6]Com Forecast Low1'!AR196</f>
        <v>485.33359865985119</v>
      </c>
      <c r="AT196" s="71">
        <f>'[6]Com Forecast Low1'!AS196</f>
        <v>483.04282407417668</v>
      </c>
      <c r="AU196" s="71">
        <f>'[6]Com Forecast Low1'!AT196</f>
        <v>480.76286194454661</v>
      </c>
      <c r="AV196" s="71">
        <f>'[6]Com Forecast Low1'!AU196</f>
        <v>478.49366123616835</v>
      </c>
      <c r="AW196" s="71">
        <f>'[6]Com Forecast Low1'!AV196</f>
        <v>476.23517115513368</v>
      </c>
      <c r="AX196" s="71">
        <f>'[6]Com Forecast Low1'!AW196</f>
        <v>473.98734114728154</v>
      </c>
      <c r="AY196" s="71">
        <f>'[6]Com Forecast Low1'!AX196</f>
        <v>471.75012089706638</v>
      </c>
      <c r="AZ196" s="71">
        <f>'[6]Com Forecast Low1'!AY196</f>
        <v>469.52346032643226</v>
      </c>
      <c r="BA196" s="71">
        <f>'[6]Com Forecast Low1'!AZ196</f>
        <v>467.30730959369151</v>
      </c>
      <c r="BB196" s="71">
        <f>'[6]Com Forecast Low1'!BA196</f>
        <v>465.10161909240929</v>
      </c>
      <c r="BC196" s="71">
        <f>'[6]Com Forecast Low1'!BB196</f>
        <v>462.90633945029316</v>
      </c>
      <c r="BD196" s="71">
        <f>'[6]Com Forecast Low1'!BC196</f>
        <v>460.72142152808783</v>
      </c>
      <c r="BE196" s="71">
        <f>'[6]Com Forecast Low1'!BD196</f>
        <v>458.54681641847526</v>
      </c>
      <c r="BF196" s="71">
        <f>'[6]Com Forecast Low1'!BE196</f>
        <v>456.38247544498006</v>
      </c>
      <c r="BG196" s="71">
        <f>'[6]Com Forecast Low1'!BF196</f>
        <v>454.22835016087981</v>
      </c>
      <c r="BH196" s="71">
        <f>'[6]Com Forecast Low1'!BG196</f>
        <v>452.08439234812045</v>
      </c>
      <c r="BI196" s="71">
        <f>'[6]Com Forecast Low1'!BH196</f>
        <v>449.95055401623733</v>
      </c>
      <c r="BJ196" s="71">
        <f>'[6]Com Forecast Low1'!BI196</f>
        <v>447.82678740128074</v>
      </c>
      <c r="BK196" s="445"/>
      <c r="BL196" s="71"/>
    </row>
    <row r="197" spans="1:64">
      <c r="A197" s="57"/>
      <c r="B197" s="1" t="str">
        <f t="shared" si="6"/>
        <v>RegionSupermarketStock 2016</v>
      </c>
      <c r="C197" s="57"/>
      <c r="D197" s="185" t="s">
        <v>56</v>
      </c>
      <c r="E197" s="57" t="s">
        <v>5421</v>
      </c>
      <c r="F197" s="57" t="s">
        <v>71</v>
      </c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91"/>
      <c r="AK197" s="71">
        <f>'[6]Com Forecast Low1'!AJ197</f>
        <v>50.841932722233658</v>
      </c>
      <c r="AL197" s="71">
        <f>'[6]Com Forecast Low1'!AK197</f>
        <v>51.052168835940087</v>
      </c>
      <c r="AM197" s="71">
        <f>'[6]Com Forecast Low1'!AL197</f>
        <v>51.30265477993786</v>
      </c>
      <c r="AN197" s="71">
        <f>'[6]Com Forecast Low1'!AM197</f>
        <v>51.62610240617542</v>
      </c>
      <c r="AO197" s="71">
        <f>'[6]Com Forecast Low1'!AN197</f>
        <v>51.944693184468221</v>
      </c>
      <c r="AP197" s="71">
        <f>'[6]Com Forecast Low1'!AO197</f>
        <v>52.259126207988203</v>
      </c>
      <c r="AQ197" s="421">
        <f>'[6]Com Forecast Low1'!AP197</f>
        <v>52.012463132286499</v>
      </c>
      <c r="AR197" s="71">
        <f>'[6]Com Forecast Low1'!AQ197</f>
        <v>51.766964306302107</v>
      </c>
      <c r="AS197" s="71">
        <f>'[6]Com Forecast Low1'!AR197</f>
        <v>51.522624234776359</v>
      </c>
      <c r="AT197" s="71">
        <f>'[6]Com Forecast Low1'!AS197</f>
        <v>51.279437448388222</v>
      </c>
      <c r="AU197" s="71">
        <f>'[6]Com Forecast Low1'!AT197</f>
        <v>51.037398503631835</v>
      </c>
      <c r="AV197" s="71">
        <f>'[6]Com Forecast Low1'!AU197</f>
        <v>50.7965019826947</v>
      </c>
      <c r="AW197" s="71">
        <f>'[6]Com Forecast Low1'!AV197</f>
        <v>50.55674249333638</v>
      </c>
      <c r="AX197" s="71">
        <f>'[6]Com Forecast Low1'!AW197</f>
        <v>50.318114668767834</v>
      </c>
      <c r="AY197" s="71">
        <f>'[6]Com Forecast Low1'!AX197</f>
        <v>50.080613167531247</v>
      </c>
      <c r="AZ197" s="71">
        <f>'[6]Com Forecast Low1'!AY197</f>
        <v>49.844232673380503</v>
      </c>
      <c r="BA197" s="71">
        <f>'[6]Com Forecast Low1'!AZ197</f>
        <v>49.608967895162152</v>
      </c>
      <c r="BB197" s="71">
        <f>'[6]Com Forecast Low1'!BA197</f>
        <v>49.374813566696993</v>
      </c>
      <c r="BC197" s="71">
        <f>'[6]Com Forecast Low1'!BB197</f>
        <v>49.141764446662179</v>
      </c>
      <c r="BD197" s="71">
        <f>'[6]Com Forecast Low1'!BC197</f>
        <v>48.909815318473946</v>
      </c>
      <c r="BE197" s="71">
        <f>'[6]Com Forecast Low1'!BD197</f>
        <v>48.678960990170744</v>
      </c>
      <c r="BF197" s="71">
        <f>'[6]Com Forecast Low1'!BE197</f>
        <v>48.449196294297138</v>
      </c>
      <c r="BG197" s="71">
        <f>'[6]Com Forecast Low1'!BF197</f>
        <v>48.220516087788056</v>
      </c>
      <c r="BH197" s="71">
        <f>'[6]Com Forecast Low1'!BG197</f>
        <v>47.992915251853702</v>
      </c>
      <c r="BI197" s="71">
        <f>'[6]Com Forecast Low1'!BH197</f>
        <v>47.766388691864961</v>
      </c>
      <c r="BJ197" s="71">
        <f>'[6]Com Forecast Low1'!BI197</f>
        <v>47.540931337239357</v>
      </c>
      <c r="BK197" s="445"/>
      <c r="BL197" s="71"/>
    </row>
    <row r="198" spans="1:64">
      <c r="A198" s="57"/>
      <c r="B198" s="1" t="str">
        <f t="shared" si="6"/>
        <v>RegionMiniMartStock 2016</v>
      </c>
      <c r="C198" s="57"/>
      <c r="D198" s="185" t="s">
        <v>58</v>
      </c>
      <c r="E198" s="57" t="s">
        <v>5421</v>
      </c>
      <c r="F198" s="57" t="s">
        <v>71</v>
      </c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91"/>
      <c r="AK198" s="71">
        <f>'[6]Com Forecast Low1'!AJ198</f>
        <v>23.334502685901921</v>
      </c>
      <c r="AL198" s="71">
        <f>'[6]Com Forecast Low1'!AK198</f>
        <v>23.434994303315193</v>
      </c>
      <c r="AM198" s="71">
        <f>'[6]Com Forecast Low1'!AL198</f>
        <v>23.554725101263525</v>
      </c>
      <c r="AN198" s="71">
        <f>'[6]Com Forecast Low1'!AM198</f>
        <v>23.589745916766049</v>
      </c>
      <c r="AO198" s="71">
        <f>'[6]Com Forecast Low1'!AN198</f>
        <v>23.624395817629718</v>
      </c>
      <c r="AP198" s="71">
        <f>'[6]Com Forecast Low1'!AO198</f>
        <v>23.658436526228126</v>
      </c>
      <c r="AQ198" s="421">
        <f>'[6]Com Forecast Low1'!AP198</f>
        <v>23.60165627856518</v>
      </c>
      <c r="AR198" s="71">
        <f>'[6]Com Forecast Low1'!AQ198</f>
        <v>23.545012303496627</v>
      </c>
      <c r="AS198" s="71">
        <f>'[6]Com Forecast Low1'!AR198</f>
        <v>23.488504273968235</v>
      </c>
      <c r="AT198" s="71">
        <f>'[6]Com Forecast Low1'!AS198</f>
        <v>23.432131863710712</v>
      </c>
      <c r="AU198" s="71">
        <f>'[6]Com Forecast Low1'!AT198</f>
        <v>23.375894747237805</v>
      </c>
      <c r="AV198" s="71">
        <f>'[6]Com Forecast Low1'!AU198</f>
        <v>23.319792599844437</v>
      </c>
      <c r="AW198" s="71">
        <f>'[6]Com Forecast Low1'!AV198</f>
        <v>23.263825097604812</v>
      </c>
      <c r="AX198" s="71">
        <f>'[6]Com Forecast Low1'!AW198</f>
        <v>23.207991917370563</v>
      </c>
      <c r="AY198" s="71">
        <f>'[6]Com Forecast Low1'!AX198</f>
        <v>23.152292736768878</v>
      </c>
      <c r="AZ198" s="71">
        <f>'[6]Com Forecast Low1'!AY198</f>
        <v>23.096727234200628</v>
      </c>
      <c r="BA198" s="71">
        <f>'[6]Com Forecast Low1'!AZ198</f>
        <v>23.041295088838545</v>
      </c>
      <c r="BB198" s="71">
        <f>'[6]Com Forecast Low1'!BA198</f>
        <v>22.985995980625336</v>
      </c>
      <c r="BC198" s="71">
        <f>'[6]Com Forecast Low1'!BB198</f>
        <v>22.930829590271834</v>
      </c>
      <c r="BD198" s="71">
        <f>'[6]Com Forecast Low1'!BC198</f>
        <v>22.875795599255184</v>
      </c>
      <c r="BE198" s="71">
        <f>'[6]Com Forecast Low1'!BD198</f>
        <v>22.82089368981697</v>
      </c>
      <c r="BF198" s="71">
        <f>'[6]Com Forecast Low1'!BE198</f>
        <v>22.76612354496141</v>
      </c>
      <c r="BG198" s="71">
        <f>'[6]Com Forecast Low1'!BF198</f>
        <v>22.711484848453502</v>
      </c>
      <c r="BH198" s="71">
        <f>'[6]Com Forecast Low1'!BG198</f>
        <v>22.656977284817216</v>
      </c>
      <c r="BI198" s="71">
        <f>'[6]Com Forecast Low1'!BH198</f>
        <v>22.602600539333658</v>
      </c>
      <c r="BJ198" s="71">
        <f>'[6]Com Forecast Low1'!BI198</f>
        <v>22.548354298039257</v>
      </c>
      <c r="BK198" s="445"/>
      <c r="BL198" s="71"/>
    </row>
    <row r="199" spans="1:64">
      <c r="A199" s="57"/>
      <c r="B199" s="1" t="str">
        <f t="shared" si="6"/>
        <v>RegionRestaurantStock 2016</v>
      </c>
      <c r="C199" s="57"/>
      <c r="D199" s="185" t="s">
        <v>60</v>
      </c>
      <c r="E199" s="57" t="s">
        <v>5421</v>
      </c>
      <c r="F199" s="57" t="s">
        <v>71</v>
      </c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91"/>
      <c r="AK199" s="71">
        <f>'[6]Com Forecast Low1'!AJ199</f>
        <v>49.912520116318802</v>
      </c>
      <c r="AL199" s="71">
        <f>'[6]Com Forecast Low1'!AK199</f>
        <v>50.005797385199088</v>
      </c>
      <c r="AM199" s="71">
        <f>'[6]Com Forecast Low1'!AL199</f>
        <v>50.116932643252994</v>
      </c>
      <c r="AN199" s="71">
        <f>'[6]Com Forecast Low1'!AM199</f>
        <v>50.760226202379151</v>
      </c>
      <c r="AO199" s="71">
        <f>'[6]Com Forecast Low1'!AN199</f>
        <v>51.590777590622032</v>
      </c>
      <c r="AP199" s="71">
        <f>'[6]Com Forecast Low1'!AO199</f>
        <v>52.315294677242463</v>
      </c>
      <c r="AQ199" s="421">
        <f>'[6]Com Forecast Low1'!AP199</f>
        <v>51.844457025147285</v>
      </c>
      <c r="AR199" s="71">
        <f>'[6]Com Forecast Low1'!AQ199</f>
        <v>51.377856911920958</v>
      </c>
      <c r="AS199" s="71">
        <f>'[6]Com Forecast Low1'!AR199</f>
        <v>50.915456199713667</v>
      </c>
      <c r="AT199" s="71">
        <f>'[6]Com Forecast Low1'!AS199</f>
        <v>50.457217093916242</v>
      </c>
      <c r="AU199" s="71">
        <f>'[6]Com Forecast Low1'!AT199</f>
        <v>50.003102140070993</v>
      </c>
      <c r="AV199" s="71">
        <f>'[6]Com Forecast Low1'!AU199</f>
        <v>49.553074220810359</v>
      </c>
      <c r="AW199" s="71">
        <f>'[6]Com Forecast Low1'!AV199</f>
        <v>49.107096552823059</v>
      </c>
      <c r="AX199" s="71">
        <f>'[6]Com Forecast Low1'!AW199</f>
        <v>48.665132683847652</v>
      </c>
      <c r="AY199" s="71">
        <f>'[6]Com Forecast Low1'!AX199</f>
        <v>48.227146489693027</v>
      </c>
      <c r="AZ199" s="71">
        <f>'[6]Com Forecast Low1'!AY199</f>
        <v>47.793102171285788</v>
      </c>
      <c r="BA199" s="71">
        <f>'[6]Com Forecast Low1'!AZ199</f>
        <v>47.362964251744209</v>
      </c>
      <c r="BB199" s="71">
        <f>'[6]Com Forecast Low1'!BA199</f>
        <v>46.936697573478511</v>
      </c>
      <c r="BC199" s="71">
        <f>'[6]Com Forecast Low1'!BB199</f>
        <v>46.514267295317204</v>
      </c>
      <c r="BD199" s="71">
        <f>'[6]Com Forecast Low1'!BC199</f>
        <v>46.095638889659348</v>
      </c>
      <c r="BE199" s="71">
        <f>'[6]Com Forecast Low1'!BD199</f>
        <v>45.680778139652418</v>
      </c>
      <c r="BF199" s="71">
        <f>'[6]Com Forecast Low1'!BE199</f>
        <v>45.269651136395545</v>
      </c>
      <c r="BG199" s="71">
        <f>'[6]Com Forecast Low1'!BF199</f>
        <v>44.862224276167979</v>
      </c>
      <c r="BH199" s="71">
        <f>'[6]Com Forecast Low1'!BG199</f>
        <v>44.458464257682465</v>
      </c>
      <c r="BI199" s="71">
        <f>'[6]Com Forecast Low1'!BH199</f>
        <v>44.058338079363324</v>
      </c>
      <c r="BJ199" s="71">
        <f>'[6]Com Forecast Low1'!BI199</f>
        <v>43.66181303664905</v>
      </c>
      <c r="BK199" s="445"/>
      <c r="BL199" s="71"/>
    </row>
    <row r="200" spans="1:64">
      <c r="A200" s="57"/>
      <c r="B200" s="1" t="str">
        <f t="shared" si="6"/>
        <v>RegionLodgingStock 2016</v>
      </c>
      <c r="C200" s="57"/>
      <c r="D200" s="185" t="s">
        <v>62</v>
      </c>
      <c r="E200" s="57" t="s">
        <v>5421</v>
      </c>
      <c r="F200" s="57" t="s">
        <v>71</v>
      </c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91"/>
      <c r="AK200" s="71">
        <f>'[6]Com Forecast Low1'!AJ200</f>
        <v>176.08432845551511</v>
      </c>
      <c r="AL200" s="71">
        <f>'[6]Com Forecast Low1'!AK200</f>
        <v>179.1035454555151</v>
      </c>
      <c r="AM200" s="71">
        <f>'[6]Com Forecast Low1'!AL200</f>
        <v>182.7245054555151</v>
      </c>
      <c r="AN200" s="71">
        <f>'[6]Com Forecast Low1'!AM200</f>
        <v>183.39554272633177</v>
      </c>
      <c r="AO200" s="71">
        <f>'[6]Com Forecast Low1'!AN200</f>
        <v>184.23680333015889</v>
      </c>
      <c r="AP200" s="71">
        <f>'[6]Com Forecast Low1'!AO200</f>
        <v>185.31024285483278</v>
      </c>
      <c r="AQ200" s="421">
        <f>'[6]Com Forecast Low1'!AP200</f>
        <v>184.6245949562699</v>
      </c>
      <c r="AR200" s="71">
        <f>'[6]Com Forecast Low1'!AQ200</f>
        <v>183.94148395493167</v>
      </c>
      <c r="AS200" s="71">
        <f>'[6]Com Forecast Low1'!AR200</f>
        <v>183.26090046429843</v>
      </c>
      <c r="AT200" s="71">
        <f>'[6]Com Forecast Low1'!AS200</f>
        <v>182.58283513258053</v>
      </c>
      <c r="AU200" s="71">
        <f>'[6]Com Forecast Low1'!AT200</f>
        <v>181.90727864258994</v>
      </c>
      <c r="AV200" s="71">
        <f>'[6]Com Forecast Low1'!AU200</f>
        <v>181.23422171161238</v>
      </c>
      <c r="AW200" s="71">
        <f>'[6]Com Forecast Low1'!AV200</f>
        <v>180.5636550912794</v>
      </c>
      <c r="AX200" s="71">
        <f>'[6]Com Forecast Low1'!AW200</f>
        <v>179.89556956744164</v>
      </c>
      <c r="AY200" s="71">
        <f>'[6]Com Forecast Low1'!AX200</f>
        <v>179.22995596004213</v>
      </c>
      <c r="AZ200" s="71">
        <f>'[6]Com Forecast Low1'!AY200</f>
        <v>178.56680512298999</v>
      </c>
      <c r="BA200" s="71">
        <f>'[6]Com Forecast Low1'!AZ200</f>
        <v>177.90610794403491</v>
      </c>
      <c r="BB200" s="71">
        <f>'[6]Com Forecast Low1'!BA200</f>
        <v>177.24785534464198</v>
      </c>
      <c r="BC200" s="71">
        <f>'[6]Com Forecast Low1'!BB200</f>
        <v>176.59203827986678</v>
      </c>
      <c r="BD200" s="71">
        <f>'[6]Com Forecast Low1'!BC200</f>
        <v>175.93864773823128</v>
      </c>
      <c r="BE200" s="71">
        <f>'[6]Com Forecast Low1'!BD200</f>
        <v>175.2876747415998</v>
      </c>
      <c r="BF200" s="71">
        <f>'[6]Com Forecast Low1'!BE200</f>
        <v>174.63911034505588</v>
      </c>
      <c r="BG200" s="71">
        <f>'[6]Com Forecast Low1'!BF200</f>
        <v>173.99294563677915</v>
      </c>
      <c r="BH200" s="71">
        <f>'[6]Com Forecast Low1'!BG200</f>
        <v>173.34917173792309</v>
      </c>
      <c r="BI200" s="71">
        <f>'[6]Com Forecast Low1'!BH200</f>
        <v>172.70777980249278</v>
      </c>
      <c r="BJ200" s="71">
        <f>'[6]Com Forecast Low1'!BI200</f>
        <v>172.06876101722352</v>
      </c>
      <c r="BK200" s="445"/>
      <c r="BL200" s="71"/>
    </row>
    <row r="201" spans="1:64">
      <c r="A201" s="57"/>
      <c r="B201" s="1" t="str">
        <f t="shared" si="6"/>
        <v>RegionHospitalStock 2016</v>
      </c>
      <c r="C201" s="57"/>
      <c r="D201" s="185" t="s">
        <v>64</v>
      </c>
      <c r="E201" s="57" t="s">
        <v>5421</v>
      </c>
      <c r="F201" s="57" t="s">
        <v>71</v>
      </c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91"/>
      <c r="AK201" s="71">
        <f>'[6]Com Forecast Low1'!AJ201</f>
        <v>101.41807522071713</v>
      </c>
      <c r="AL201" s="71">
        <f>'[6]Com Forecast Low1'!AK201</f>
        <v>102.85721022071712</v>
      </c>
      <c r="AM201" s="71">
        <f>'[6]Com Forecast Low1'!AL201</f>
        <v>103.99197822071713</v>
      </c>
      <c r="AN201" s="71">
        <f>'[6]Com Forecast Low1'!AM201</f>
        <v>107.65614377534955</v>
      </c>
      <c r="AO201" s="71">
        <f>'[6]Com Forecast Low1'!AN201</f>
        <v>110.89701878826222</v>
      </c>
      <c r="AP201" s="71">
        <f>'[6]Com Forecast Low1'!AO201</f>
        <v>113.96949456021028</v>
      </c>
      <c r="AQ201" s="421">
        <f>'[6]Com Forecast Low1'!AP201</f>
        <v>113.50221963251342</v>
      </c>
      <c r="AR201" s="71">
        <f>'[6]Com Forecast Low1'!AQ201</f>
        <v>113.03686053202011</v>
      </c>
      <c r="AS201" s="71">
        <f>'[6]Com Forecast Low1'!AR201</f>
        <v>112.57340940383882</v>
      </c>
      <c r="AT201" s="71">
        <f>'[6]Com Forecast Low1'!AS201</f>
        <v>112.11185842528309</v>
      </c>
      <c r="AU201" s="71">
        <f>'[6]Com Forecast Low1'!AT201</f>
        <v>111.65219980573941</v>
      </c>
      <c r="AV201" s="71">
        <f>'[6]Com Forecast Low1'!AU201</f>
        <v>111.1944257865359</v>
      </c>
      <c r="AW201" s="71">
        <f>'[6]Com Forecast Low1'!AV201</f>
        <v>110.7385286408111</v>
      </c>
      <c r="AX201" s="71">
        <f>'[6]Com Forecast Low1'!AW201</f>
        <v>110.28450067338377</v>
      </c>
      <c r="AY201" s="71">
        <f>'[6]Com Forecast Low1'!AX201</f>
        <v>109.8323342206229</v>
      </c>
      <c r="AZ201" s="71">
        <f>'[6]Com Forecast Low1'!AY201</f>
        <v>109.38202165031834</v>
      </c>
      <c r="BA201" s="71">
        <f>'[6]Com Forecast Low1'!AZ201</f>
        <v>108.93355536155204</v>
      </c>
      <c r="BB201" s="71">
        <f>'[6]Com Forecast Low1'!BA201</f>
        <v>108.48692778456969</v>
      </c>
      <c r="BC201" s="71">
        <f>'[6]Com Forecast Low1'!BB201</f>
        <v>108.04213138065295</v>
      </c>
      <c r="BD201" s="71">
        <f>'[6]Com Forecast Low1'!BC201</f>
        <v>107.59915864199226</v>
      </c>
      <c r="BE201" s="71">
        <f>'[6]Com Forecast Low1'!BD201</f>
        <v>107.15800209156011</v>
      </c>
      <c r="BF201" s="71">
        <f>'[6]Com Forecast Low1'!BE201</f>
        <v>106.71865428298472</v>
      </c>
      <c r="BG201" s="71">
        <f>'[6]Com Forecast Low1'!BF201</f>
        <v>106.28110780042448</v>
      </c>
      <c r="BH201" s="71">
        <f>'[6]Com Forecast Low1'!BG201</f>
        <v>105.84535525844274</v>
      </c>
      <c r="BI201" s="71">
        <f>'[6]Com Forecast Low1'!BH201</f>
        <v>105.41138930188312</v>
      </c>
      <c r="BJ201" s="71">
        <f>'[6]Com Forecast Low1'!BI201</f>
        <v>104.9792026057454</v>
      </c>
      <c r="BK201" s="445"/>
      <c r="BL201" s="71"/>
    </row>
    <row r="202" spans="1:64">
      <c r="A202" s="57"/>
      <c r="B202" s="1" t="str">
        <f t="shared" si="6"/>
        <v>RegionResidential CareStock 2016</v>
      </c>
      <c r="C202" s="57"/>
      <c r="D202" s="186" t="s">
        <v>5434</v>
      </c>
      <c r="E202" s="57" t="s">
        <v>5421</v>
      </c>
      <c r="F202" s="57" t="s">
        <v>71</v>
      </c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91"/>
      <c r="AK202" s="71">
        <f>'[6]Com Forecast Low1'!AJ202</f>
        <v>128.89772438416014</v>
      </c>
      <c r="AL202" s="71">
        <f>'[6]Com Forecast Low1'!AK202</f>
        <v>131.25361338416016</v>
      </c>
      <c r="AM202" s="71">
        <f>'[6]Com Forecast Low1'!AL202</f>
        <v>133.62851738416015</v>
      </c>
      <c r="AN202" s="71">
        <f>'[6]Com Forecast Low1'!AM202</f>
        <v>135.09608716170118</v>
      </c>
      <c r="AO202" s="71">
        <f>'[6]Com Forecast Low1'!AN202</f>
        <v>137.33442462547924</v>
      </c>
      <c r="AP202" s="71">
        <f>'[6]Com Forecast Low1'!AO202</f>
        <v>139.9045227105708</v>
      </c>
      <c r="AQ202" s="421">
        <f>'[6]Com Forecast Low1'!AP202</f>
        <v>139.33091416745748</v>
      </c>
      <c r="AR202" s="71">
        <f>'[6]Com Forecast Low1'!AQ202</f>
        <v>138.75965741937091</v>
      </c>
      <c r="AS202" s="71">
        <f>'[6]Com Forecast Low1'!AR202</f>
        <v>138.1907428239515</v>
      </c>
      <c r="AT202" s="71">
        <f>'[6]Com Forecast Low1'!AS202</f>
        <v>137.62416077837327</v>
      </c>
      <c r="AU202" s="71">
        <f>'[6]Com Forecast Low1'!AT202</f>
        <v>137.05990171918194</v>
      </c>
      <c r="AV202" s="71">
        <f>'[6]Com Forecast Low1'!AU202</f>
        <v>136.4979561221333</v>
      </c>
      <c r="AW202" s="71">
        <f>'[6]Com Forecast Low1'!AV202</f>
        <v>135.93831450203254</v>
      </c>
      <c r="AX202" s="71">
        <f>'[6]Com Forecast Low1'!AW202</f>
        <v>135.38096741257422</v>
      </c>
      <c r="AY202" s="71">
        <f>'[6]Com Forecast Low1'!AX202</f>
        <v>134.82590544618267</v>
      </c>
      <c r="AZ202" s="71">
        <f>'[6]Com Forecast Low1'!AY202</f>
        <v>134.27311923385332</v>
      </c>
      <c r="BA202" s="71">
        <f>'[6]Com Forecast Low1'!AZ202</f>
        <v>133.7225994449945</v>
      </c>
      <c r="BB202" s="71">
        <f>'[6]Com Forecast Low1'!BA202</f>
        <v>133.17433678727002</v>
      </c>
      <c r="BC202" s="71">
        <f>'[6]Com Forecast Low1'!BB202</f>
        <v>132.62832200644223</v>
      </c>
      <c r="BD202" s="71">
        <f>'[6]Com Forecast Low1'!BC202</f>
        <v>132.08454588621584</v>
      </c>
      <c r="BE202" s="71">
        <f>'[6]Com Forecast Low1'!BD202</f>
        <v>131.54299924808231</v>
      </c>
      <c r="BF202" s="71">
        <f>'[6]Com Forecast Low1'!BE202</f>
        <v>131.00367295116519</v>
      </c>
      <c r="BG202" s="71">
        <f>'[6]Com Forecast Low1'!BF202</f>
        <v>130.4665578920654</v>
      </c>
      <c r="BH202" s="71">
        <f>'[6]Com Forecast Low1'!BG202</f>
        <v>129.93164500470795</v>
      </c>
      <c r="BI202" s="71">
        <f>'[6]Com Forecast Low1'!BH202</f>
        <v>129.39892526018866</v>
      </c>
      <c r="BJ202" s="71">
        <f>'[6]Com Forecast Low1'!BI202</f>
        <v>128.86838966662188</v>
      </c>
      <c r="BK202" s="445"/>
      <c r="BL202" s="71"/>
    </row>
    <row r="203" spans="1:64">
      <c r="A203" s="57"/>
      <c r="B203" s="1" t="str">
        <f t="shared" si="6"/>
        <v>RegionAssemblyStock 2016</v>
      </c>
      <c r="C203" s="57"/>
      <c r="D203" s="185" t="s">
        <v>67</v>
      </c>
      <c r="E203" s="57" t="s">
        <v>5421</v>
      </c>
      <c r="F203" s="57" t="s">
        <v>71</v>
      </c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91"/>
      <c r="AK203" s="71">
        <f>'[6]Com Forecast Low1'!AJ203</f>
        <v>363.0914188077565</v>
      </c>
      <c r="AL203" s="71">
        <f>'[6]Com Forecast Low1'!AK203</f>
        <v>365.58917580775653</v>
      </c>
      <c r="AM203" s="71">
        <f>'[6]Com Forecast Low1'!AL203</f>
        <v>367.80442080775651</v>
      </c>
      <c r="AN203" s="71">
        <f>'[6]Com Forecast Low1'!AM203</f>
        <v>370.99605168078642</v>
      </c>
      <c r="AO203" s="71">
        <f>'[6]Com Forecast Low1'!AN203</f>
        <v>373.65169430179469</v>
      </c>
      <c r="AP203" s="71">
        <f>'[6]Com Forecast Low1'!AO203</f>
        <v>375.76903062038861</v>
      </c>
      <c r="AQ203" s="421">
        <f>'[6]Com Forecast Low1'!AP203</f>
        <v>374.0830802363385</v>
      </c>
      <c r="AR203" s="71">
        <f>'[6]Com Forecast Low1'!AQ203</f>
        <v>372.40469414967811</v>
      </c>
      <c r="AS203" s="71">
        <f>'[6]Com Forecast Low1'!AR203</f>
        <v>370.73383842192658</v>
      </c>
      <c r="AT203" s="71">
        <f>'[6]Com Forecast Low1'!AS203</f>
        <v>369.07047926687358</v>
      </c>
      <c r="AU203" s="71">
        <f>'[6]Com Forecast Low1'!AT203</f>
        <v>367.41458304989618</v>
      </c>
      <c r="AV203" s="71">
        <f>'[6]Com Forecast Low1'!AU203</f>
        <v>365.76611628727898</v>
      </c>
      <c r="AW203" s="71">
        <f>'[6]Com Forecast Low1'!AV203</f>
        <v>364.12504564553672</v>
      </c>
      <c r="AX203" s="71">
        <f>'[6]Com Forecast Low1'!AW203</f>
        <v>362.49133794074038</v>
      </c>
      <c r="AY203" s="71">
        <f>'[6]Com Forecast Low1'!AX203</f>
        <v>360.86496013784631</v>
      </c>
      <c r="AZ203" s="71">
        <f>'[6]Com Forecast Low1'!AY203</f>
        <v>359.24587935002785</v>
      </c>
      <c r="BA203" s="71">
        <f>'[6]Com Forecast Low1'!AZ203</f>
        <v>357.63406283801066</v>
      </c>
      <c r="BB203" s="71">
        <f>'[6]Com Forecast Low1'!BA203</f>
        <v>356.02947800941081</v>
      </c>
      <c r="BC203" s="71">
        <f>'[6]Com Forecast Low1'!BB203</f>
        <v>354.43209241807529</v>
      </c>
      <c r="BD203" s="71">
        <f>'[6]Com Forecast Low1'!BC203</f>
        <v>352.84187376342618</v>
      </c>
      <c r="BE203" s="71">
        <f>'[6]Com Forecast Low1'!BD203</f>
        <v>351.25878988980764</v>
      </c>
      <c r="BF203" s="71">
        <f>'[6]Com Forecast Low1'!BE203</f>
        <v>349.68280878583539</v>
      </c>
      <c r="BG203" s="71">
        <f>'[6]Com Forecast Low1'!BF203</f>
        <v>348.11389858374957</v>
      </c>
      <c r="BH203" s="71">
        <f>'[6]Com Forecast Low1'!BG203</f>
        <v>346.55202755877053</v>
      </c>
      <c r="BI203" s="71">
        <f>'[6]Com Forecast Low1'!BH203</f>
        <v>344.99716412845686</v>
      </c>
      <c r="BJ203" s="71">
        <f>'[6]Com Forecast Low1'!BI203</f>
        <v>343.44927685206721</v>
      </c>
      <c r="BK203" s="445"/>
      <c r="BL203" s="71"/>
    </row>
    <row r="204" spans="1:64">
      <c r="A204" s="57"/>
      <c r="B204" s="1" t="str">
        <f t="shared" si="6"/>
        <v>RegionOtherStock 2016</v>
      </c>
      <c r="C204" s="57"/>
      <c r="D204" s="185" t="s">
        <v>69</v>
      </c>
      <c r="E204" s="57" t="s">
        <v>5421</v>
      </c>
      <c r="F204" s="57" t="s">
        <v>71</v>
      </c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91"/>
      <c r="AK204" s="71">
        <f>'[6]Com Forecast Low1'!AJ204</f>
        <v>329.02027590514081</v>
      </c>
      <c r="AL204" s="71">
        <f>'[6]Com Forecast Low1'!AK204</f>
        <v>341.7260589051408</v>
      </c>
      <c r="AM204" s="71">
        <f>'[6]Com Forecast Low1'!AL204</f>
        <v>352.81769690514079</v>
      </c>
      <c r="AN204" s="71">
        <f>'[6]Com Forecast Low1'!AM204</f>
        <v>360.11172081402447</v>
      </c>
      <c r="AO204" s="71">
        <f>'[6]Com Forecast Low1'!AN204</f>
        <v>366.61769903389188</v>
      </c>
      <c r="AP204" s="71">
        <f>'[6]Com Forecast Low1'!AO204</f>
        <v>371.99363487654216</v>
      </c>
      <c r="AQ204" s="421">
        <f>'[6]Com Forecast Low1'!AP204</f>
        <v>368.64569216265329</v>
      </c>
      <c r="AR204" s="71">
        <f>'[6]Com Forecast Low1'!AQ204</f>
        <v>365.32788093318936</v>
      </c>
      <c r="AS204" s="71">
        <f>'[6]Com Forecast Low1'!AR204</f>
        <v>362.03993000479068</v>
      </c>
      <c r="AT204" s="71">
        <f>'[6]Com Forecast Low1'!AS204</f>
        <v>358.7815706347476</v>
      </c>
      <c r="AU204" s="71">
        <f>'[6]Com Forecast Low1'!AT204</f>
        <v>355.55253649903483</v>
      </c>
      <c r="AV204" s="71">
        <f>'[6]Com Forecast Low1'!AU204</f>
        <v>352.35256367054353</v>
      </c>
      <c r="AW204" s="71">
        <f>'[6]Com Forecast Low1'!AV204</f>
        <v>349.18139059750865</v>
      </c>
      <c r="AX204" s="71">
        <f>'[6]Com Forecast Low1'!AW204</f>
        <v>346.03875808213104</v>
      </c>
      <c r="AY204" s="71">
        <f>'[6]Com Forecast Low1'!AX204</f>
        <v>342.92440925939184</v>
      </c>
      <c r="AZ204" s="71">
        <f>'[6]Com Forecast Low1'!AY204</f>
        <v>339.83808957605731</v>
      </c>
      <c r="BA204" s="71">
        <f>'[6]Com Forecast Low1'!AZ204</f>
        <v>336.77954676987281</v>
      </c>
      <c r="BB204" s="71">
        <f>'[6]Com Forecast Low1'!BA204</f>
        <v>333.74853084894391</v>
      </c>
      <c r="BC204" s="71">
        <f>'[6]Com Forecast Low1'!BB204</f>
        <v>330.74479407130343</v>
      </c>
      <c r="BD204" s="71">
        <f>'[6]Com Forecast Low1'!BC204</f>
        <v>327.76809092466175</v>
      </c>
      <c r="BE204" s="71">
        <f>'[6]Com Forecast Low1'!BD204</f>
        <v>324.81817810633981</v>
      </c>
      <c r="BF204" s="71">
        <f>'[6]Com Forecast Low1'!BE204</f>
        <v>321.89481450338269</v>
      </c>
      <c r="BG204" s="71">
        <f>'[6]Com Forecast Low1'!BF204</f>
        <v>318.99776117285228</v>
      </c>
      <c r="BH204" s="71">
        <f>'[6]Com Forecast Low1'!BG204</f>
        <v>316.12678132229661</v>
      </c>
      <c r="BI204" s="71">
        <f>'[6]Com Forecast Low1'!BH204</f>
        <v>313.2816402903959</v>
      </c>
      <c r="BJ204" s="71">
        <f>'[6]Com Forecast Low1'!BI204</f>
        <v>310.46210552778234</v>
      </c>
      <c r="BK204" s="445"/>
      <c r="BL204" s="71"/>
    </row>
    <row r="205" spans="1:64">
      <c r="BE205" s="85"/>
    </row>
    <row r="206" spans="1:64">
      <c r="BE206" s="85"/>
    </row>
    <row r="207" spans="1:64">
      <c r="E207" s="57" t="s">
        <v>5448</v>
      </c>
      <c r="F207" s="57" t="s">
        <v>8</v>
      </c>
      <c r="G207" s="57" t="s">
        <v>5449</v>
      </c>
      <c r="H207" s="16">
        <v>42.389799174074071</v>
      </c>
      <c r="I207" s="16">
        <v>36.465809974074077</v>
      </c>
      <c r="J207" s="16">
        <v>35.569335074074075</v>
      </c>
      <c r="K207" s="16">
        <v>38.272286974074078</v>
      </c>
      <c r="L207" s="16">
        <v>34.157084474074075</v>
      </c>
      <c r="M207" s="16">
        <v>35.53257534037408</v>
      </c>
      <c r="N207" s="16">
        <v>36.773434690474069</v>
      </c>
      <c r="O207" s="16">
        <v>42.359566936074067</v>
      </c>
      <c r="P207" s="16">
        <v>51.593021086074074</v>
      </c>
      <c r="Q207" s="16">
        <v>51.05823207407407</v>
      </c>
      <c r="R207" s="16">
        <v>58.828523630074066</v>
      </c>
      <c r="S207" s="16">
        <v>69.276658966074081</v>
      </c>
      <c r="T207" s="16">
        <v>78.406612488074074</v>
      </c>
      <c r="U207" s="16">
        <v>74.656716200074086</v>
      </c>
      <c r="V207" s="16">
        <v>62.619136074074078</v>
      </c>
      <c r="W207" s="16">
        <v>48.797968286074081</v>
      </c>
      <c r="X207" s="16">
        <v>52.20252758307408</v>
      </c>
      <c r="Y207" s="16">
        <v>51.00957789207407</v>
      </c>
      <c r="Z207" s="16">
        <v>67.083563074074078</v>
      </c>
      <c r="AA207" s="16">
        <v>72.079969074074057</v>
      </c>
      <c r="AB207" s="16">
        <v>65.729459982444979</v>
      </c>
      <c r="AC207" s="16">
        <v>64.942320409137878</v>
      </c>
      <c r="AD207" s="16">
        <v>63.362334928324181</v>
      </c>
      <c r="AE207" s="16">
        <v>65.142943044759335</v>
      </c>
      <c r="AF207" s="16">
        <v>66.739289699029854</v>
      </c>
      <c r="AG207" s="16">
        <v>44.714785074074072</v>
      </c>
      <c r="AH207" s="16">
        <v>43.824620297609542</v>
      </c>
      <c r="AI207" s="16">
        <v>57.604555574293428</v>
      </c>
      <c r="AJ207" s="16">
        <v>48.658990958331827</v>
      </c>
      <c r="AK207" s="16">
        <v>55.785796749482543</v>
      </c>
      <c r="AL207" s="16">
        <v>48.12608343697832</v>
      </c>
      <c r="AM207" s="16">
        <v>41.751205290164968</v>
      </c>
      <c r="AN207" s="16">
        <v>41.646756962473162</v>
      </c>
      <c r="AO207" s="16">
        <v>35.626674183714037</v>
      </c>
      <c r="AP207" s="16">
        <v>32.432637570196349</v>
      </c>
      <c r="AQ207" s="422">
        <v>35.457893767720535</v>
      </c>
      <c r="AR207" s="16">
        <v>35.205754486499465</v>
      </c>
      <c r="AS207" s="16">
        <v>37.868869950449707</v>
      </c>
      <c r="AT207" s="16">
        <v>40.459336393971874</v>
      </c>
      <c r="AU207" s="16">
        <v>42.945138697748284</v>
      </c>
      <c r="AV207" s="16">
        <v>48.304581476622808</v>
      </c>
      <c r="AW207" s="16">
        <v>52.042927982640393</v>
      </c>
      <c r="AX207" s="16">
        <v>49.482815835293238</v>
      </c>
      <c r="AY207" s="16">
        <v>51.699963793142544</v>
      </c>
      <c r="AZ207" s="16">
        <v>49.713564132554211</v>
      </c>
      <c r="BA207" s="16">
        <v>48.488778287486767</v>
      </c>
      <c r="BB207" s="16">
        <v>45.876170176663734</v>
      </c>
      <c r="BC207" s="16">
        <v>44.753516890407219</v>
      </c>
      <c r="BD207" s="16">
        <v>45.148751493530689</v>
      </c>
      <c r="BE207" s="85"/>
    </row>
    <row r="208" spans="1:64">
      <c r="D208" s="4"/>
      <c r="AZ208" s="88"/>
      <c r="BA208" s="88"/>
      <c r="BB208" s="88"/>
      <c r="BC208" s="88"/>
      <c r="BD208" s="88"/>
    </row>
    <row r="209" spans="1:56"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423"/>
      <c r="AR209" s="8"/>
      <c r="AS209" s="8"/>
      <c r="AT209" s="8"/>
      <c r="AU209" s="8"/>
      <c r="AV209" s="8"/>
      <c r="AW209" s="8"/>
      <c r="AX209" s="8"/>
      <c r="AY209" s="8"/>
    </row>
    <row r="210" spans="1:56"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423"/>
      <c r="AR210" s="8"/>
      <c r="AS210" s="8"/>
      <c r="AT210" s="8"/>
      <c r="AU210" s="8"/>
      <c r="AV210" s="8"/>
      <c r="AW210" s="8"/>
      <c r="AX210" s="8"/>
      <c r="AY210" s="8"/>
    </row>
    <row r="211" spans="1:56"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423"/>
      <c r="AR211" s="8"/>
      <c r="AS211" s="8"/>
      <c r="AT211" s="8"/>
      <c r="AU211" s="8"/>
      <c r="AV211" s="8"/>
      <c r="AW211" s="8"/>
      <c r="AX211" s="8"/>
      <c r="AY211" s="8"/>
    </row>
    <row r="212" spans="1:56"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423"/>
      <c r="AR212" s="8"/>
      <c r="AS212" s="8"/>
      <c r="AT212" s="8"/>
      <c r="AU212" s="8"/>
      <c r="AV212" s="8"/>
      <c r="AW212" s="8"/>
      <c r="AX212" s="8"/>
      <c r="AY212" s="8"/>
    </row>
    <row r="213" spans="1:56">
      <c r="C213" s="1" t="s">
        <v>10</v>
      </c>
    </row>
    <row r="214" spans="1:56">
      <c r="D214" s="4" t="s">
        <v>5450</v>
      </c>
      <c r="F214" s="1">
        <v>1985</v>
      </c>
      <c r="G214" s="1">
        <v>1986</v>
      </c>
      <c r="H214" s="1">
        <v>1987</v>
      </c>
      <c r="I214" s="1">
        <v>1988</v>
      </c>
      <c r="J214" s="1">
        <v>1989</v>
      </c>
      <c r="K214" s="1">
        <v>1990</v>
      </c>
      <c r="L214" s="1">
        <v>1991</v>
      </c>
      <c r="M214" s="1">
        <v>1992</v>
      </c>
      <c r="N214" s="1">
        <v>1993</v>
      </c>
      <c r="O214" s="1">
        <v>1994</v>
      </c>
      <c r="P214" s="1">
        <v>1995</v>
      </c>
      <c r="Q214" s="1">
        <v>1996</v>
      </c>
      <c r="R214" s="1">
        <v>1997</v>
      </c>
      <c r="S214" s="1">
        <v>1998</v>
      </c>
      <c r="T214" s="1">
        <v>1999</v>
      </c>
      <c r="U214" s="1">
        <v>2000</v>
      </c>
      <c r="V214" s="1">
        <v>2001</v>
      </c>
      <c r="W214" s="1">
        <v>2002</v>
      </c>
      <c r="X214" s="1">
        <v>2003</v>
      </c>
      <c r="Y214" s="1">
        <v>2004</v>
      </c>
      <c r="Z214" s="1">
        <v>2005</v>
      </c>
      <c r="AA214" s="1">
        <v>2006</v>
      </c>
      <c r="AB214" s="1">
        <v>2007</v>
      </c>
      <c r="AC214" s="1">
        <v>2008</v>
      </c>
      <c r="AD214" s="1">
        <v>2009</v>
      </c>
      <c r="AE214" s="1">
        <v>2010</v>
      </c>
      <c r="AF214" s="1">
        <v>2011</v>
      </c>
      <c r="AG214" s="1">
        <v>2012</v>
      </c>
      <c r="AH214" s="1">
        <v>2013</v>
      </c>
      <c r="AI214" s="1">
        <v>2014</v>
      </c>
      <c r="AJ214" s="1">
        <v>2015</v>
      </c>
      <c r="AK214" s="1">
        <v>2016</v>
      </c>
      <c r="AL214" s="1">
        <v>2017</v>
      </c>
      <c r="AM214" s="1">
        <v>2018</v>
      </c>
      <c r="AN214" s="1">
        <v>2019</v>
      </c>
      <c r="AO214" s="1">
        <v>2020</v>
      </c>
      <c r="AP214" s="1">
        <v>2021</v>
      </c>
      <c r="AQ214" s="416">
        <v>2022</v>
      </c>
      <c r="AR214" s="1">
        <v>2023</v>
      </c>
      <c r="AS214" s="1">
        <v>2024</v>
      </c>
      <c r="AT214" s="1">
        <v>2025</v>
      </c>
      <c r="AU214" s="1">
        <v>2026</v>
      </c>
      <c r="AV214" s="1">
        <v>2027</v>
      </c>
      <c r="AW214" s="1">
        <v>2028</v>
      </c>
      <c r="AX214" s="1">
        <v>2029</v>
      </c>
      <c r="AY214" s="1">
        <v>2030</v>
      </c>
      <c r="AZ214" s="8">
        <v>2031</v>
      </c>
      <c r="BA214" s="8">
        <v>2032</v>
      </c>
      <c r="BB214" s="8">
        <v>2033</v>
      </c>
      <c r="BC214" s="8">
        <v>2034</v>
      </c>
      <c r="BD214" s="88">
        <v>2035</v>
      </c>
    </row>
    <row r="215" spans="1:56">
      <c r="A215" s="1" t="s">
        <v>5451</v>
      </c>
      <c r="D215" s="4" t="s">
        <v>140</v>
      </c>
    </row>
    <row r="216" spans="1:56">
      <c r="A216" s="8">
        <v>151.63010252987445</v>
      </c>
      <c r="B216" s="8"/>
      <c r="C216" s="1" t="s">
        <v>40</v>
      </c>
      <c r="D216" s="185" t="s">
        <v>41</v>
      </c>
      <c r="F216" s="8">
        <v>217851.40372107178</v>
      </c>
      <c r="G216" s="8">
        <v>208998.69198523989</v>
      </c>
      <c r="H216" s="8">
        <v>200145.98024940802</v>
      </c>
      <c r="I216" s="8">
        <v>204298.48758186327</v>
      </c>
      <c r="J216" s="8">
        <v>212514.47308934119</v>
      </c>
      <c r="K216" s="8">
        <v>218248.8879770175</v>
      </c>
      <c r="L216" s="8">
        <v>230735.79972918943</v>
      </c>
      <c r="M216" s="8">
        <v>231528.43027437758</v>
      </c>
      <c r="N216" s="8">
        <v>244878.83743148466</v>
      </c>
      <c r="O216" s="8">
        <v>242786.25970780815</v>
      </c>
      <c r="P216" s="8">
        <v>255559.09058324914</v>
      </c>
      <c r="Q216" s="8">
        <v>268008.32621918456</v>
      </c>
      <c r="R216" s="8">
        <v>265489.37581064156</v>
      </c>
      <c r="S216" s="8">
        <v>272482.6174634418</v>
      </c>
      <c r="T216" s="8">
        <v>284410.89610058442</v>
      </c>
      <c r="U216" s="8">
        <v>300017.95217937022</v>
      </c>
      <c r="V216" s="8">
        <v>317942.85702325829</v>
      </c>
      <c r="W216" s="8">
        <v>335695.10260296741</v>
      </c>
      <c r="X216" s="8">
        <v>348922.95366756298</v>
      </c>
      <c r="Y216" s="8">
        <v>353537.99027757213</v>
      </c>
      <c r="Z216" s="8">
        <v>354596.7797693297</v>
      </c>
      <c r="AA216" s="8">
        <v>359853.55392939574</v>
      </c>
      <c r="AB216" s="8">
        <v>355546.86718435638</v>
      </c>
      <c r="AC216" s="8">
        <v>351120.83370566339</v>
      </c>
      <c r="AD216" s="8">
        <v>353655.16843746061</v>
      </c>
      <c r="AE216" s="8">
        <v>360684.15806895884</v>
      </c>
      <c r="AF216" s="8">
        <v>369803.92723429378</v>
      </c>
      <c r="AG216" s="8">
        <v>380743.50122831936</v>
      </c>
      <c r="AH216" s="8">
        <v>387419.66531976196</v>
      </c>
      <c r="AI216" s="8">
        <v>387412.09131390764</v>
      </c>
      <c r="AJ216" s="8">
        <v>362263.06406467763</v>
      </c>
      <c r="AK216" s="8">
        <v>361227.08802068321</v>
      </c>
      <c r="AL216" s="8">
        <v>365470.81592940813</v>
      </c>
      <c r="AM216" s="8">
        <v>371317.740934473</v>
      </c>
      <c r="AN216" s="8">
        <v>379226.94846528088</v>
      </c>
      <c r="AO216" s="8">
        <v>391883.20528674859</v>
      </c>
      <c r="AP216" s="8">
        <v>401197.30981215532</v>
      </c>
      <c r="AQ216" s="423">
        <v>410283.28153348627</v>
      </c>
      <c r="AR216" s="8">
        <v>418169.42351078743</v>
      </c>
      <c r="AS216" s="8">
        <v>423947.22226989275</v>
      </c>
      <c r="AT216" s="8">
        <v>428275.72069213277</v>
      </c>
      <c r="AU216" s="8">
        <v>431507.25212461216</v>
      </c>
      <c r="AV216" s="8">
        <v>432336.55658324907</v>
      </c>
      <c r="AW216" s="8">
        <v>433813.71962713706</v>
      </c>
      <c r="AX216" s="8">
        <v>435835.83154788177</v>
      </c>
      <c r="AY216" s="8">
        <v>437716.31650236202</v>
      </c>
      <c r="AZ216" s="8">
        <v>437864.74535969098</v>
      </c>
      <c r="BA216" s="8">
        <v>438353.85348160483</v>
      </c>
      <c r="BB216" s="8">
        <v>439790.66101067502</v>
      </c>
      <c r="BC216" s="8">
        <v>441745.40881014074</v>
      </c>
      <c r="BD216" s="8">
        <v>443763.38960404845</v>
      </c>
    </row>
    <row r="217" spans="1:56">
      <c r="A217" s="8">
        <v>151.63010252987445</v>
      </c>
      <c r="B217" s="8"/>
      <c r="C217" s="1" t="s">
        <v>42</v>
      </c>
      <c r="D217" s="185" t="s">
        <v>43</v>
      </c>
      <c r="F217" s="8">
        <v>56899.187799075786</v>
      </c>
      <c r="G217" s="8">
        <v>73536.576809621445</v>
      </c>
      <c r="H217" s="8">
        <v>90173.965820167112</v>
      </c>
      <c r="I217" s="8">
        <v>92044.840537701777</v>
      </c>
      <c r="J217" s="8">
        <v>95746.478689050549</v>
      </c>
      <c r="K217" s="8">
        <v>98330.06758469365</v>
      </c>
      <c r="L217" s="8">
        <v>103955.93302619121</v>
      </c>
      <c r="M217" s="8">
        <v>104313.04556775086</v>
      </c>
      <c r="N217" s="8">
        <v>110327.95107407245</v>
      </c>
      <c r="O217" s="8">
        <v>109385.15905848605</v>
      </c>
      <c r="P217" s="8">
        <v>115139.84278160419</v>
      </c>
      <c r="Q217" s="8">
        <v>120748.73358881973</v>
      </c>
      <c r="R217" s="8">
        <v>119613.84320651177</v>
      </c>
      <c r="S217" s="8">
        <v>122764.58514490072</v>
      </c>
      <c r="T217" s="8">
        <v>128138.76347603065</v>
      </c>
      <c r="U217" s="8">
        <v>135170.38179605946</v>
      </c>
      <c r="V217" s="8">
        <v>143246.28596714657</v>
      </c>
      <c r="W217" s="8">
        <v>151244.40006437257</v>
      </c>
      <c r="X217" s="8">
        <v>157204.08902883093</v>
      </c>
      <c r="Y217" s="8">
        <v>159283.35213974226</v>
      </c>
      <c r="Z217" s="8">
        <v>162515.65727255808</v>
      </c>
      <c r="AA217" s="8">
        <v>167612.08530117007</v>
      </c>
      <c r="AB217" s="8">
        <v>168423.08861424751</v>
      </c>
      <c r="AC217" s="8">
        <v>169187.35438208625</v>
      </c>
      <c r="AD217" s="8">
        <v>173048.3572794295</v>
      </c>
      <c r="AE217" s="8">
        <v>179117.10252840212</v>
      </c>
      <c r="AF217" s="8">
        <v>186379.47215624529</v>
      </c>
      <c r="AG217" s="8">
        <v>196097.33907743782</v>
      </c>
      <c r="AH217" s="8">
        <v>202218.89238815164</v>
      </c>
      <c r="AI217" s="8">
        <v>207305.67585489253</v>
      </c>
      <c r="AJ217" s="8">
        <v>197832.3646703476</v>
      </c>
      <c r="AK217" s="8">
        <v>201769.33919382968</v>
      </c>
      <c r="AL217" s="8">
        <v>207402.62690006761</v>
      </c>
      <c r="AM217" s="8">
        <v>214789.21071636313</v>
      </c>
      <c r="AN217" s="8">
        <v>223031.94151205919</v>
      </c>
      <c r="AO217" s="8">
        <v>234499.25260891521</v>
      </c>
      <c r="AP217" s="8">
        <v>242830.70135849458</v>
      </c>
      <c r="AQ217" s="423">
        <v>251683.05769678502</v>
      </c>
      <c r="AR217" s="8">
        <v>259658.2343690728</v>
      </c>
      <c r="AS217" s="8">
        <v>265949.1932124786</v>
      </c>
      <c r="AT217" s="8">
        <v>271229.21169499942</v>
      </c>
      <c r="AU217" s="8">
        <v>275795.82311684941</v>
      </c>
      <c r="AV217" s="8">
        <v>278935.21684546757</v>
      </c>
      <c r="AW217" s="8">
        <v>282712.74194912234</v>
      </c>
      <c r="AX217" s="8">
        <v>286481.7779856202</v>
      </c>
      <c r="AY217" s="8">
        <v>290571.35047771432</v>
      </c>
      <c r="AZ217" s="8">
        <v>292804.62299785251</v>
      </c>
      <c r="BA217" s="8">
        <v>295162.61768601224</v>
      </c>
      <c r="BB217" s="8">
        <v>298283.24668723368</v>
      </c>
      <c r="BC217" s="8">
        <v>301679.19173275231</v>
      </c>
      <c r="BD217" s="8">
        <v>305033.66734134755</v>
      </c>
    </row>
    <row r="218" spans="1:56">
      <c r="A218" s="8">
        <v>151.63010252987445</v>
      </c>
      <c r="B218" s="8"/>
      <c r="C218" s="1" t="s">
        <v>44</v>
      </c>
      <c r="D218" s="185" t="s">
        <v>45</v>
      </c>
      <c r="F218" s="8">
        <v>103191.18288445917</v>
      </c>
      <c r="G218" s="8">
        <v>104499.34599261994</v>
      </c>
      <c r="H218" s="8">
        <v>105807.50910078075</v>
      </c>
      <c r="I218" s="8">
        <v>108002.7390865257</v>
      </c>
      <c r="J218" s="8">
        <v>112346.13364419344</v>
      </c>
      <c r="K218" s="8">
        <v>115377.64171974598</v>
      </c>
      <c r="L218" s="8">
        <v>121978.86862029215</v>
      </c>
      <c r="M218" s="8">
        <v>122397.89409119615</v>
      </c>
      <c r="N218" s="8">
        <v>129455.60928994505</v>
      </c>
      <c r="O218" s="8">
        <v>128349.36455664544</v>
      </c>
      <c r="P218" s="8">
        <v>135101.74308261863</v>
      </c>
      <c r="Q218" s="8">
        <v>141683.05244094582</v>
      </c>
      <c r="R218" s="8">
        <v>140351.40507064035</v>
      </c>
      <c r="S218" s="8">
        <v>144048.39403289961</v>
      </c>
      <c r="T218" s="8">
        <v>150354.29859757473</v>
      </c>
      <c r="U218" s="8">
        <v>158604.99504441186</v>
      </c>
      <c r="V218" s="8">
        <v>168081.02613950011</v>
      </c>
      <c r="W218" s="8">
        <v>177465.78062417047</v>
      </c>
      <c r="X218" s="8">
        <v>184458.70633847601</v>
      </c>
      <c r="Y218" s="8">
        <v>186898.45320476568</v>
      </c>
      <c r="Z218" s="8">
        <v>186028.83658052023</v>
      </c>
      <c r="AA218" s="8">
        <v>187392.62346713556</v>
      </c>
      <c r="AB218" s="8">
        <v>183688.58010542323</v>
      </c>
      <c r="AC218" s="8">
        <v>179917.79537687683</v>
      </c>
      <c r="AD218" s="8">
        <v>179846.95356055681</v>
      </c>
      <c r="AE218" s="8">
        <v>182057.43147324634</v>
      </c>
      <c r="AF218" s="8">
        <v>185242.65960825031</v>
      </c>
      <c r="AG218" s="8">
        <v>189642.79293970478</v>
      </c>
      <c r="AH218" s="8">
        <v>191558.58292503955</v>
      </c>
      <c r="AI218" s="8">
        <v>188880.50227989364</v>
      </c>
      <c r="AJ218" s="8">
        <v>174526.29646197823</v>
      </c>
      <c r="AK218" s="8">
        <v>171661.76571482711</v>
      </c>
      <c r="AL218" s="8">
        <v>171964.36061598783</v>
      </c>
      <c r="AM218" s="8">
        <v>172578.19095927902</v>
      </c>
      <c r="AN218" s="8">
        <v>174327.4364666667</v>
      </c>
      <c r="AO218" s="8">
        <v>178031.53118778302</v>
      </c>
      <c r="AP218" s="8">
        <v>180814.04735494446</v>
      </c>
      <c r="AQ218" s="423">
        <v>183147.55841598185</v>
      </c>
      <c r="AR218" s="8">
        <v>185019.6297367698</v>
      </c>
      <c r="AS218" s="8">
        <v>186155.89477771879</v>
      </c>
      <c r="AT218" s="8">
        <v>186709.23295677092</v>
      </c>
      <c r="AU218" s="8">
        <v>186794.1618083051</v>
      </c>
      <c r="AV218" s="8">
        <v>185782.37914244769</v>
      </c>
      <c r="AW218" s="8">
        <v>184933.34248820422</v>
      </c>
      <c r="AX218" s="8">
        <v>184507.64159057962</v>
      </c>
      <c r="AY218" s="8">
        <v>183804.69020325746</v>
      </c>
      <c r="AZ218" s="8">
        <v>182745.56701858778</v>
      </c>
      <c r="BA218" s="8">
        <v>181882.78694640988</v>
      </c>
      <c r="BB218" s="8">
        <v>181347.82060766232</v>
      </c>
      <c r="BC218" s="8">
        <v>181066.33740599875</v>
      </c>
      <c r="BD218" s="8">
        <v>180855.24367928575</v>
      </c>
    </row>
    <row r="219" spans="1:56">
      <c r="A219" s="8">
        <v>1171.1629085255743</v>
      </c>
      <c r="B219" s="8"/>
      <c r="C219" s="1" t="s">
        <v>46</v>
      </c>
      <c r="D219" s="186" t="s">
        <v>5432</v>
      </c>
      <c r="F219" s="8">
        <v>5055.7974138596228</v>
      </c>
      <c r="G219" s="8">
        <v>13423.836588687245</v>
      </c>
      <c r="H219" s="8">
        <v>21791.875763514865</v>
      </c>
      <c r="I219" s="8">
        <v>22224.659925521173</v>
      </c>
      <c r="J219" s="8">
        <v>22732.952835002077</v>
      </c>
      <c r="K219" s="8">
        <v>23080.895311996119</v>
      </c>
      <c r="L219" s="8">
        <v>24394.967985397427</v>
      </c>
      <c r="M219" s="8">
        <v>24342.77819338522</v>
      </c>
      <c r="N219" s="8">
        <v>25847.114822320538</v>
      </c>
      <c r="O219" s="8">
        <v>25597.201842348808</v>
      </c>
      <c r="P219" s="8">
        <v>26685.15216798272</v>
      </c>
      <c r="Q219" s="8">
        <v>27183.979842094126</v>
      </c>
      <c r="R219" s="8">
        <v>26370.318525564584</v>
      </c>
      <c r="S219" s="8">
        <v>26408.046610476242</v>
      </c>
      <c r="T219" s="8">
        <v>27113.984701041256</v>
      </c>
      <c r="U219" s="8">
        <v>28084.473978898819</v>
      </c>
      <c r="V219" s="8">
        <v>29362.800335296797</v>
      </c>
      <c r="W219" s="8">
        <v>30805.387561284086</v>
      </c>
      <c r="X219" s="8">
        <v>32039.384416567875</v>
      </c>
      <c r="Y219" s="8">
        <v>32288.612309161115</v>
      </c>
      <c r="Z219" s="8">
        <v>32756.354184115167</v>
      </c>
      <c r="AA219" s="8">
        <v>33718.918515821199</v>
      </c>
      <c r="AB219" s="8">
        <v>33600.302576498187</v>
      </c>
      <c r="AC219" s="8">
        <v>33338.384168395656</v>
      </c>
      <c r="AD219" s="8">
        <v>33752.759044080267</v>
      </c>
      <c r="AE219" s="8">
        <v>34616.681984882525</v>
      </c>
      <c r="AF219" s="8">
        <v>35683.053439910822</v>
      </c>
      <c r="AG219" s="8">
        <v>37405.78774921647</v>
      </c>
      <c r="AH219" s="8">
        <v>37843.457630338358</v>
      </c>
      <c r="AI219" s="8">
        <v>37022.141222199192</v>
      </c>
      <c r="AJ219" s="8">
        <v>33933.733741227603</v>
      </c>
      <c r="AK219" s="8">
        <v>33238.372918386791</v>
      </c>
      <c r="AL219" s="8">
        <v>33238.971427017845</v>
      </c>
      <c r="AM219" s="8">
        <v>33021.58810878254</v>
      </c>
      <c r="AN219" s="8">
        <v>33058.436089017188</v>
      </c>
      <c r="AO219" s="8">
        <v>33400.960220277535</v>
      </c>
      <c r="AP219" s="8">
        <v>33665.520852396556</v>
      </c>
      <c r="AQ219" s="423">
        <v>33753.95044255285</v>
      </c>
      <c r="AR219" s="8">
        <v>33780.143007299172</v>
      </c>
      <c r="AS219" s="8">
        <v>33813.695359742494</v>
      </c>
      <c r="AT219" s="8">
        <v>33804.083925409039</v>
      </c>
      <c r="AU219" s="8">
        <v>33732.520555878873</v>
      </c>
      <c r="AV219" s="8">
        <v>33544.229666951745</v>
      </c>
      <c r="AW219" s="8">
        <v>33376.633924050664</v>
      </c>
      <c r="AX219" s="8">
        <v>33287.367106393831</v>
      </c>
      <c r="AY219" s="8">
        <v>33071.443050178801</v>
      </c>
      <c r="AZ219" s="8">
        <v>32889.467104722957</v>
      </c>
      <c r="BA219" s="8">
        <v>32695.369132432807</v>
      </c>
      <c r="BB219" s="8">
        <v>32536.38622965075</v>
      </c>
      <c r="BC219" s="8">
        <v>32419.151947657108</v>
      </c>
      <c r="BD219" s="8">
        <v>32357.326361557851</v>
      </c>
    </row>
    <row r="220" spans="1:56">
      <c r="A220" s="8">
        <v>1171.1629085255743</v>
      </c>
      <c r="B220" s="8"/>
      <c r="C220" s="1" t="s">
        <v>47</v>
      </c>
      <c r="D220" s="186" t="s">
        <v>5429</v>
      </c>
      <c r="F220" s="8">
        <v>45663.32287728956</v>
      </c>
      <c r="G220" s="8">
        <v>42956.277083799177</v>
      </c>
      <c r="H220" s="8">
        <v>40249.231290308788</v>
      </c>
      <c r="I220" s="8">
        <v>41048.576423532184</v>
      </c>
      <c r="J220" s="8">
        <v>41987.384954699257</v>
      </c>
      <c r="K220" s="8">
        <v>42630.028909915964</v>
      </c>
      <c r="L220" s="8">
        <v>45057.099233644389</v>
      </c>
      <c r="M220" s="8">
        <v>44960.705557740206</v>
      </c>
      <c r="N220" s="8">
        <v>47739.190235863898</v>
      </c>
      <c r="O220" s="8">
        <v>47277.605127611147</v>
      </c>
      <c r="P220" s="8">
        <v>49287.03124420641</v>
      </c>
      <c r="Q220" s="8">
        <v>50208.35764342035</v>
      </c>
      <c r="R220" s="8">
        <v>48705.538754566136</v>
      </c>
      <c r="S220" s="8">
        <v>48775.221898515229</v>
      </c>
      <c r="T220" s="8">
        <v>50079.077784632274</v>
      </c>
      <c r="U220" s="8">
        <v>51871.555303921945</v>
      </c>
      <c r="V220" s="8">
        <v>54232.602775994215</v>
      </c>
      <c r="W220" s="8">
        <v>56897.037336162713</v>
      </c>
      <c r="X220" s="8">
        <v>59176.208958597657</v>
      </c>
      <c r="Y220" s="8">
        <v>59636.528721881943</v>
      </c>
      <c r="Z220" s="8">
        <v>59267.380594230824</v>
      </c>
      <c r="AA220" s="8">
        <v>59661.108667141169</v>
      </c>
      <c r="AB220" s="8">
        <v>58346.611071043306</v>
      </c>
      <c r="AC220" s="8">
        <v>56953.433458145395</v>
      </c>
      <c r="AD220" s="8">
        <v>56761.820168837978</v>
      </c>
      <c r="AE220" s="8">
        <v>57298.25438694148</v>
      </c>
      <c r="AF220" s="8">
        <v>58127.749242895152</v>
      </c>
      <c r="AG220" s="8">
        <v>59529.048001681331</v>
      </c>
      <c r="AH220" s="8">
        <v>59783.503223610125</v>
      </c>
      <c r="AI220" s="8">
        <v>58110.415124777901</v>
      </c>
      <c r="AJ220" s="8">
        <v>53011.310739142049</v>
      </c>
      <c r="AK220" s="8">
        <v>51435.543255821794</v>
      </c>
      <c r="AL220" s="8">
        <v>51026.513457586996</v>
      </c>
      <c r="AM220" s="8">
        <v>50466.656871395746</v>
      </c>
      <c r="AN220" s="8">
        <v>50304.788044035609</v>
      </c>
      <c r="AO220" s="8">
        <v>50614.04792978664</v>
      </c>
      <c r="AP220" s="8">
        <v>50874.917906207513</v>
      </c>
      <c r="AQ220" s="423">
        <v>50868.674785801712</v>
      </c>
      <c r="AR220" s="8">
        <v>50765.911453862311</v>
      </c>
      <c r="AS220" s="8">
        <v>50580.610093223673</v>
      </c>
      <c r="AT220" s="8">
        <v>50279.829768580166</v>
      </c>
      <c r="AU220" s="8">
        <v>49865.669280119291</v>
      </c>
      <c r="AV220" s="8">
        <v>49176.310364207347</v>
      </c>
      <c r="AW220" s="8">
        <v>48490.876044407407</v>
      </c>
      <c r="AX220" s="8">
        <v>47976.259903688682</v>
      </c>
      <c r="AY220" s="8">
        <v>47289.135978793813</v>
      </c>
      <c r="AZ220" s="8">
        <v>46668.747187633591</v>
      </c>
      <c r="BA220" s="8">
        <v>46095.243283108146</v>
      </c>
      <c r="BB220" s="8">
        <v>45573.860417943346</v>
      </c>
      <c r="BC220" s="8">
        <v>45127.322607658811</v>
      </c>
      <c r="BD220" s="8">
        <v>44730.956312065355</v>
      </c>
    </row>
    <row r="221" spans="1:56">
      <c r="A221" s="8">
        <v>1171.1629085255743</v>
      </c>
      <c r="B221" s="8"/>
      <c r="C221" s="1" t="s">
        <v>48</v>
      </c>
      <c r="D221" s="186" t="s">
        <v>5430</v>
      </c>
      <c r="F221" s="8">
        <v>11415.83071932239</v>
      </c>
      <c r="G221" s="8">
        <v>10739.069270949794</v>
      </c>
      <c r="H221" s="8">
        <v>10062.307822577197</v>
      </c>
      <c r="I221" s="8">
        <v>10262.144105883046</v>
      </c>
      <c r="J221" s="8">
        <v>10496.846238674814</v>
      </c>
      <c r="K221" s="8">
        <v>10657.507227478991</v>
      </c>
      <c r="L221" s="8">
        <v>11264.274808411097</v>
      </c>
      <c r="M221" s="8">
        <v>11240.176389435052</v>
      </c>
      <c r="N221" s="8">
        <v>11934.797558965975</v>
      </c>
      <c r="O221" s="8">
        <v>11819.401281902787</v>
      </c>
      <c r="P221" s="8">
        <v>12321.757811051602</v>
      </c>
      <c r="Q221" s="8">
        <v>12552.089410855087</v>
      </c>
      <c r="R221" s="8">
        <v>12176.384688641534</v>
      </c>
      <c r="S221" s="8">
        <v>12193.805474628807</v>
      </c>
      <c r="T221" s="8">
        <v>12519.769446158069</v>
      </c>
      <c r="U221" s="8">
        <v>12967.888825980486</v>
      </c>
      <c r="V221" s="8">
        <v>13558.150693998554</v>
      </c>
      <c r="W221" s="8">
        <v>14224.259334040678</v>
      </c>
      <c r="X221" s="8">
        <v>14794.052239649414</v>
      </c>
      <c r="Y221" s="8">
        <v>14909.132180470486</v>
      </c>
      <c r="Z221" s="8">
        <v>16089.783930114661</v>
      </c>
      <c r="AA221" s="8">
        <v>17617.092653342384</v>
      </c>
      <c r="AB221" s="8">
        <v>18419.311769849035</v>
      </c>
      <c r="AC221" s="8">
        <v>19009.848165719726</v>
      </c>
      <c r="AD221" s="8">
        <v>19949.851202602753</v>
      </c>
      <c r="AE221" s="8">
        <v>21177.433659989274</v>
      </c>
      <c r="AF221" s="8">
        <v>22561.754765773781</v>
      </c>
      <c r="AG221" s="8">
        <v>24827.01798727148</v>
      </c>
      <c r="AH221" s="8">
        <v>25462.578113545653</v>
      </c>
      <c r="AI221" s="8">
        <v>25203.153788835862</v>
      </c>
      <c r="AJ221" s="8">
        <v>23297.008840188668</v>
      </c>
      <c r="AK221" s="8">
        <v>23201.684816252018</v>
      </c>
      <c r="AL221" s="8">
        <v>23522.104524154718</v>
      </c>
      <c r="AM221" s="8">
        <v>23544.791129259651</v>
      </c>
      <c r="AN221" s="8">
        <v>23741.372925960673</v>
      </c>
      <c r="AO221" s="8">
        <v>24152.809714482286</v>
      </c>
      <c r="AP221" s="8">
        <v>24453.423109698837</v>
      </c>
      <c r="AQ221" s="423">
        <v>24626.839716381408</v>
      </c>
      <c r="AR221" s="8">
        <v>24756.97635379545</v>
      </c>
      <c r="AS221" s="8">
        <v>24965.567692071243</v>
      </c>
      <c r="AT221" s="8">
        <v>25182.030668563777</v>
      </c>
      <c r="AU221" s="8">
        <v>25368.917526161047</v>
      </c>
      <c r="AV221" s="8">
        <v>25548.139626668981</v>
      </c>
      <c r="AW221" s="8">
        <v>25763.742427383215</v>
      </c>
      <c r="AX221" s="8">
        <v>25995.300501452883</v>
      </c>
      <c r="AY221" s="8">
        <v>26120.110274039096</v>
      </c>
      <c r="AZ221" s="8">
        <v>26257.53196629008</v>
      </c>
      <c r="BA221" s="8">
        <v>26335.252312620414</v>
      </c>
      <c r="BB221" s="8">
        <v>26439.2161727741</v>
      </c>
      <c r="BC221" s="8">
        <v>26564.329010281435</v>
      </c>
      <c r="BD221" s="8">
        <v>26755.885980500174</v>
      </c>
    </row>
    <row r="222" spans="1:56">
      <c r="A222" s="8">
        <v>1171.1629085255743</v>
      </c>
      <c r="B222" s="8"/>
      <c r="C222" s="1" t="s">
        <v>49</v>
      </c>
      <c r="D222" s="186" t="s">
        <v>5431</v>
      </c>
      <c r="F222" s="8">
        <v>25318.645829470544</v>
      </c>
      <c r="G222" s="8">
        <v>22373.060981145409</v>
      </c>
      <c r="H222" s="8">
        <v>19427.476132820269</v>
      </c>
      <c r="I222" s="8">
        <v>19813.303588395116</v>
      </c>
      <c r="J222" s="8">
        <v>20266.447157796101</v>
      </c>
      <c r="K222" s="8">
        <v>20576.638177640001</v>
      </c>
      <c r="L222" s="8">
        <v>21748.135105042526</v>
      </c>
      <c r="M222" s="8">
        <v>21701.60786022446</v>
      </c>
      <c r="N222" s="8">
        <v>23042.725268910268</v>
      </c>
      <c r="O222" s="8">
        <v>22819.927630635757</v>
      </c>
      <c r="P222" s="8">
        <v>23789.836288996135</v>
      </c>
      <c r="Q222" s="8">
        <v>24234.541592860558</v>
      </c>
      <c r="R222" s="8">
        <v>23509.161823876082</v>
      </c>
      <c r="S222" s="8">
        <v>23542.796444278309</v>
      </c>
      <c r="T222" s="8">
        <v>24172.140863938701</v>
      </c>
      <c r="U222" s="8">
        <v>25037.332896388816</v>
      </c>
      <c r="V222" s="8">
        <v>26176.96195119722</v>
      </c>
      <c r="W222" s="8">
        <v>27463.02971362921</v>
      </c>
      <c r="X222" s="8">
        <v>28563.138979768595</v>
      </c>
      <c r="Y222" s="8">
        <v>28785.325862051341</v>
      </c>
      <c r="Z222" s="8">
        <v>28924.071606197242</v>
      </c>
      <c r="AA222" s="8">
        <v>29469.866159102188</v>
      </c>
      <c r="AB222" s="8">
        <v>29116.933433380244</v>
      </c>
      <c r="AC222" s="8">
        <v>28678.217716061263</v>
      </c>
      <c r="AD222" s="8">
        <v>28831.690819149815</v>
      </c>
      <c r="AE222" s="8">
        <v>29362.860829323748</v>
      </c>
      <c r="AF222" s="8">
        <v>30056.267732884469</v>
      </c>
      <c r="AG222" s="8">
        <v>31094.404437568213</v>
      </c>
      <c r="AH222" s="8">
        <v>31359.446451870797</v>
      </c>
      <c r="AI222" s="8">
        <v>30594.922777697571</v>
      </c>
      <c r="AJ222" s="8">
        <v>27986.479175210523</v>
      </c>
      <c r="AK222" s="8">
        <v>27303.614407285862</v>
      </c>
      <c r="AL222" s="8">
        <v>27212.500998972999</v>
      </c>
      <c r="AM222" s="8">
        <v>26983.999120344612</v>
      </c>
      <c r="AN222" s="8">
        <v>26965.356630180508</v>
      </c>
      <c r="AO222" s="8">
        <v>27197.387402329608</v>
      </c>
      <c r="AP222" s="8">
        <v>27381.520982870552</v>
      </c>
      <c r="AQ222" s="423">
        <v>27422.188713491538</v>
      </c>
      <c r="AR222" s="8">
        <v>27411.685006210242</v>
      </c>
      <c r="AS222" s="8">
        <v>27386.238883112841</v>
      </c>
      <c r="AT222" s="8">
        <v>27314.457421510844</v>
      </c>
      <c r="AU222" s="8">
        <v>27187.87275675777</v>
      </c>
      <c r="AV222" s="8">
        <v>26944.271677199136</v>
      </c>
      <c r="AW222" s="8">
        <v>26711.391485793367</v>
      </c>
      <c r="AX222" s="8">
        <v>26553.939019252342</v>
      </c>
      <c r="AY222" s="8">
        <v>26297.693251039138</v>
      </c>
      <c r="AZ222" s="8">
        <v>26072.507401923824</v>
      </c>
      <c r="BA222" s="8">
        <v>25852.032015000088</v>
      </c>
      <c r="BB222" s="8">
        <v>25659.906094018166</v>
      </c>
      <c r="BC222" s="8">
        <v>25504.36268257687</v>
      </c>
      <c r="BD222" s="8">
        <v>25386.386058968445</v>
      </c>
    </row>
    <row r="223" spans="1:56">
      <c r="A223" s="8">
        <v>4284.5504427717515</v>
      </c>
      <c r="B223" s="8"/>
      <c r="C223" s="1" t="s">
        <v>50</v>
      </c>
      <c r="D223" s="186" t="s">
        <v>5433</v>
      </c>
      <c r="F223" s="8">
        <v>4026.4032818146475</v>
      </c>
      <c r="G223" s="8">
        <v>4115.706901028545</v>
      </c>
      <c r="H223" s="8">
        <v>4205.010520242442</v>
      </c>
      <c r="I223" s="8">
        <v>4292.0902136220993</v>
      </c>
      <c r="J223" s="8">
        <v>4385.1340717390349</v>
      </c>
      <c r="K223" s="8">
        <v>4578.7455890095252</v>
      </c>
      <c r="L223" s="8">
        <v>4925.2542379471824</v>
      </c>
      <c r="M223" s="8">
        <v>5059.9086971479355</v>
      </c>
      <c r="N223" s="8">
        <v>5491.2305796720329</v>
      </c>
      <c r="O223" s="8">
        <v>5593.5954805401325</v>
      </c>
      <c r="P223" s="8">
        <v>5926.3175733184044</v>
      </c>
      <c r="Q223" s="8">
        <v>6182.9348882424329</v>
      </c>
      <c r="R223" s="8">
        <v>6169.7723192810736</v>
      </c>
      <c r="S223" s="8">
        <v>6245.6036993975076</v>
      </c>
      <c r="T223" s="8">
        <v>6577.8422959626059</v>
      </c>
      <c r="U223" s="8">
        <v>6928.8339007962168</v>
      </c>
      <c r="V223" s="8">
        <v>7490.3140941843267</v>
      </c>
      <c r="W223" s="8">
        <v>8257.6043067687824</v>
      </c>
      <c r="X223" s="8">
        <v>8802.0048065065639</v>
      </c>
      <c r="Y223" s="8">
        <v>9009.5800347258555</v>
      </c>
      <c r="Z223" s="8">
        <v>9145.9892087019052</v>
      </c>
      <c r="AA223" s="8">
        <v>9211.6710302419669</v>
      </c>
      <c r="AB223" s="8">
        <v>9178.9855009367984</v>
      </c>
      <c r="AC223" s="8">
        <v>9148.5358510380192</v>
      </c>
      <c r="AD223" s="8">
        <v>9307.2672479613648</v>
      </c>
      <c r="AE223" s="8">
        <v>9585.7986641014031</v>
      </c>
      <c r="AF223" s="8">
        <v>9920.0454414820433</v>
      </c>
      <c r="AG223" s="8">
        <v>10130.023471573702</v>
      </c>
      <c r="AH223" s="8">
        <v>10169.183518524327</v>
      </c>
      <c r="AI223" s="8">
        <v>9898.6806328928142</v>
      </c>
      <c r="AJ223" s="8">
        <v>9048.1199973274033</v>
      </c>
      <c r="AK223" s="8">
        <v>8780.1775864794563</v>
      </c>
      <c r="AL223" s="8">
        <v>8811.2596238732203</v>
      </c>
      <c r="AM223" s="8">
        <v>8818.2022736718664</v>
      </c>
      <c r="AN223" s="8">
        <v>8842.7327300938232</v>
      </c>
      <c r="AO223" s="8">
        <v>8952.4239542965097</v>
      </c>
      <c r="AP223" s="8">
        <v>9062.883751329271</v>
      </c>
      <c r="AQ223" s="423">
        <v>9150.5674766300854</v>
      </c>
      <c r="AR223" s="8">
        <v>9292.0188141908693</v>
      </c>
      <c r="AS223" s="8">
        <v>9466.5721501071366</v>
      </c>
      <c r="AT223" s="8">
        <v>9566.5137953696903</v>
      </c>
      <c r="AU223" s="8">
        <v>9642.0100898117944</v>
      </c>
      <c r="AV223" s="8">
        <v>9665.9617410566807</v>
      </c>
      <c r="AW223" s="8">
        <v>9705.2825442918984</v>
      </c>
      <c r="AX223" s="8">
        <v>9762.8297928004395</v>
      </c>
      <c r="AY223" s="8">
        <v>9779.0733377569431</v>
      </c>
      <c r="AZ223" s="8">
        <v>9794.4308803544391</v>
      </c>
      <c r="BA223" s="8">
        <v>9848.5059298501437</v>
      </c>
      <c r="BB223" s="8">
        <v>9867.3200761037151</v>
      </c>
      <c r="BC223" s="8">
        <v>9917.7641674967817</v>
      </c>
      <c r="BD223" s="8">
        <v>9967.8167069212832</v>
      </c>
    </row>
    <row r="224" spans="1:56">
      <c r="A224" s="8">
        <v>1288.1239756144673</v>
      </c>
      <c r="B224" s="8"/>
      <c r="C224" s="1" t="s">
        <v>51</v>
      </c>
      <c r="D224" s="185" t="s">
        <v>52</v>
      </c>
      <c r="F224" s="8">
        <v>6899.2177051338404</v>
      </c>
      <c r="G224" s="8">
        <v>7052.2389172900575</v>
      </c>
      <c r="H224" s="8">
        <v>7205.2601294462738</v>
      </c>
      <c r="I224" s="8">
        <v>7354.4706581173587</v>
      </c>
      <c r="J224" s="8">
        <v>7513.9007470440247</v>
      </c>
      <c r="K224" s="8">
        <v>7845.6529125321231</v>
      </c>
      <c r="L224" s="8">
        <v>8439.3933896795734</v>
      </c>
      <c r="M224" s="8">
        <v>8670.1229922479361</v>
      </c>
      <c r="N224" s="8">
        <v>9409.1904328995261</v>
      </c>
      <c r="O224" s="8">
        <v>9584.5920722840365</v>
      </c>
      <c r="P224" s="8">
        <v>10154.709368719003</v>
      </c>
      <c r="Q224" s="8">
        <v>10594.421587950512</v>
      </c>
      <c r="R224" s="8">
        <v>10571.867605533151</v>
      </c>
      <c r="S224" s="8">
        <v>10701.80421736411</v>
      </c>
      <c r="T224" s="8">
        <v>11271.093045957972</v>
      </c>
      <c r="U224" s="8">
        <v>11872.515040957445</v>
      </c>
      <c r="V224" s="8">
        <v>12834.607961157768</v>
      </c>
      <c r="W224" s="8">
        <v>14047.589314524124</v>
      </c>
      <c r="X224" s="8">
        <v>15152.652396838437</v>
      </c>
      <c r="Y224" s="8">
        <v>15479.510456527292</v>
      </c>
      <c r="Z224" s="8">
        <v>15798.174448709171</v>
      </c>
      <c r="AA224" s="8">
        <v>16024.318633545427</v>
      </c>
      <c r="AB224" s="8">
        <v>15915.266706434264</v>
      </c>
      <c r="AC224" s="8">
        <v>15890.102655033168</v>
      </c>
      <c r="AD224" s="8">
        <v>16206.894670169306</v>
      </c>
      <c r="AE224" s="8">
        <v>16751.236087215875</v>
      </c>
      <c r="AF224" s="8">
        <v>17407.625855777289</v>
      </c>
      <c r="AG224" s="8">
        <v>17880.461427314138</v>
      </c>
      <c r="AH224" s="8">
        <v>17925.807828115132</v>
      </c>
      <c r="AI224" s="8">
        <v>17409.68564665188</v>
      </c>
      <c r="AJ224" s="8">
        <v>15877.515877337681</v>
      </c>
      <c r="AK224" s="8">
        <v>15372.022551310596</v>
      </c>
      <c r="AL224" s="8">
        <v>15224.029311163389</v>
      </c>
      <c r="AM224" s="8">
        <v>15051.358130451377</v>
      </c>
      <c r="AN224" s="8">
        <v>14997.694808391117</v>
      </c>
      <c r="AO224" s="8">
        <v>15084.950289641853</v>
      </c>
      <c r="AP224" s="8">
        <v>15165.865176518038</v>
      </c>
      <c r="AQ224" s="423">
        <v>15166.880878416199</v>
      </c>
      <c r="AR224" s="8">
        <v>15168.597805897054</v>
      </c>
      <c r="AS224" s="8">
        <v>15134.93992794732</v>
      </c>
      <c r="AT224" s="8">
        <v>15053.33154596963</v>
      </c>
      <c r="AU224" s="8">
        <v>14946.897284566861</v>
      </c>
      <c r="AV224" s="8">
        <v>14749.720925553296</v>
      </c>
      <c r="AW224" s="8">
        <v>14606.446586765804</v>
      </c>
      <c r="AX224" s="8">
        <v>14511.961789157385</v>
      </c>
      <c r="AY224" s="8">
        <v>14320.159145679188</v>
      </c>
      <c r="AZ224" s="8">
        <v>14185.318766354741</v>
      </c>
      <c r="BA224" s="8">
        <v>14061.0541707506</v>
      </c>
      <c r="BB224" s="8">
        <v>13937.813044616469</v>
      </c>
      <c r="BC224" s="8">
        <v>13845.519982216902</v>
      </c>
      <c r="BD224" s="8">
        <v>13783.245068552194</v>
      </c>
    </row>
    <row r="225" spans="1:56">
      <c r="A225" s="8">
        <v>1481.1717426697151</v>
      </c>
      <c r="B225" s="8"/>
      <c r="C225" s="1" t="s">
        <v>53</v>
      </c>
      <c r="D225" s="185" t="s">
        <v>54</v>
      </c>
      <c r="F225" s="8">
        <v>49678.969797168131</v>
      </c>
      <c r="G225" s="8">
        <v>50887.549088008323</v>
      </c>
      <c r="H225" s="8">
        <v>52096.128378848516</v>
      </c>
      <c r="I225" s="8">
        <v>53891.473390088919</v>
      </c>
      <c r="J225" s="8">
        <v>55301.704088136066</v>
      </c>
      <c r="K225" s="8">
        <v>56320.720929326286</v>
      </c>
      <c r="L225" s="8">
        <v>59598.948196798665</v>
      </c>
      <c r="M225" s="8">
        <v>59875.038133999398</v>
      </c>
      <c r="N225" s="8">
        <v>63090.538108352572</v>
      </c>
      <c r="O225" s="8">
        <v>62290.990920621967</v>
      </c>
      <c r="P225" s="8">
        <v>65911.63038498332</v>
      </c>
      <c r="Q225" s="8">
        <v>68983.639135362406</v>
      </c>
      <c r="R225" s="8">
        <v>69732.96582170199</v>
      </c>
      <c r="S225" s="8">
        <v>71331.440918664593</v>
      </c>
      <c r="T225" s="8">
        <v>74031.11753504441</v>
      </c>
      <c r="U225" s="8">
        <v>76942.356081206293</v>
      </c>
      <c r="V225" s="8">
        <v>81143.432123224557</v>
      </c>
      <c r="W225" s="8">
        <v>85690.254182846576</v>
      </c>
      <c r="X225" s="8">
        <v>88772.478710730531</v>
      </c>
      <c r="Y225" s="8">
        <v>89611.133454044131</v>
      </c>
      <c r="Z225" s="8">
        <v>90910.782716700836</v>
      </c>
      <c r="AA225" s="8">
        <v>92712.944275381815</v>
      </c>
      <c r="AB225" s="8">
        <v>92106.864078517261</v>
      </c>
      <c r="AC225" s="8">
        <v>91226.675126907721</v>
      </c>
      <c r="AD225" s="8">
        <v>92126.824590314762</v>
      </c>
      <c r="AE225" s="8">
        <v>94226.839366206506</v>
      </c>
      <c r="AF225" s="8">
        <v>96887.290466280989</v>
      </c>
      <c r="AG225" s="8">
        <v>98297.628415332976</v>
      </c>
      <c r="AH225" s="8">
        <v>101556.48361574841</v>
      </c>
      <c r="AI225" s="8">
        <v>100517.30269746947</v>
      </c>
      <c r="AJ225" s="8">
        <v>93451.116777326184</v>
      </c>
      <c r="AK225" s="8">
        <v>92007.634939548341</v>
      </c>
      <c r="AL225" s="8">
        <v>92830.341091071037</v>
      </c>
      <c r="AM225" s="8">
        <v>93375.054595700261</v>
      </c>
      <c r="AN225" s="8">
        <v>94377.004515497902</v>
      </c>
      <c r="AO225" s="8">
        <v>95968.826966513458</v>
      </c>
      <c r="AP225" s="8">
        <v>97326.792809528619</v>
      </c>
      <c r="AQ225" s="423">
        <v>98451.173166283159</v>
      </c>
      <c r="AR225" s="8">
        <v>99490.198109856632</v>
      </c>
      <c r="AS225" s="8">
        <v>100366.15767057381</v>
      </c>
      <c r="AT225" s="8">
        <v>100895.67539386117</v>
      </c>
      <c r="AU225" s="8">
        <v>101139.12394920514</v>
      </c>
      <c r="AV225" s="8">
        <v>100734.95192274427</v>
      </c>
      <c r="AW225" s="8">
        <v>100112.41509008988</v>
      </c>
      <c r="AX225" s="8">
        <v>99833.158581748503</v>
      </c>
      <c r="AY225" s="8">
        <v>99287.734611787557</v>
      </c>
      <c r="AZ225" s="8">
        <v>98872.917131563852</v>
      </c>
      <c r="BA225" s="8">
        <v>98539.690642839763</v>
      </c>
      <c r="BB225" s="8">
        <v>98305.189542753986</v>
      </c>
      <c r="BC225" s="8">
        <v>98173.214703301885</v>
      </c>
      <c r="BD225" s="8">
        <v>98008.802068996316</v>
      </c>
    </row>
    <row r="226" spans="1:56">
      <c r="A226" s="8">
        <v>348.25</v>
      </c>
      <c r="B226" s="8"/>
      <c r="C226" s="1" t="s">
        <v>55</v>
      </c>
      <c r="D226" s="185" t="s">
        <v>56</v>
      </c>
      <c r="F226" s="8">
        <v>21592.874092030499</v>
      </c>
      <c r="G226" s="8">
        <v>19812.879259651741</v>
      </c>
      <c r="H226" s="8">
        <v>18032.884427272984</v>
      </c>
      <c r="I226" s="8">
        <v>18390.850686182566</v>
      </c>
      <c r="J226" s="8">
        <v>18811.272058336421</v>
      </c>
      <c r="K226" s="8">
        <v>19099.063705396456</v>
      </c>
      <c r="L226" s="8">
        <v>20186.310587606091</v>
      </c>
      <c r="M226" s="8">
        <v>20143.040724556799</v>
      </c>
      <c r="N226" s="8">
        <v>21387.69116528075</v>
      </c>
      <c r="O226" s="8">
        <v>21180.748251774428</v>
      </c>
      <c r="P226" s="8">
        <v>22080.758751653964</v>
      </c>
      <c r="Q226" s="8">
        <v>22493.41427857352</v>
      </c>
      <c r="R226" s="8">
        <v>21820.012288958882</v>
      </c>
      <c r="S226" s="8">
        <v>21851.072681430713</v>
      </c>
      <c r="T226" s="8">
        <v>22435.037007354465</v>
      </c>
      <c r="U226" s="8">
        <v>23237.856100070774</v>
      </c>
      <c r="V226" s="8">
        <v>24295.423566588957</v>
      </c>
      <c r="W226" s="8">
        <v>25676.409631101869</v>
      </c>
      <c r="X226" s="8">
        <v>26947.489232296917</v>
      </c>
      <c r="Y226" s="8">
        <v>27352.311253779546</v>
      </c>
      <c r="Z226" s="8">
        <v>27335.965576247774</v>
      </c>
      <c r="AA226" s="8">
        <v>27602.57300118457</v>
      </c>
      <c r="AB226" s="8">
        <v>27114.80587866436</v>
      </c>
      <c r="AC226" s="8">
        <v>26610.841990217854</v>
      </c>
      <c r="AD226" s="8">
        <v>26693.236756604154</v>
      </c>
      <c r="AE226" s="8">
        <v>27154.544217813003</v>
      </c>
      <c r="AF226" s="8">
        <v>27796.117035721178</v>
      </c>
      <c r="AG226" s="8">
        <v>29989.143938554033</v>
      </c>
      <c r="AH226" s="8">
        <v>30845.989379276583</v>
      </c>
      <c r="AI226" s="8">
        <v>30714.510042606071</v>
      </c>
      <c r="AJ226" s="8">
        <v>28196.024927668128</v>
      </c>
      <c r="AK226" s="8">
        <v>27695.362051082862</v>
      </c>
      <c r="AL226" s="8">
        <v>27713.167619424716</v>
      </c>
      <c r="AM226" s="8">
        <v>27576.673580837687</v>
      </c>
      <c r="AN226" s="8">
        <v>27655.139661693716</v>
      </c>
      <c r="AO226" s="8">
        <v>27992.433465551312</v>
      </c>
      <c r="AP226" s="8">
        <v>28318.607805739597</v>
      </c>
      <c r="AQ226" s="423">
        <v>28494.600879849073</v>
      </c>
      <c r="AR226" s="8">
        <v>28612.718663291711</v>
      </c>
      <c r="AS226" s="8">
        <v>28658.735398898738</v>
      </c>
      <c r="AT226" s="8">
        <v>28623.431748095616</v>
      </c>
      <c r="AU226" s="8">
        <v>28513.633606970168</v>
      </c>
      <c r="AV226" s="8">
        <v>28215.926565719496</v>
      </c>
      <c r="AW226" s="8">
        <v>27907.382185502498</v>
      </c>
      <c r="AX226" s="8">
        <v>27713.500007454782</v>
      </c>
      <c r="AY226" s="8">
        <v>27407.813300579663</v>
      </c>
      <c r="AZ226" s="8">
        <v>27138.668894435501</v>
      </c>
      <c r="BA226" s="8">
        <v>26906.931230893104</v>
      </c>
      <c r="BB226" s="8">
        <v>26700.412827258337</v>
      </c>
      <c r="BC226" s="8">
        <v>26536.667553574189</v>
      </c>
      <c r="BD226" s="8">
        <v>26390.596222895463</v>
      </c>
    </row>
    <row r="227" spans="1:56">
      <c r="A227" s="8">
        <v>232.50272444362702</v>
      </c>
      <c r="B227" s="8"/>
      <c r="C227" s="1" t="s">
        <v>5452</v>
      </c>
      <c r="D227" s="185" t="s">
        <v>58</v>
      </c>
      <c r="F227" s="8">
        <v>3908.3151295698017</v>
      </c>
      <c r="G227" s="8">
        <v>7419.0906995658279</v>
      </c>
      <c r="H227" s="8">
        <v>10929.866269561855</v>
      </c>
      <c r="I227" s="8">
        <v>11146.832299299163</v>
      </c>
      <c r="J227" s="8">
        <v>11401.652840795985</v>
      </c>
      <c r="K227" s="8">
        <v>11576.085512870666</v>
      </c>
      <c r="L227" s="8">
        <v>12235.073988756241</v>
      </c>
      <c r="M227" s="8">
        <v>12208.847800786238</v>
      </c>
      <c r="N227" s="8">
        <v>12963.239752020037</v>
      </c>
      <c r="O227" s="8">
        <v>12837.810102693569</v>
      </c>
      <c r="P227" s="8">
        <v>13383.313205347922</v>
      </c>
      <c r="Q227" s="8">
        <v>13633.426809902779</v>
      </c>
      <c r="R227" s="8">
        <v>13225.27282201311</v>
      </c>
      <c r="S227" s="8">
        <v>13244.098758449756</v>
      </c>
      <c r="T227" s="8">
        <v>13598.043908726899</v>
      </c>
      <c r="U227" s="8">
        <v>14084.638571795298</v>
      </c>
      <c r="V227" s="8">
        <v>14725.638131610645</v>
      </c>
      <c r="W227" s="8">
        <v>15562.664125213003</v>
      </c>
      <c r="X227" s="8">
        <v>16333.074988492226</v>
      </c>
      <c r="Y227" s="8">
        <v>16578.44064674971</v>
      </c>
      <c r="Z227" s="8">
        <v>16857.311575218704</v>
      </c>
      <c r="AA227" s="8">
        <v>17266.656645919924</v>
      </c>
      <c r="AB227" s="8">
        <v>17209.046241024487</v>
      </c>
      <c r="AC227" s="8">
        <v>17136.3703707032</v>
      </c>
      <c r="AD227" s="8">
        <v>17456.408368183093</v>
      </c>
      <c r="AE227" s="8">
        <v>18058.866872371669</v>
      </c>
      <c r="AF227" s="8">
        <v>18821.465942684066</v>
      </c>
      <c r="AG227" s="8">
        <v>19093.846835745073</v>
      </c>
      <c r="AH227" s="8">
        <v>19333.57367472272</v>
      </c>
      <c r="AI227" s="8">
        <v>19001.705858377263</v>
      </c>
      <c r="AJ227" s="8">
        <v>17510.143990937435</v>
      </c>
      <c r="AK227" s="8">
        <v>17208.248517827982</v>
      </c>
      <c r="AL227" s="8">
        <v>17269.990138333807</v>
      </c>
      <c r="AM227" s="8">
        <v>17219.247166635563</v>
      </c>
      <c r="AN227" s="8">
        <v>17302.219355945472</v>
      </c>
      <c r="AO227" s="8">
        <v>17549.30527119762</v>
      </c>
      <c r="AP227" s="8">
        <v>17765.979828829502</v>
      </c>
      <c r="AQ227" s="423">
        <v>17872.441953641232</v>
      </c>
      <c r="AR227" s="8">
        <v>17937.949532402079</v>
      </c>
      <c r="AS227" s="8">
        <v>17987.431238643156</v>
      </c>
      <c r="AT227" s="8">
        <v>18020.098910248395</v>
      </c>
      <c r="AU227" s="8">
        <v>18007.460801872443</v>
      </c>
      <c r="AV227" s="8">
        <v>17913.337071830676</v>
      </c>
      <c r="AW227" s="8">
        <v>17816.499122724472</v>
      </c>
      <c r="AX227" s="8">
        <v>17772.455718036126</v>
      </c>
      <c r="AY227" s="8">
        <v>17663.491787366846</v>
      </c>
      <c r="AZ227" s="8">
        <v>17574.094229421607</v>
      </c>
      <c r="BA227" s="8">
        <v>17483.129497668819</v>
      </c>
      <c r="BB227" s="8">
        <v>17402.230823964554</v>
      </c>
      <c r="BC227" s="8">
        <v>17350.272735781804</v>
      </c>
      <c r="BD227" s="8">
        <v>17322.161454329049</v>
      </c>
    </row>
    <row r="228" spans="1:56">
      <c r="A228" s="8">
        <v>136.0709852027413</v>
      </c>
      <c r="B228" s="8"/>
      <c r="C228" s="1" t="s">
        <v>59</v>
      </c>
      <c r="D228" s="185" t="s">
        <v>60</v>
      </c>
      <c r="F228" s="8">
        <v>82896.6169557307</v>
      </c>
      <c r="G228" s="8">
        <v>83364.422267462985</v>
      </c>
      <c r="H228" s="8">
        <v>83832.227579195271</v>
      </c>
      <c r="I228" s="8">
        <v>84473.651357137482</v>
      </c>
      <c r="J228" s="8">
        <v>85669.000717749455</v>
      </c>
      <c r="K228" s="8">
        <v>86953.915160136385</v>
      </c>
      <c r="L228" s="8">
        <v>91285.461447874812</v>
      </c>
      <c r="M228" s="8">
        <v>90938.245242666802</v>
      </c>
      <c r="N228" s="8">
        <v>95719.927133708654</v>
      </c>
      <c r="O228" s="8">
        <v>93952.396537730761</v>
      </c>
      <c r="P228" s="8">
        <v>96705.968870619268</v>
      </c>
      <c r="Q228" s="8">
        <v>98084.385907262404</v>
      </c>
      <c r="R228" s="8">
        <v>94854.133820205563</v>
      </c>
      <c r="S228" s="8">
        <v>94531.289301758676</v>
      </c>
      <c r="T228" s="8">
        <v>96314.095346684699</v>
      </c>
      <c r="U228" s="8">
        <v>98468.71184276056</v>
      </c>
      <c r="V228" s="8">
        <v>101998.44637128555</v>
      </c>
      <c r="W228" s="8">
        <v>108335.20040286546</v>
      </c>
      <c r="X228" s="8">
        <v>114395.71234984108</v>
      </c>
      <c r="Y228" s="8">
        <v>116727.38959742447</v>
      </c>
      <c r="Z228" s="8">
        <v>141998.01843454241</v>
      </c>
      <c r="AA228" s="8">
        <v>171946.05794425026</v>
      </c>
      <c r="AB228" s="8">
        <v>192464.78312542022</v>
      </c>
      <c r="AC228" s="8">
        <v>208908.64373695463</v>
      </c>
      <c r="AD228" s="8">
        <v>228706.45614921703</v>
      </c>
      <c r="AE228" s="8">
        <v>252084.95499626573</v>
      </c>
      <c r="AF228" s="8">
        <v>277741.57816655748</v>
      </c>
      <c r="AG228" s="8">
        <v>281895.29564943654</v>
      </c>
      <c r="AH228" s="8">
        <v>284093.37677820952</v>
      </c>
      <c r="AI228" s="8">
        <v>277677.43062718422</v>
      </c>
      <c r="AJ228" s="8">
        <v>253945.66394273465</v>
      </c>
      <c r="AK228" s="8">
        <v>246264.29182995739</v>
      </c>
      <c r="AL228" s="8">
        <v>244345.35433516142</v>
      </c>
      <c r="AM228" s="8">
        <v>241980.98927739647</v>
      </c>
      <c r="AN228" s="8">
        <v>241526.34708965445</v>
      </c>
      <c r="AO228" s="8">
        <v>243341.85900976989</v>
      </c>
      <c r="AP228" s="8">
        <v>245059.42010666293</v>
      </c>
      <c r="AQ228" s="423">
        <v>245486.41035996005</v>
      </c>
      <c r="AR228" s="8">
        <v>245434.94027632571</v>
      </c>
      <c r="AS228" s="8">
        <v>244793.35612886053</v>
      </c>
      <c r="AT228" s="8">
        <v>243481.77021890332</v>
      </c>
      <c r="AU228" s="8">
        <v>241564.27130861802</v>
      </c>
      <c r="AV228" s="8">
        <v>238504.65574520806</v>
      </c>
      <c r="AW228" s="8">
        <v>235479.99515797108</v>
      </c>
      <c r="AX228" s="8">
        <v>233340.64926558672</v>
      </c>
      <c r="AY228" s="8">
        <v>230365.98223986983</v>
      </c>
      <c r="AZ228" s="8">
        <v>227812.72288043838</v>
      </c>
      <c r="BA228" s="8">
        <v>225423.02771148953</v>
      </c>
      <c r="BB228" s="8">
        <v>223305.26813170311</v>
      </c>
      <c r="BC228" s="8">
        <v>221460.52089778412</v>
      </c>
      <c r="BD228" s="8">
        <v>219874.33292022211</v>
      </c>
    </row>
    <row r="229" spans="1:56">
      <c r="A229" s="8">
        <v>2773.2258150199536</v>
      </c>
      <c r="B229" s="8"/>
      <c r="C229" s="1" t="s">
        <v>61</v>
      </c>
      <c r="D229" s="185" t="s">
        <v>62</v>
      </c>
      <c r="F229" s="8">
        <v>12662.083760546677</v>
      </c>
      <c r="G229" s="8">
        <v>12778.134917081974</v>
      </c>
      <c r="H229" s="8">
        <v>12894.186073617273</v>
      </c>
      <c r="I229" s="8">
        <v>13178.009408971293</v>
      </c>
      <c r="J229" s="8">
        <v>13341.082749817862</v>
      </c>
      <c r="K229" s="8">
        <v>13581.568601140933</v>
      </c>
      <c r="L229" s="8">
        <v>14287.410756019724</v>
      </c>
      <c r="M229" s="8">
        <v>14217.523844548945</v>
      </c>
      <c r="N229" s="8">
        <v>14955.493690163396</v>
      </c>
      <c r="O229" s="8">
        <v>14749.068526871995</v>
      </c>
      <c r="P229" s="8">
        <v>15217.615920965041</v>
      </c>
      <c r="Q229" s="8">
        <v>15615.500853886677</v>
      </c>
      <c r="R229" s="8">
        <v>15768.602167633129</v>
      </c>
      <c r="S229" s="8">
        <v>16113.909210513591</v>
      </c>
      <c r="T229" s="8">
        <v>16679.827859739111</v>
      </c>
      <c r="U229" s="8">
        <v>17277.728711114269</v>
      </c>
      <c r="V229" s="8">
        <v>17914.590049087761</v>
      </c>
      <c r="W229" s="8">
        <v>18631.873619577422</v>
      </c>
      <c r="X229" s="8">
        <v>19246.310352174143</v>
      </c>
      <c r="Y229" s="8">
        <v>19226.799168199374</v>
      </c>
      <c r="Z229" s="8">
        <v>19109.077435323827</v>
      </c>
      <c r="AA229" s="8">
        <v>19277.963444280296</v>
      </c>
      <c r="AB229" s="8">
        <v>18940.524142835653</v>
      </c>
      <c r="AC229" s="8">
        <v>18579.144573461443</v>
      </c>
      <c r="AD229" s="8">
        <v>18559.369474301344</v>
      </c>
      <c r="AE229" s="8">
        <v>18786.218095097855</v>
      </c>
      <c r="AF229" s="8">
        <v>19115.551746939742</v>
      </c>
      <c r="AG229" s="8">
        <v>19493.055491058221</v>
      </c>
      <c r="AH229" s="8">
        <v>19768.605471842813</v>
      </c>
      <c r="AI229" s="8">
        <v>19436.782880144405</v>
      </c>
      <c r="AJ229" s="8">
        <v>17834.692315817585</v>
      </c>
      <c r="AK229" s="8">
        <v>17373.924994410081</v>
      </c>
      <c r="AL229" s="8">
        <v>17303.804562432775</v>
      </c>
      <c r="AM229" s="8">
        <v>17144.063110772546</v>
      </c>
      <c r="AN229" s="8">
        <v>17121.548788990065</v>
      </c>
      <c r="AO229" s="8">
        <v>17248.363631109034</v>
      </c>
      <c r="AP229" s="8">
        <v>17361.936398943737</v>
      </c>
      <c r="AQ229" s="423">
        <v>17379.427736002035</v>
      </c>
      <c r="AR229" s="8">
        <v>17363.401392726675</v>
      </c>
      <c r="AS229" s="8">
        <v>17320.325165070939</v>
      </c>
      <c r="AT229" s="8">
        <v>17242.84842749306</v>
      </c>
      <c r="AU229" s="8">
        <v>17146.287206404861</v>
      </c>
      <c r="AV229" s="8">
        <v>16986.822929509726</v>
      </c>
      <c r="AW229" s="8">
        <v>16832.658272137756</v>
      </c>
      <c r="AX229" s="8">
        <v>16745.096610059583</v>
      </c>
      <c r="AY229" s="8">
        <v>16592.125602202552</v>
      </c>
      <c r="AZ229" s="8">
        <v>16469.940085546212</v>
      </c>
      <c r="BA229" s="8">
        <v>16350.552818921122</v>
      </c>
      <c r="BB229" s="8">
        <v>16248.548267139187</v>
      </c>
      <c r="BC229" s="8">
        <v>16157.131953809323</v>
      </c>
      <c r="BD229" s="8">
        <v>16089.507414907694</v>
      </c>
    </row>
    <row r="230" spans="1:56">
      <c r="A230" s="8">
        <v>413.98611139694316</v>
      </c>
      <c r="B230" s="8"/>
      <c r="C230" s="1" t="s">
        <v>63</v>
      </c>
      <c r="D230" s="185" t="s">
        <v>64</v>
      </c>
      <c r="F230" s="8">
        <v>19467.958742088365</v>
      </c>
      <c r="G230" s="8">
        <v>19927.728810231933</v>
      </c>
      <c r="H230" s="8">
        <v>20387.498878375507</v>
      </c>
      <c r="I230" s="8">
        <v>21039.067675030969</v>
      </c>
      <c r="J230" s="8">
        <v>21751.96518935723</v>
      </c>
      <c r="K230" s="8">
        <v>22543.066584433152</v>
      </c>
      <c r="L230" s="8">
        <v>23942.959888780144</v>
      </c>
      <c r="M230" s="8">
        <v>24443.241717863308</v>
      </c>
      <c r="N230" s="8">
        <v>25857.012921133639</v>
      </c>
      <c r="O230" s="8">
        <v>26019.551101581019</v>
      </c>
      <c r="P230" s="8">
        <v>27043.216886545717</v>
      </c>
      <c r="Q230" s="8">
        <v>27714.128414291805</v>
      </c>
      <c r="R230" s="8">
        <v>27458.778506721221</v>
      </c>
      <c r="S230" s="8">
        <v>28235.725930746761</v>
      </c>
      <c r="T230" s="8">
        <v>30700.328022192367</v>
      </c>
      <c r="U230" s="8">
        <v>33048.146988518049</v>
      </c>
      <c r="V230" s="8">
        <v>35494.528422093819</v>
      </c>
      <c r="W230" s="8">
        <v>37620.955907392017</v>
      </c>
      <c r="X230" s="8">
        <v>39513.733368011992</v>
      </c>
      <c r="Y230" s="8">
        <v>40010.808440145935</v>
      </c>
      <c r="Z230" s="8">
        <v>48908.818659119788</v>
      </c>
      <c r="AA230" s="8">
        <v>52282.519633483942</v>
      </c>
      <c r="AB230" s="8">
        <v>55374.912449867224</v>
      </c>
      <c r="AC230" s="8">
        <v>58076.99156480789</v>
      </c>
      <c r="AD230" s="8">
        <v>62210.734014487818</v>
      </c>
      <c r="AE230" s="8">
        <v>67374.994373915324</v>
      </c>
      <c r="AF230" s="8">
        <v>72984.66048760101</v>
      </c>
      <c r="AG230" s="8">
        <v>74571.031639725072</v>
      </c>
      <c r="AH230" s="8">
        <v>75003.112781275122</v>
      </c>
      <c r="AI230" s="8">
        <v>73488.198219402737</v>
      </c>
      <c r="AJ230" s="8">
        <v>67854.402999325248</v>
      </c>
      <c r="AK230" s="8">
        <v>66992.364831577273</v>
      </c>
      <c r="AL230" s="8">
        <v>67522.959494019946</v>
      </c>
      <c r="AM230" s="8">
        <v>67632.007303884529</v>
      </c>
      <c r="AN230" s="8">
        <v>68011.639393179634</v>
      </c>
      <c r="AO230" s="8">
        <v>68830.342262774881</v>
      </c>
      <c r="AP230" s="8">
        <v>69514.120975120866</v>
      </c>
      <c r="AQ230" s="423">
        <v>69760.777970870025</v>
      </c>
      <c r="AR230" s="8">
        <v>69833.113897664822</v>
      </c>
      <c r="AS230" s="8">
        <v>69740.836275775771</v>
      </c>
      <c r="AT230" s="8">
        <v>69477.681396291373</v>
      </c>
      <c r="AU230" s="8">
        <v>69136.8859767221</v>
      </c>
      <c r="AV230" s="8">
        <v>68511.414765340291</v>
      </c>
      <c r="AW230" s="8">
        <v>67924.347499345778</v>
      </c>
      <c r="AX230" s="8">
        <v>67489.113386986821</v>
      </c>
      <c r="AY230" s="8">
        <v>66761.549181989772</v>
      </c>
      <c r="AZ230" s="8">
        <v>66134.56351929497</v>
      </c>
      <c r="BA230" s="8">
        <v>65521.511268876304</v>
      </c>
      <c r="BB230" s="8">
        <v>64945.541176026862</v>
      </c>
      <c r="BC230" s="8">
        <v>64456.541908428553</v>
      </c>
      <c r="BD230" s="8">
        <v>64005.0579431843</v>
      </c>
    </row>
    <row r="231" spans="1:56">
      <c r="A231" s="8">
        <v>347.07249628868931</v>
      </c>
      <c r="B231" s="8"/>
      <c r="C231" s="1" t="s">
        <v>65</v>
      </c>
      <c r="D231" s="186" t="s">
        <v>5434</v>
      </c>
      <c r="F231" s="8">
        <v>44067.187931780521</v>
      </c>
      <c r="G231" s="8">
        <v>45108.374295171176</v>
      </c>
      <c r="H231" s="8">
        <v>46149.56065856183</v>
      </c>
      <c r="I231" s="8">
        <v>47625.090696060222</v>
      </c>
      <c r="J231" s="8">
        <v>49239.504556032982</v>
      </c>
      <c r="K231" s="8">
        <v>51031.017404918923</v>
      </c>
      <c r="L231" s="8">
        <v>54200.373325811925</v>
      </c>
      <c r="M231" s="8">
        <v>55333.543476117171</v>
      </c>
      <c r="N231" s="8">
        <v>58534.252384181593</v>
      </c>
      <c r="O231" s="8">
        <v>58902.884869384878</v>
      </c>
      <c r="P231" s="8">
        <v>61220.727174027903</v>
      </c>
      <c r="Q231" s="8">
        <v>62739.911562789377</v>
      </c>
      <c r="R231" s="8">
        <v>62162.601935177241</v>
      </c>
      <c r="S231" s="8">
        <v>63922.405058420525</v>
      </c>
      <c r="T231" s="8">
        <v>69503.539738679581</v>
      </c>
      <c r="U231" s="8">
        <v>74820.119795511695</v>
      </c>
      <c r="V231" s="8">
        <v>80359.598457471366</v>
      </c>
      <c r="W231" s="8">
        <v>86541.70128799032</v>
      </c>
      <c r="X231" s="8">
        <v>92483.477913026232</v>
      </c>
      <c r="Y231" s="8">
        <v>94848.756057148668</v>
      </c>
      <c r="Z231" s="8">
        <v>104876.15733776866</v>
      </c>
      <c r="AA231" s="8">
        <v>108880.94517899094</v>
      </c>
      <c r="AB231" s="8">
        <v>111269.29774283603</v>
      </c>
      <c r="AC231" s="8">
        <v>113174.32196937493</v>
      </c>
      <c r="AD231" s="8">
        <v>117725.13831993856</v>
      </c>
      <c r="AE231" s="8">
        <v>124056.03016699647</v>
      </c>
      <c r="AF231" s="8">
        <v>131130.46727922227</v>
      </c>
      <c r="AG231" s="8">
        <v>134564.38361784301</v>
      </c>
      <c r="AH231" s="8">
        <v>136156.30203480533</v>
      </c>
      <c r="AI231" s="8">
        <v>135053.76385107363</v>
      </c>
      <c r="AJ231" s="8">
        <v>125761.98250780799</v>
      </c>
      <c r="AK231" s="8">
        <v>125530.89765186283</v>
      </c>
      <c r="AL231" s="8">
        <v>127866.2937121513</v>
      </c>
      <c r="AM231" s="8">
        <v>129660.75169594007</v>
      </c>
      <c r="AN231" s="8">
        <v>132011.64821692844</v>
      </c>
      <c r="AO231" s="8">
        <v>134935.30359138851</v>
      </c>
      <c r="AP231" s="8">
        <v>137713.69570647698</v>
      </c>
      <c r="AQ231" s="423">
        <v>139604.7600063571</v>
      </c>
      <c r="AR231" s="8">
        <v>141125.91389330523</v>
      </c>
      <c r="AS231" s="8">
        <v>142381.30117691279</v>
      </c>
      <c r="AT231" s="8">
        <v>143261.46846351595</v>
      </c>
      <c r="AU231" s="8">
        <v>143990.94627267178</v>
      </c>
      <c r="AV231" s="8">
        <v>144123.03592129151</v>
      </c>
      <c r="AW231" s="8">
        <v>144339.06002347282</v>
      </c>
      <c r="AX231" s="8">
        <v>144685.6866098741</v>
      </c>
      <c r="AY231" s="8">
        <v>144493.93965341002</v>
      </c>
      <c r="AZ231" s="8">
        <v>144508.55748897319</v>
      </c>
      <c r="BA231" s="8">
        <v>144462.71849788699</v>
      </c>
      <c r="BB231" s="8">
        <v>144496.27808576182</v>
      </c>
      <c r="BC231" s="8">
        <v>144635.52363006389</v>
      </c>
      <c r="BD231" s="8">
        <v>144800.05598241705</v>
      </c>
    </row>
    <row r="232" spans="1:56">
      <c r="A232" s="8">
        <v>1365.178245156611</v>
      </c>
      <c r="B232" s="8"/>
      <c r="C232" s="1" t="s">
        <v>66</v>
      </c>
      <c r="D232" s="185" t="s">
        <v>67</v>
      </c>
      <c r="F232" s="8">
        <v>14275.20287695025</v>
      </c>
      <c r="G232" s="8">
        <v>14732.614363471273</v>
      </c>
      <c r="H232" s="8">
        <v>15190.025849992297</v>
      </c>
      <c r="I232" s="8">
        <v>15978.652657210951</v>
      </c>
      <c r="J232" s="8">
        <v>16358.081684185232</v>
      </c>
      <c r="K232" s="8">
        <v>16802.815184019466</v>
      </c>
      <c r="L232" s="8">
        <v>17995.075095351578</v>
      </c>
      <c r="M232" s="8">
        <v>18068.872042573646</v>
      </c>
      <c r="N232" s="8">
        <v>19587.401185481136</v>
      </c>
      <c r="O232" s="8">
        <v>19396.744558816688</v>
      </c>
      <c r="P232" s="8">
        <v>20469.625724466405</v>
      </c>
      <c r="Q232" s="8">
        <v>22021.466826109994</v>
      </c>
      <c r="R232" s="8">
        <v>22443.493824552352</v>
      </c>
      <c r="S232" s="8">
        <v>23154.520006260926</v>
      </c>
      <c r="T232" s="8">
        <v>24297.299686122278</v>
      </c>
      <c r="U232" s="8">
        <v>25604.628317990238</v>
      </c>
      <c r="V232" s="8">
        <v>27252.115344501475</v>
      </c>
      <c r="W232" s="8">
        <v>29326.592850202847</v>
      </c>
      <c r="X232" s="8">
        <v>31071.045803116915</v>
      </c>
      <c r="Y232" s="8">
        <v>31809.338088577882</v>
      </c>
      <c r="Z232" s="8">
        <v>32253.678455315665</v>
      </c>
      <c r="AA232" s="8">
        <v>33031.407872308417</v>
      </c>
      <c r="AB232" s="8">
        <v>33044.701825989607</v>
      </c>
      <c r="AC232" s="8">
        <v>33079.38765057132</v>
      </c>
      <c r="AD232" s="8">
        <v>33840.932034592515</v>
      </c>
      <c r="AE232" s="8">
        <v>35028.551814055783</v>
      </c>
      <c r="AF232" s="8">
        <v>36345.630226887341</v>
      </c>
      <c r="AG232" s="8">
        <v>37302.908694741294</v>
      </c>
      <c r="AH232" s="8">
        <v>39972.020878451905</v>
      </c>
      <c r="AI232" s="8">
        <v>41324.233827005977</v>
      </c>
      <c r="AJ232" s="8">
        <v>38880.278613820417</v>
      </c>
      <c r="AK232" s="8">
        <v>38676.806511512725</v>
      </c>
      <c r="AL232" s="8">
        <v>39362.882443981129</v>
      </c>
      <c r="AM232" s="8">
        <v>39505.402449975372</v>
      </c>
      <c r="AN232" s="8">
        <v>39926.652487525775</v>
      </c>
      <c r="AO232" s="8">
        <v>40662.476522989258</v>
      </c>
      <c r="AP232" s="8">
        <v>41181.78256321395</v>
      </c>
      <c r="AQ232" s="423">
        <v>41485.279711325027</v>
      </c>
      <c r="AR232" s="8">
        <v>41706.117008443929</v>
      </c>
      <c r="AS232" s="8">
        <v>42046.37042704966</v>
      </c>
      <c r="AT232" s="8">
        <v>42425.357336896981</v>
      </c>
      <c r="AU232" s="8">
        <v>42718.252335070028</v>
      </c>
      <c r="AV232" s="8">
        <v>42937.136924971644</v>
      </c>
      <c r="AW232" s="8">
        <v>43344.387560296571</v>
      </c>
      <c r="AX232" s="8">
        <v>44068.17063841896</v>
      </c>
      <c r="AY232" s="8">
        <v>44551.121931589434</v>
      </c>
      <c r="AZ232" s="8">
        <v>45042.039817324207</v>
      </c>
      <c r="BA232" s="8">
        <v>45411.768229880254</v>
      </c>
      <c r="BB232" s="8">
        <v>45809.850213181257</v>
      </c>
      <c r="BC232" s="8">
        <v>46207.240188291202</v>
      </c>
      <c r="BD232" s="8">
        <v>46608.569726321788</v>
      </c>
    </row>
    <row r="233" spans="1:56">
      <c r="A233" s="8">
        <v>1275.56613922827</v>
      </c>
      <c r="B233" s="8"/>
      <c r="C233" s="1" t="s">
        <v>68</v>
      </c>
      <c r="D233" s="185" t="s">
        <v>69</v>
      </c>
      <c r="F233" s="8">
        <v>29657.44163892237</v>
      </c>
      <c r="G233" s="8">
        <v>30607.73667734694</v>
      </c>
      <c r="H233" s="8">
        <v>31558.031715771514</v>
      </c>
      <c r="I233" s="8">
        <v>33196.443002222775</v>
      </c>
      <c r="J233" s="8">
        <v>33984.725615128584</v>
      </c>
      <c r="K233" s="8">
        <v>34908.681507727801</v>
      </c>
      <c r="L233" s="8">
        <v>37385.660577205868</v>
      </c>
      <c r="M233" s="8">
        <v>37538.977393382476</v>
      </c>
      <c r="N233" s="8">
        <v>40693.796965544178</v>
      </c>
      <c r="O233" s="8">
        <v>40297.698372262203</v>
      </c>
      <c r="P233" s="8">
        <v>42526.662179644067</v>
      </c>
      <c r="Q233" s="8">
        <v>45750.688997447731</v>
      </c>
      <c r="R233" s="8">
        <v>46627.471007780034</v>
      </c>
      <c r="S233" s="8">
        <v>48104.663147852298</v>
      </c>
      <c r="T233" s="8">
        <v>50478.844583575272</v>
      </c>
      <c r="U233" s="8">
        <v>53194.884624247505</v>
      </c>
      <c r="V233" s="8">
        <v>56617.620592401901</v>
      </c>
      <c r="W233" s="8">
        <v>59923.157134890702</v>
      </c>
      <c r="X233" s="8">
        <v>63973.486449511773</v>
      </c>
      <c r="Y233" s="8">
        <v>66181.538107032015</v>
      </c>
      <c r="Z233" s="8">
        <v>66453.563269918333</v>
      </c>
      <c r="AA233" s="8">
        <v>66959.267579956038</v>
      </c>
      <c r="AB233" s="8">
        <v>66094.364426773463</v>
      </c>
      <c r="AC233" s="8">
        <v>65334.982685483985</v>
      </c>
      <c r="AD233" s="8">
        <v>65811.632936669848</v>
      </c>
      <c r="AE233" s="8">
        <v>67051.855449590992</v>
      </c>
      <c r="AF233" s="8">
        <v>68578.312912100242</v>
      </c>
      <c r="AG233" s="8">
        <v>70491.236588014799</v>
      </c>
      <c r="AH233" s="8">
        <v>73155.408887029131</v>
      </c>
      <c r="AI233" s="8">
        <v>73964.253474988116</v>
      </c>
      <c r="AJ233" s="8">
        <v>70917.267743426346</v>
      </c>
      <c r="AK233" s="8">
        <v>72763.463559518917</v>
      </c>
      <c r="AL233" s="8">
        <v>75824.404538299204</v>
      </c>
      <c r="AM233" s="8">
        <v>78707.034605489753</v>
      </c>
      <c r="AN233" s="8">
        <v>81432.665600798078</v>
      </c>
      <c r="AO233" s="8">
        <v>84635.411109236578</v>
      </c>
      <c r="AP233" s="8">
        <v>87948.619377756011</v>
      </c>
      <c r="AQ233" s="423">
        <v>90732.838668312193</v>
      </c>
      <c r="AR233" s="8">
        <v>93316.975961915829</v>
      </c>
      <c r="AS233" s="8">
        <v>96020.572024483961</v>
      </c>
      <c r="AT233" s="8">
        <v>98344.227924520033</v>
      </c>
      <c r="AU233" s="8">
        <v>100568.67128258094</v>
      </c>
      <c r="AV233" s="8">
        <v>102270.06370911519</v>
      </c>
      <c r="AW233" s="8">
        <v>103963.96865947075</v>
      </c>
      <c r="AX233" s="8">
        <v>105703.82910744054</v>
      </c>
      <c r="AY233" s="8">
        <v>107246.57216130856</v>
      </c>
      <c r="AZ233" s="8">
        <v>108351.95955743098</v>
      </c>
      <c r="BA233" s="8">
        <v>109829.64309558514</v>
      </c>
      <c r="BB233" s="8">
        <v>111164.66725489375</v>
      </c>
      <c r="BC233" s="8">
        <v>112518.70777430931</v>
      </c>
      <c r="BD233" s="8">
        <v>113706.5953077884</v>
      </c>
    </row>
    <row r="234" spans="1:56">
      <c r="AZ234" s="1"/>
      <c r="BA234" s="1"/>
      <c r="BB234" s="1"/>
      <c r="BC234" s="1"/>
      <c r="BD234" s="1"/>
    </row>
    <row r="235" spans="1:56">
      <c r="D235" s="4" t="s">
        <v>74</v>
      </c>
      <c r="AZ235" s="1"/>
      <c r="BA235" s="1"/>
      <c r="BB235" s="1"/>
      <c r="BC235" s="1"/>
      <c r="BD235" s="1"/>
    </row>
    <row r="236" spans="1:56">
      <c r="A236" s="8">
        <v>296.58689790586016</v>
      </c>
      <c r="B236" s="8"/>
      <c r="C236" s="1" t="s">
        <v>75</v>
      </c>
      <c r="D236" s="185" t="s">
        <v>41</v>
      </c>
      <c r="F236" s="8">
        <v>375612.12737356388</v>
      </c>
      <c r="G236" s="8">
        <v>365235.87759901345</v>
      </c>
      <c r="H236" s="8">
        <v>354859.62782446295</v>
      </c>
      <c r="I236" s="8">
        <v>359099.12116031331</v>
      </c>
      <c r="J236" s="8">
        <v>363684.89253116085</v>
      </c>
      <c r="K236" s="8">
        <v>371183.65691280959</v>
      </c>
      <c r="L236" s="8">
        <v>393810.14448577375</v>
      </c>
      <c r="M236" s="8">
        <v>392919.76472724194</v>
      </c>
      <c r="N236" s="8">
        <v>416337.28299488511</v>
      </c>
      <c r="O236" s="8">
        <v>415847.40765335562</v>
      </c>
      <c r="P236" s="8">
        <v>440930.75205977412</v>
      </c>
      <c r="Q236" s="8">
        <v>462610.57949277834</v>
      </c>
      <c r="R236" s="8">
        <v>464545.80548638868</v>
      </c>
      <c r="S236" s="8">
        <v>474100.778496566</v>
      </c>
      <c r="T236" s="8">
        <v>490120.37038982578</v>
      </c>
      <c r="U236" s="8">
        <v>507824.3128671766</v>
      </c>
      <c r="V236" s="8">
        <v>523265.66056981642</v>
      </c>
      <c r="W236" s="8">
        <v>547621.81359517598</v>
      </c>
      <c r="X236" s="8">
        <v>577195.13074333861</v>
      </c>
      <c r="Y236" s="8">
        <v>597901.31757310289</v>
      </c>
      <c r="Z236" s="8">
        <v>606724.96847552957</v>
      </c>
      <c r="AA236" s="8">
        <v>621130.50828699535</v>
      </c>
      <c r="AB236" s="8">
        <v>615303.10013566166</v>
      </c>
      <c r="AC236" s="8">
        <v>604685.27239587845</v>
      </c>
      <c r="AD236" s="8">
        <v>611946.42316720472</v>
      </c>
      <c r="AE236" s="8">
        <v>621775.7724142184</v>
      </c>
      <c r="AF236" s="8">
        <v>635661.3461219098</v>
      </c>
      <c r="AG236" s="8">
        <v>650566.11414403375</v>
      </c>
      <c r="AH236" s="8">
        <v>673172.32563794206</v>
      </c>
      <c r="AI236" s="8">
        <v>691531.67532812653</v>
      </c>
      <c r="AJ236" s="8">
        <v>666116.0698533447</v>
      </c>
      <c r="AK236" s="8">
        <v>665108.98482822592</v>
      </c>
      <c r="AL236" s="8">
        <v>678430.44117169909</v>
      </c>
      <c r="AM236" s="8">
        <v>694342.93698708701</v>
      </c>
      <c r="AN236" s="8">
        <v>715090.84014404763</v>
      </c>
      <c r="AO236" s="8">
        <v>735876.55881981342</v>
      </c>
      <c r="AP236" s="8">
        <v>754890.47036337247</v>
      </c>
      <c r="AQ236" s="423">
        <v>773931.72592281504</v>
      </c>
      <c r="AR236" s="8">
        <v>790101.59616824181</v>
      </c>
      <c r="AS236" s="8">
        <v>802398.88110800821</v>
      </c>
      <c r="AT236" s="8">
        <v>813074.01546620659</v>
      </c>
      <c r="AU236" s="8">
        <v>822937.93750897609</v>
      </c>
      <c r="AV236" s="8">
        <v>828985.20056952129</v>
      </c>
      <c r="AW236" s="8">
        <v>836682.85743383167</v>
      </c>
      <c r="AX236" s="8">
        <v>843337.63248215721</v>
      </c>
      <c r="AY236" s="8">
        <v>849969.63198901922</v>
      </c>
      <c r="AZ236" s="8">
        <v>856085.79767034249</v>
      </c>
      <c r="BA236" s="8">
        <v>861702.88504139113</v>
      </c>
      <c r="BB236" s="8">
        <v>869127.032164064</v>
      </c>
      <c r="BC236" s="8">
        <v>877552.15187030251</v>
      </c>
      <c r="BD236" s="8">
        <v>885199.67166603473</v>
      </c>
    </row>
    <row r="237" spans="1:56">
      <c r="A237" s="8">
        <v>296.58689790586016</v>
      </c>
      <c r="B237" s="8"/>
      <c r="C237" s="1" t="s">
        <v>76</v>
      </c>
      <c r="D237" s="185" t="s">
        <v>43</v>
      </c>
      <c r="F237" s="8">
        <v>97139.035778321384</v>
      </c>
      <c r="G237" s="8">
        <v>128508.91989594916</v>
      </c>
      <c r="H237" s="8">
        <v>159878.80401357694</v>
      </c>
      <c r="I237" s="8">
        <v>161788.86949021256</v>
      </c>
      <c r="J237" s="8">
        <v>163854.9474116308</v>
      </c>
      <c r="K237" s="8">
        <v>167233.44805501943</v>
      </c>
      <c r="L237" s="8">
        <v>177427.60791020317</v>
      </c>
      <c r="M237" s="8">
        <v>177026.45534239855</v>
      </c>
      <c r="N237" s="8">
        <v>187577.00694092782</v>
      </c>
      <c r="O237" s="8">
        <v>187356.29802512456</v>
      </c>
      <c r="P237" s="8">
        <v>198657.37256252611</v>
      </c>
      <c r="Q237" s="8">
        <v>208425.02323177626</v>
      </c>
      <c r="R237" s="8">
        <v>209296.92184490184</v>
      </c>
      <c r="S237" s="8">
        <v>213601.82873615521</v>
      </c>
      <c r="T237" s="8">
        <v>220819.31134577713</v>
      </c>
      <c r="U237" s="8">
        <v>228795.66291599342</v>
      </c>
      <c r="V237" s="8">
        <v>235752.62282205813</v>
      </c>
      <c r="W237" s="8">
        <v>246726.06784295075</v>
      </c>
      <c r="X237" s="8">
        <v>260050.0590936582</v>
      </c>
      <c r="Y237" s="8">
        <v>269379.04477264325</v>
      </c>
      <c r="Z237" s="8">
        <v>274246.47257606586</v>
      </c>
      <c r="AA237" s="8">
        <v>283323.60322947107</v>
      </c>
      <c r="AB237" s="8">
        <v>282176.62280447973</v>
      </c>
      <c r="AC237" s="8">
        <v>278788.25314832455</v>
      </c>
      <c r="AD237" s="8">
        <v>283474.80692722125</v>
      </c>
      <c r="AE237" s="8">
        <v>289306.68472038873</v>
      </c>
      <c r="AF237" s="8">
        <v>297108.64711092372</v>
      </c>
      <c r="AG237" s="8">
        <v>308198.67900518456</v>
      </c>
      <c r="AH237" s="8">
        <v>320718.01977796509</v>
      </c>
      <c r="AI237" s="8">
        <v>332676.44882710249</v>
      </c>
      <c r="AJ237" s="8">
        <v>322978.26889626752</v>
      </c>
      <c r="AK237" s="8">
        <v>324651.83732946531</v>
      </c>
      <c r="AL237" s="8">
        <v>332876.21235171217</v>
      </c>
      <c r="AM237" s="8">
        <v>342188.91846779932</v>
      </c>
      <c r="AN237" s="8">
        <v>354229.00988327758</v>
      </c>
      <c r="AO237" s="8">
        <v>366260.23954717716</v>
      </c>
      <c r="AP237" s="8">
        <v>377271.27631979069</v>
      </c>
      <c r="AQ237" s="423">
        <v>388576.49208471749</v>
      </c>
      <c r="AR237" s="8">
        <v>398210.74506790569</v>
      </c>
      <c r="AS237" s="8">
        <v>405942.78490715852</v>
      </c>
      <c r="AT237" s="8">
        <v>413008.14173763013</v>
      </c>
      <c r="AU237" s="8">
        <v>419662.80092338839</v>
      </c>
      <c r="AV237" s="8">
        <v>424577.99987202231</v>
      </c>
      <c r="AW237" s="8">
        <v>430508.96536654059</v>
      </c>
      <c r="AX237" s="8">
        <v>435614.59088327235</v>
      </c>
      <c r="AY237" s="8">
        <v>440750.81575943611</v>
      </c>
      <c r="AZ237" s="8">
        <v>445708.26623462571</v>
      </c>
      <c r="BA237" s="8">
        <v>450170.70746381901</v>
      </c>
      <c r="BB237" s="8">
        <v>455612.33579570765</v>
      </c>
      <c r="BC237" s="8">
        <v>461518.88669705141</v>
      </c>
      <c r="BD237" s="8">
        <v>466994.75474417605</v>
      </c>
    </row>
    <row r="238" spans="1:56">
      <c r="A238" s="8">
        <v>296.58689790586016</v>
      </c>
      <c r="B238" s="8"/>
      <c r="C238" s="1" t="s">
        <v>77</v>
      </c>
      <c r="D238" s="185" t="s">
        <v>45</v>
      </c>
      <c r="F238" s="8">
        <v>177638.73848211337</v>
      </c>
      <c r="G238" s="8">
        <v>182617.93879950672</v>
      </c>
      <c r="H238" s="8">
        <v>187597.13911690007</v>
      </c>
      <c r="I238" s="8">
        <v>189838.35439964873</v>
      </c>
      <c r="J238" s="8">
        <v>192262.63014803207</v>
      </c>
      <c r="K238" s="8">
        <v>196226.86455117722</v>
      </c>
      <c r="L238" s="8">
        <v>208188.39526396897</v>
      </c>
      <c r="M238" s="8">
        <v>207717.6945070184</v>
      </c>
      <c r="N238" s="8">
        <v>220097.40492705166</v>
      </c>
      <c r="O238" s="8">
        <v>219838.43150379052</v>
      </c>
      <c r="P238" s="8">
        <v>233098.78371397682</v>
      </c>
      <c r="Q238" s="8">
        <v>244559.86095151352</v>
      </c>
      <c r="R238" s="8">
        <v>245582.9214280509</v>
      </c>
      <c r="S238" s="8">
        <v>250634.17398117352</v>
      </c>
      <c r="T238" s="8">
        <v>259102.95818021009</v>
      </c>
      <c r="U238" s="8">
        <v>268462.17714857374</v>
      </c>
      <c r="V238" s="8">
        <v>276625.27158364275</v>
      </c>
      <c r="W238" s="8">
        <v>289501.19284710946</v>
      </c>
      <c r="X238" s="8">
        <v>305135.17669927207</v>
      </c>
      <c r="Y238" s="8">
        <v>316081.53719425993</v>
      </c>
      <c r="Z238" s="8">
        <v>318864.90587520832</v>
      </c>
      <c r="AA238" s="8">
        <v>321024.71413024032</v>
      </c>
      <c r="AB238" s="8">
        <v>314825.8482508192</v>
      </c>
      <c r="AC238" s="8">
        <v>306269.79725356057</v>
      </c>
      <c r="AD238" s="8">
        <v>307123.92753089877</v>
      </c>
      <c r="AE238" s="8">
        <v>309360.53101240424</v>
      </c>
      <c r="AF238" s="8">
        <v>313440.74091631692</v>
      </c>
      <c r="AG238" s="8">
        <v>319821.24313912814</v>
      </c>
      <c r="AH238" s="8">
        <v>326975.3334071674</v>
      </c>
      <c r="AI238" s="8">
        <v>328867.52980201761</v>
      </c>
      <c r="AJ238" s="8">
        <v>311249.4522987036</v>
      </c>
      <c r="AK238" s="8">
        <v>306049.68374072266</v>
      </c>
      <c r="AL238" s="8">
        <v>308412.74519132392</v>
      </c>
      <c r="AM238" s="8">
        <v>312353.96171487507</v>
      </c>
      <c r="AN238" s="8">
        <v>317717.06456303812</v>
      </c>
      <c r="AO238" s="8">
        <v>323157.3324521418</v>
      </c>
      <c r="AP238" s="8">
        <v>328122.12082253187</v>
      </c>
      <c r="AQ238" s="423">
        <v>332485.15831065062</v>
      </c>
      <c r="AR238" s="8">
        <v>336116.22619658889</v>
      </c>
      <c r="AS238" s="8">
        <v>337991.43044659548</v>
      </c>
      <c r="AT238" s="8">
        <v>338846.50033551722</v>
      </c>
      <c r="AU238" s="8">
        <v>339360.51395159308</v>
      </c>
      <c r="AV238" s="8">
        <v>337848.08573995047</v>
      </c>
      <c r="AW238" s="8">
        <v>336635.30860450841</v>
      </c>
      <c r="AX238" s="8">
        <v>335634.55001579836</v>
      </c>
      <c r="AY238" s="8">
        <v>334532.0543846878</v>
      </c>
      <c r="AZ238" s="8">
        <v>333032.47743505763</v>
      </c>
      <c r="BA238" s="8">
        <v>331853.19936229219</v>
      </c>
      <c r="BB238" s="8">
        <v>331292.9665383934</v>
      </c>
      <c r="BC238" s="8">
        <v>331245.11110865278</v>
      </c>
      <c r="BD238" s="8">
        <v>330951.27547406271</v>
      </c>
    </row>
    <row r="239" spans="1:56">
      <c r="A239" s="8">
        <v>1134.2939574034781</v>
      </c>
      <c r="B239" s="8"/>
      <c r="C239" s="1" t="s">
        <v>78</v>
      </c>
      <c r="D239" s="186" t="s">
        <v>5432</v>
      </c>
      <c r="F239" s="8">
        <v>8566.9779211449477</v>
      </c>
      <c r="G239" s="8">
        <v>22826.038376498713</v>
      </c>
      <c r="H239" s="8">
        <v>37085.098831852469</v>
      </c>
      <c r="I239" s="8">
        <v>37893.103890682374</v>
      </c>
      <c r="J239" s="8">
        <v>38462.381555532207</v>
      </c>
      <c r="K239" s="8">
        <v>38969.129623895285</v>
      </c>
      <c r="L239" s="8">
        <v>41122.671401230393</v>
      </c>
      <c r="M239" s="8">
        <v>41185.78757641455</v>
      </c>
      <c r="N239" s="8">
        <v>44212.728429698531</v>
      </c>
      <c r="O239" s="8">
        <v>44951.843483761288</v>
      </c>
      <c r="P239" s="8">
        <v>48023.926933948365</v>
      </c>
      <c r="Q239" s="8">
        <v>50150.466781839837</v>
      </c>
      <c r="R239" s="8">
        <v>50124.859380140115</v>
      </c>
      <c r="S239" s="8">
        <v>50689.163852827936</v>
      </c>
      <c r="T239" s="8">
        <v>51823.573400304151</v>
      </c>
      <c r="U239" s="8">
        <v>52861.045289321017</v>
      </c>
      <c r="V239" s="8">
        <v>54320.35492645581</v>
      </c>
      <c r="W239" s="8">
        <v>56926.871894878575</v>
      </c>
      <c r="X239" s="8">
        <v>59891.068626553875</v>
      </c>
      <c r="Y239" s="8">
        <v>62046.543913457623</v>
      </c>
      <c r="Z239" s="8">
        <v>63939.99342109407</v>
      </c>
      <c r="AA239" s="8">
        <v>65822.79068051881</v>
      </c>
      <c r="AB239" s="8">
        <v>65849.37613974858</v>
      </c>
      <c r="AC239" s="8">
        <v>65246.726750042319</v>
      </c>
      <c r="AD239" s="8">
        <v>66564.13506297869</v>
      </c>
      <c r="AE239" s="8">
        <v>68260.473116669134</v>
      </c>
      <c r="AF239" s="8">
        <v>70441.494792634054</v>
      </c>
      <c r="AG239" s="8">
        <v>74409.702978680274</v>
      </c>
      <c r="AH239" s="8">
        <v>76578.053759634538</v>
      </c>
      <c r="AI239" s="8">
        <v>77229.912200781881</v>
      </c>
      <c r="AJ239" s="8">
        <v>72832.554590225409</v>
      </c>
      <c r="AK239" s="8">
        <v>71843.155542331209</v>
      </c>
      <c r="AL239" s="8">
        <v>72562.725957105169</v>
      </c>
      <c r="AM239" s="8">
        <v>73417.589864062917</v>
      </c>
      <c r="AN239" s="8">
        <v>74513.274370898725</v>
      </c>
      <c r="AO239" s="8">
        <v>75641.33460471587</v>
      </c>
      <c r="AP239" s="8">
        <v>76704.489787642902</v>
      </c>
      <c r="AQ239" s="423">
        <v>77546.253955330089</v>
      </c>
      <c r="AR239" s="8">
        <v>78289.094710127974</v>
      </c>
      <c r="AS239" s="8">
        <v>78606.862625597394</v>
      </c>
      <c r="AT239" s="8">
        <v>78636.461353606137</v>
      </c>
      <c r="AU239" s="8">
        <v>78630.876093291634</v>
      </c>
      <c r="AV239" s="8">
        <v>78370.075691403923</v>
      </c>
      <c r="AW239" s="8">
        <v>78215.004242484429</v>
      </c>
      <c r="AX239" s="8">
        <v>78091.631760538905</v>
      </c>
      <c r="AY239" s="8">
        <v>77881.319976445797</v>
      </c>
      <c r="AZ239" s="8">
        <v>77513.345740863006</v>
      </c>
      <c r="BA239" s="8">
        <v>77181.00245715554</v>
      </c>
      <c r="BB239" s="8">
        <v>76989.865483099085</v>
      </c>
      <c r="BC239" s="8">
        <v>76895.915908884708</v>
      </c>
      <c r="BD239" s="8">
        <v>76798.582226488681</v>
      </c>
    </row>
    <row r="240" spans="1:56">
      <c r="A240" s="8">
        <v>1134.2939574034781</v>
      </c>
      <c r="B240" s="8"/>
      <c r="C240" s="1" t="s">
        <v>79</v>
      </c>
      <c r="D240" s="186" t="s">
        <v>5429</v>
      </c>
      <c r="F240" s="8">
        <v>73043.322804795869</v>
      </c>
      <c r="G240" s="8">
        <v>73043.322804795869</v>
      </c>
      <c r="H240" s="8">
        <v>68495.559377511716</v>
      </c>
      <c r="I240" s="8">
        <v>69987.931252677838</v>
      </c>
      <c r="J240" s="8">
        <v>71039.377610467272</v>
      </c>
      <c r="K240" s="8">
        <v>71975.332845840443</v>
      </c>
      <c r="L240" s="8">
        <v>75952.888611573333</v>
      </c>
      <c r="M240" s="8">
        <v>76069.463135066151</v>
      </c>
      <c r="N240" s="8">
        <v>81660.172435542656</v>
      </c>
      <c r="O240" s="8">
        <v>83025.305620219151</v>
      </c>
      <c r="P240" s="8">
        <v>88699.392544701768</v>
      </c>
      <c r="Q240" s="8">
        <v>92627.076196842638</v>
      </c>
      <c r="R240" s="8">
        <v>92579.779752748451</v>
      </c>
      <c r="S240" s="8">
        <v>93622.040707511944</v>
      </c>
      <c r="T240" s="8">
        <v>95717.276232429431</v>
      </c>
      <c r="U240" s="8">
        <v>97633.469518009108</v>
      </c>
      <c r="V240" s="8">
        <v>100328.79009282413</v>
      </c>
      <c r="W240" s="8">
        <v>105142.983485933</v>
      </c>
      <c r="X240" s="8">
        <v>110617.80543966891</v>
      </c>
      <c r="Y240" s="8">
        <v>114598.93236534574</v>
      </c>
      <c r="Z240" s="8">
        <v>115858.64768204739</v>
      </c>
      <c r="AA240" s="8">
        <v>116478.30055393775</v>
      </c>
      <c r="AB240" s="8">
        <v>114286.39036749169</v>
      </c>
      <c r="AC240" s="8">
        <v>111201.59592874881</v>
      </c>
      <c r="AD240" s="8">
        <v>111549.77156105102</v>
      </c>
      <c r="AE240" s="8">
        <v>112441.44112659105</v>
      </c>
      <c r="AF240" s="8">
        <v>114007.93216568269</v>
      </c>
      <c r="AG240" s="8">
        <v>117088.23021676761</v>
      </c>
      <c r="AH240" s="8">
        <v>119349.27926127857</v>
      </c>
      <c r="AI240" s="8">
        <v>119143.66108471209</v>
      </c>
      <c r="AJ240" s="8">
        <v>111884.57039745151</v>
      </c>
      <c r="AK240" s="8">
        <v>109417.79393689771</v>
      </c>
      <c r="AL240" s="8">
        <v>109772.34972260924</v>
      </c>
      <c r="AM240" s="8">
        <v>110661.97395951409</v>
      </c>
      <c r="AN240" s="8">
        <v>111908.8287521813</v>
      </c>
      <c r="AO240" s="8">
        <v>113197.18730543632</v>
      </c>
      <c r="AP240" s="8">
        <v>114382.17766002151</v>
      </c>
      <c r="AQ240" s="423">
        <v>115233.15547537226</v>
      </c>
      <c r="AR240" s="8">
        <v>115935.03186477245</v>
      </c>
      <c r="AS240" s="8">
        <v>116008.28216253182</v>
      </c>
      <c r="AT240" s="8">
        <v>115659.12846901204</v>
      </c>
      <c r="AU240" s="8">
        <v>115209.06722418791</v>
      </c>
      <c r="AV240" s="8">
        <v>114075.22397953983</v>
      </c>
      <c r="AW240" s="8">
        <v>112994.21850774529</v>
      </c>
      <c r="AX240" s="8">
        <v>112083.50937118143</v>
      </c>
      <c r="AY240" s="8">
        <v>111100.16757239368</v>
      </c>
      <c r="AZ240" s="8">
        <v>109928.09547693242</v>
      </c>
      <c r="BA240" s="8">
        <v>108936.48351627233</v>
      </c>
      <c r="BB240" s="8">
        <v>108133.65929723148</v>
      </c>
      <c r="BC240" s="8">
        <v>107513.1857709005</v>
      </c>
      <c r="BD240" s="8">
        <v>106840.87245244482</v>
      </c>
    </row>
    <row r="241" spans="1:56">
      <c r="A241" s="8">
        <v>1134.2939574034781</v>
      </c>
      <c r="B241" s="8"/>
      <c r="C241" s="1" t="s">
        <v>80</v>
      </c>
      <c r="D241" s="186" t="s">
        <v>5430</v>
      </c>
      <c r="F241" s="8">
        <v>19397.771558020009</v>
      </c>
      <c r="G241" s="8">
        <v>18260.830701198967</v>
      </c>
      <c r="H241" s="8">
        <v>17123.889844377929</v>
      </c>
      <c r="I241" s="8">
        <v>17496.982813169459</v>
      </c>
      <c r="J241" s="8">
        <v>17759.844402616818</v>
      </c>
      <c r="K241" s="8">
        <v>17993.833211460111</v>
      </c>
      <c r="L241" s="8">
        <v>18988.222152893333</v>
      </c>
      <c r="M241" s="8">
        <v>19017.365783766538</v>
      </c>
      <c r="N241" s="8">
        <v>20415.043108885664</v>
      </c>
      <c r="O241" s="8">
        <v>20756.326405054788</v>
      </c>
      <c r="P241" s="8">
        <v>22174.848136175442</v>
      </c>
      <c r="Q241" s="8">
        <v>23156.769049210659</v>
      </c>
      <c r="R241" s="8">
        <v>23144.944938187113</v>
      </c>
      <c r="S241" s="8">
        <v>23405.510176877986</v>
      </c>
      <c r="T241" s="8">
        <v>23929.319058107358</v>
      </c>
      <c r="U241" s="8">
        <v>24408.367379502277</v>
      </c>
      <c r="V241" s="8">
        <v>25082.197523206032</v>
      </c>
      <c r="W241" s="8">
        <v>26285.74587148325</v>
      </c>
      <c r="X241" s="8">
        <v>27654.451359917228</v>
      </c>
      <c r="Y241" s="8">
        <v>28649.733091336435</v>
      </c>
      <c r="Z241" s="8">
        <v>30793.004144602553</v>
      </c>
      <c r="AA241" s="8">
        <v>33283.211347743643</v>
      </c>
      <c r="AB241" s="8">
        <v>34566.484046841208</v>
      </c>
      <c r="AC241" s="8">
        <v>35406.47476373057</v>
      </c>
      <c r="AD241" s="8">
        <v>37197.32778087561</v>
      </c>
      <c r="AE241" s="8">
        <v>39251.843081514526</v>
      </c>
      <c r="AF241" s="8">
        <v>41655.14879409413</v>
      </c>
      <c r="AG241" s="8">
        <v>46943.141702418856</v>
      </c>
      <c r="AH241" s="8">
        <v>48950.51018179208</v>
      </c>
      <c r="AI241" s="8">
        <v>50045.81354057329</v>
      </c>
      <c r="AJ241" s="8">
        <v>47460.283405286733</v>
      </c>
      <c r="AK241" s="8">
        <v>47341.577169640492</v>
      </c>
      <c r="AL241" s="8">
        <v>48227.59340392243</v>
      </c>
      <c r="AM241" s="8">
        <v>49019.982626632722</v>
      </c>
      <c r="AN241" s="8">
        <v>49976.362978664671</v>
      </c>
      <c r="AO241" s="8">
        <v>50958.413383741434</v>
      </c>
      <c r="AP241" s="8">
        <v>51900.203593709026</v>
      </c>
      <c r="AQ241" s="423">
        <v>52694.34660494337</v>
      </c>
      <c r="AR241" s="8">
        <v>53422.436750563611</v>
      </c>
      <c r="AS241" s="8">
        <v>53859.998057815799</v>
      </c>
      <c r="AT241" s="8">
        <v>54098.5127268367</v>
      </c>
      <c r="AU241" s="8">
        <v>54340.131708014225</v>
      </c>
      <c r="AV241" s="8">
        <v>54577.50610148986</v>
      </c>
      <c r="AW241" s="8">
        <v>54944.653878088946</v>
      </c>
      <c r="AX241" s="8">
        <v>55264.904295625536</v>
      </c>
      <c r="AY241" s="8">
        <v>55494.65733264287</v>
      </c>
      <c r="AZ241" s="8">
        <v>55591.967958882204</v>
      </c>
      <c r="BA241" s="8">
        <v>55642.652680976782</v>
      </c>
      <c r="BB241" s="8">
        <v>55800.980696022751</v>
      </c>
      <c r="BC241" s="8">
        <v>56004.277650923854</v>
      </c>
      <c r="BD241" s="8">
        <v>56231.280226204268</v>
      </c>
    </row>
    <row r="242" spans="1:56">
      <c r="A242" s="8">
        <v>1134.2939574034781</v>
      </c>
      <c r="B242" s="8"/>
      <c r="C242" s="1" t="s">
        <v>81</v>
      </c>
      <c r="D242" s="186" t="s">
        <v>5431</v>
      </c>
      <c r="F242" s="8">
        <v>43025.396833605031</v>
      </c>
      <c r="G242" s="8">
        <v>38043.397294164519</v>
      </c>
      <c r="H242" s="8">
        <v>33061.397754723999</v>
      </c>
      <c r="I242" s="8">
        <v>33781.73496506628</v>
      </c>
      <c r="J242" s="8">
        <v>34289.246496741514</v>
      </c>
      <c r="K242" s="8">
        <v>34741.012838946874</v>
      </c>
      <c r="L242" s="8">
        <v>36660.897200175481</v>
      </c>
      <c r="M242" s="8">
        <v>36717.165325062553</v>
      </c>
      <c r="N242" s="8">
        <v>39415.685719579902</v>
      </c>
      <c r="O242" s="8">
        <v>40074.60743095701</v>
      </c>
      <c r="P242" s="8">
        <v>42813.372489743997</v>
      </c>
      <c r="Q242" s="8">
        <v>44709.184607467789</v>
      </c>
      <c r="R242" s="8">
        <v>44686.35558665546</v>
      </c>
      <c r="S242" s="8">
        <v>45189.43351320739</v>
      </c>
      <c r="T242" s="8">
        <v>46200.760608112003</v>
      </c>
      <c r="U242" s="8">
        <v>47125.667696472541</v>
      </c>
      <c r="V242" s="8">
        <v>48426.643502937863</v>
      </c>
      <c r="W242" s="8">
        <v>50750.35563966936</v>
      </c>
      <c r="X242" s="8">
        <v>53392.939595384662</v>
      </c>
      <c r="Y242" s="8">
        <v>55314.547682069737</v>
      </c>
      <c r="Z242" s="8">
        <v>56206.338067598081</v>
      </c>
      <c r="AA242" s="8">
        <v>56867.860447024854</v>
      </c>
      <c r="AB242" s="8">
        <v>56094.0735060183</v>
      </c>
      <c r="AC242" s="8">
        <v>54855.157088644417</v>
      </c>
      <c r="AD242" s="8">
        <v>55287.638953758076</v>
      </c>
      <c r="AE242" s="8">
        <v>56002.286494712542</v>
      </c>
      <c r="AF242" s="8">
        <v>57070.604990870583</v>
      </c>
      <c r="AG242" s="8">
        <v>59387.394189269478</v>
      </c>
      <c r="AH242" s="8">
        <v>60704.672584940694</v>
      </c>
      <c r="AI242" s="8">
        <v>60782.756172025249</v>
      </c>
      <c r="AJ242" s="8">
        <v>57151.224513703048</v>
      </c>
      <c r="AK242" s="8">
        <v>56034.833048581328</v>
      </c>
      <c r="AL242" s="8">
        <v>56329.852662197984</v>
      </c>
      <c r="AM242" s="8">
        <v>56848.54337416427</v>
      </c>
      <c r="AN242" s="8">
        <v>57551.6383902214</v>
      </c>
      <c r="AO242" s="8">
        <v>58277.182549023753</v>
      </c>
      <c r="AP242" s="8">
        <v>58950.481221333874</v>
      </c>
      <c r="AQ242" s="423">
        <v>59452.241241020834</v>
      </c>
      <c r="AR242" s="8">
        <v>59877.405026949782</v>
      </c>
      <c r="AS242" s="8">
        <v>59977.766705034017</v>
      </c>
      <c r="AT242" s="8">
        <v>59859.285765788394</v>
      </c>
      <c r="AU242" s="8">
        <v>59696.369634417795</v>
      </c>
      <c r="AV242" s="8">
        <v>59228.4316778785</v>
      </c>
      <c r="AW242" s="8">
        <v>58804.108297319224</v>
      </c>
      <c r="AX242" s="8">
        <v>58448.325021828408</v>
      </c>
      <c r="AY242" s="8">
        <v>58046.19798959561</v>
      </c>
      <c r="AZ242" s="8">
        <v>57539.554699431428</v>
      </c>
      <c r="BA242" s="8">
        <v>57106.017652357019</v>
      </c>
      <c r="BB242" s="8">
        <v>56773.182278895649</v>
      </c>
      <c r="BC242" s="8">
        <v>56528.478173685085</v>
      </c>
      <c r="BD242" s="8">
        <v>56264.37000333592</v>
      </c>
    </row>
    <row r="243" spans="1:56">
      <c r="A243" s="8">
        <v>19222.017515867898</v>
      </c>
      <c r="B243" s="8"/>
      <c r="C243" s="1" t="s">
        <v>82</v>
      </c>
      <c r="D243" s="186" t="s">
        <v>5433</v>
      </c>
      <c r="F243" s="8">
        <v>4554.7082091673592</v>
      </c>
      <c r="G243" s="8">
        <v>4628.0563230687512</v>
      </c>
      <c r="H243" s="8">
        <v>4701.4044369701423</v>
      </c>
      <c r="I243" s="8">
        <v>4765.7538702829233</v>
      </c>
      <c r="J243" s="8">
        <v>4856.2183556535629</v>
      </c>
      <c r="K243" s="8">
        <v>4946.6084717631393</v>
      </c>
      <c r="L243" s="8">
        <v>5278.2857012813538</v>
      </c>
      <c r="M243" s="8">
        <v>5357.0931278130192</v>
      </c>
      <c r="N243" s="8">
        <v>5747.3914872416699</v>
      </c>
      <c r="O243" s="8">
        <v>5732.4673645938337</v>
      </c>
      <c r="P243" s="8">
        <v>6142.1880301032079</v>
      </c>
      <c r="Q243" s="8">
        <v>6440.7376439136387</v>
      </c>
      <c r="R243" s="8">
        <v>6446.5319933809833</v>
      </c>
      <c r="S243" s="8">
        <v>6508.8716791976822</v>
      </c>
      <c r="T243" s="8">
        <v>6604.0308077340533</v>
      </c>
      <c r="U243" s="8">
        <v>6726.1553145885591</v>
      </c>
      <c r="V243" s="8">
        <v>6888.1269957209943</v>
      </c>
      <c r="W243" s="8">
        <v>7236.5674433278036</v>
      </c>
      <c r="X243" s="8">
        <v>7730.2118587169389</v>
      </c>
      <c r="Y243" s="8">
        <v>8038.0237502793789</v>
      </c>
      <c r="Z243" s="8">
        <v>8252.3093205514033</v>
      </c>
      <c r="AA243" s="8">
        <v>8409.382277396091</v>
      </c>
      <c r="AB243" s="8">
        <v>8362.9356517854412</v>
      </c>
      <c r="AC243" s="8">
        <v>8292.2030909308778</v>
      </c>
      <c r="AD243" s="8">
        <v>8458.0331189855751</v>
      </c>
      <c r="AE243" s="8">
        <v>8650.3301626552002</v>
      </c>
      <c r="AF243" s="8">
        <v>8885.3004640151976</v>
      </c>
      <c r="AG243" s="8">
        <v>9065.8388274141689</v>
      </c>
      <c r="AH243" s="8">
        <v>9223.652493807851</v>
      </c>
      <c r="AI243" s="8">
        <v>9194.7877367379406</v>
      </c>
      <c r="AJ243" s="8">
        <v>8637.8426027020414</v>
      </c>
      <c r="AK243" s="8">
        <v>8438.5863574384584</v>
      </c>
      <c r="AL243" s="8">
        <v>8461.6094092656022</v>
      </c>
      <c r="AM243" s="8">
        <v>8533.8117483850983</v>
      </c>
      <c r="AN243" s="8">
        <v>8633.4455729409037</v>
      </c>
      <c r="AO243" s="8">
        <v>8736.218925585039</v>
      </c>
      <c r="AP243" s="8">
        <v>8830.9607005877078</v>
      </c>
      <c r="AQ243" s="423">
        <v>8899.8667939450879</v>
      </c>
      <c r="AR243" s="8">
        <v>8957.1642992907673</v>
      </c>
      <c r="AS243" s="8">
        <v>8965.8188558358634</v>
      </c>
      <c r="AT243" s="8">
        <v>8941.7121897783109</v>
      </c>
      <c r="AU243" s="8">
        <v>8908.3209143557578</v>
      </c>
      <c r="AV243" s="8">
        <v>8813.8304141810058</v>
      </c>
      <c r="AW243" s="8">
        <v>8720.4300977611801</v>
      </c>
      <c r="AX243" s="8">
        <v>8641.8693364188312</v>
      </c>
      <c r="AY243" s="8">
        <v>8559.9587748712656</v>
      </c>
      <c r="AZ243" s="8">
        <v>8464.1039859184639</v>
      </c>
      <c r="BA243" s="8">
        <v>8385.2553730322779</v>
      </c>
      <c r="BB243" s="8">
        <v>8320.3630802908629</v>
      </c>
      <c r="BC243" s="8">
        <v>8270.4812869859561</v>
      </c>
      <c r="BD243" s="8">
        <v>8215.0927782535709</v>
      </c>
    </row>
    <row r="244" spans="1:56">
      <c r="A244" s="8">
        <v>2952.2083515408544</v>
      </c>
      <c r="B244" s="8"/>
      <c r="C244" s="1" t="s">
        <v>83</v>
      </c>
      <c r="D244" s="185" t="s">
        <v>52</v>
      </c>
      <c r="F244" s="8">
        <v>15277.331606334157</v>
      </c>
      <c r="G244" s="8">
        <v>15523.354711945038</v>
      </c>
      <c r="H244" s="8">
        <v>15769.377817555918</v>
      </c>
      <c r="I244" s="8">
        <v>15985.217688356061</v>
      </c>
      <c r="J244" s="8">
        <v>16288.652261578984</v>
      </c>
      <c r="K244" s="8">
        <v>16591.837386580326</v>
      </c>
      <c r="L244" s="8">
        <v>17704.344003671897</v>
      </c>
      <c r="M244" s="8">
        <v>17968.678651002941</v>
      </c>
      <c r="N244" s="8">
        <v>19277.81135250035</v>
      </c>
      <c r="O244" s="8">
        <v>19227.753091871116</v>
      </c>
      <c r="P244" s="8">
        <v>20602.031791076501</v>
      </c>
      <c r="Q244" s="8">
        <v>21603.422273554581</v>
      </c>
      <c r="R244" s="8">
        <v>21622.857590635365</v>
      </c>
      <c r="S244" s="8">
        <v>21831.956397566515</v>
      </c>
      <c r="T244" s="8">
        <v>22151.137670055909</v>
      </c>
      <c r="U244" s="8">
        <v>22560.765796117001</v>
      </c>
      <c r="V244" s="8">
        <v>23104.048695889851</v>
      </c>
      <c r="W244" s="8">
        <v>24222.842301479006</v>
      </c>
      <c r="X244" s="8">
        <v>25741.472768522566</v>
      </c>
      <c r="Y244" s="8">
        <v>26592.666617849558</v>
      </c>
      <c r="Z244" s="8">
        <v>27217.575877861957</v>
      </c>
      <c r="AA244" s="8">
        <v>27703.370878767415</v>
      </c>
      <c r="AB244" s="8">
        <v>27506.937031022229</v>
      </c>
      <c r="AC244" s="8">
        <v>27126.465394959287</v>
      </c>
      <c r="AD244" s="8">
        <v>27532.444745598816</v>
      </c>
      <c r="AE244" s="8">
        <v>28038.123006593294</v>
      </c>
      <c r="AF244" s="8">
        <v>28689.83015132045</v>
      </c>
      <c r="AG244" s="8">
        <v>29421.293323190705</v>
      </c>
      <c r="AH244" s="8">
        <v>30164.082729797672</v>
      </c>
      <c r="AI244" s="8">
        <v>30259.513545579823</v>
      </c>
      <c r="AJ244" s="8">
        <v>28559.995917981265</v>
      </c>
      <c r="AK244" s="8">
        <v>27918.531847641076</v>
      </c>
      <c r="AL244" s="8">
        <v>28018.73136553304</v>
      </c>
      <c r="AM244" s="8">
        <v>28374.262517866086</v>
      </c>
      <c r="AN244" s="8">
        <v>28904.820687689324</v>
      </c>
      <c r="AO244" s="8">
        <v>29396.469798897633</v>
      </c>
      <c r="AP244" s="8">
        <v>29874.84568046562</v>
      </c>
      <c r="AQ244" s="423">
        <v>30221.743392923978</v>
      </c>
      <c r="AR244" s="8">
        <v>30578.602899582162</v>
      </c>
      <c r="AS244" s="8">
        <v>30802.261989010869</v>
      </c>
      <c r="AT244" s="8">
        <v>30896.609977792727</v>
      </c>
      <c r="AU244" s="8">
        <v>30991.376959618967</v>
      </c>
      <c r="AV244" s="8">
        <v>30889.68720569666</v>
      </c>
      <c r="AW244" s="8">
        <v>30786.650099135535</v>
      </c>
      <c r="AX244" s="8">
        <v>30739.299032265626</v>
      </c>
      <c r="AY244" s="8">
        <v>30668.432173612164</v>
      </c>
      <c r="AZ244" s="8">
        <v>30509.411683773207</v>
      </c>
      <c r="BA244" s="8">
        <v>30440.747205559102</v>
      </c>
      <c r="BB244" s="8">
        <v>30382.575840731472</v>
      </c>
      <c r="BC244" s="8">
        <v>30376.631454041952</v>
      </c>
      <c r="BD244" s="8">
        <v>30365.725103689176</v>
      </c>
    </row>
    <row r="245" spans="1:56">
      <c r="A245" s="8">
        <v>1370.05130920136</v>
      </c>
      <c r="B245" s="8"/>
      <c r="C245" s="1" t="s">
        <v>84</v>
      </c>
      <c r="D245" s="185" t="s">
        <v>54</v>
      </c>
      <c r="F245" s="8">
        <v>39800.55320680287</v>
      </c>
      <c r="G245" s="8">
        <v>42989.038650593269</v>
      </c>
      <c r="H245" s="8">
        <v>46177.524094383676</v>
      </c>
      <c r="I245" s="8">
        <v>48049.097799709365</v>
      </c>
      <c r="J245" s="8">
        <v>50221.351556134323</v>
      </c>
      <c r="K245" s="8">
        <v>53009.132948004757</v>
      </c>
      <c r="L245" s="8">
        <v>57640.128982233764</v>
      </c>
      <c r="M245" s="8">
        <v>59025.056673692248</v>
      </c>
      <c r="N245" s="8">
        <v>64140.796106645364</v>
      </c>
      <c r="O245" s="8">
        <v>65738.378600449563</v>
      </c>
      <c r="P245" s="8">
        <v>72214.596280012745</v>
      </c>
      <c r="Q245" s="8">
        <v>79060.97595669709</v>
      </c>
      <c r="R245" s="8">
        <v>81293.356899375809</v>
      </c>
      <c r="S245" s="8">
        <v>84841.963710676544</v>
      </c>
      <c r="T245" s="8">
        <v>88452.881885079623</v>
      </c>
      <c r="U245" s="8">
        <v>92105.077335115246</v>
      </c>
      <c r="V245" s="8">
        <v>97065.846332970599</v>
      </c>
      <c r="W245" s="8">
        <v>102052.43951083547</v>
      </c>
      <c r="X245" s="8">
        <v>109775.5245398815</v>
      </c>
      <c r="Y245" s="8">
        <v>114575.40812346498</v>
      </c>
      <c r="Z245" s="8">
        <v>118916.91832645051</v>
      </c>
      <c r="AA245" s="8">
        <v>122334.77011979968</v>
      </c>
      <c r="AB245" s="8">
        <v>122593.4152380662</v>
      </c>
      <c r="AC245" s="8">
        <v>121709.85508655623</v>
      </c>
      <c r="AD245" s="8">
        <v>124569.45637297981</v>
      </c>
      <c r="AE245" s="8">
        <v>128234.69570832193</v>
      </c>
      <c r="AF245" s="8">
        <v>132872.46963936335</v>
      </c>
      <c r="AG245" s="8">
        <v>134895.5808368721</v>
      </c>
      <c r="AH245" s="8">
        <v>138393.60006573802</v>
      </c>
      <c r="AI245" s="8">
        <v>139865.54540066648</v>
      </c>
      <c r="AJ245" s="8">
        <v>133590.40405023188</v>
      </c>
      <c r="AK245" s="8">
        <v>132693.63685951848</v>
      </c>
      <c r="AL245" s="8">
        <v>135140.08593622083</v>
      </c>
      <c r="AM245" s="8">
        <v>137238.15038769529</v>
      </c>
      <c r="AN245" s="8">
        <v>139694.71852868737</v>
      </c>
      <c r="AO245" s="8">
        <v>141934.61500546776</v>
      </c>
      <c r="AP245" s="8">
        <v>144057.17534288455</v>
      </c>
      <c r="AQ245" s="423">
        <v>145768.57568989656</v>
      </c>
      <c r="AR245" s="8">
        <v>147297.80722469982</v>
      </c>
      <c r="AS245" s="8">
        <v>148336.66323872484</v>
      </c>
      <c r="AT245" s="8">
        <v>148919.28334415573</v>
      </c>
      <c r="AU245" s="8">
        <v>149304.69256551829</v>
      </c>
      <c r="AV245" s="8">
        <v>148487.75689094915</v>
      </c>
      <c r="AW245" s="8">
        <v>147494.26095422584</v>
      </c>
      <c r="AX245" s="8">
        <v>146681.94571503162</v>
      </c>
      <c r="AY245" s="8">
        <v>145858.81979189895</v>
      </c>
      <c r="AZ245" s="8">
        <v>144784.41222599021</v>
      </c>
      <c r="BA245" s="8">
        <v>143986.01076867996</v>
      </c>
      <c r="BB245" s="8">
        <v>143413.14192029979</v>
      </c>
      <c r="BC245" s="8">
        <v>143087.7952377547</v>
      </c>
      <c r="BD245" s="8">
        <v>142656.60717961442</v>
      </c>
    </row>
    <row r="246" spans="1:56">
      <c r="A246" s="8">
        <v>654.45691890230103</v>
      </c>
      <c r="B246" s="8"/>
      <c r="C246" s="1" t="s">
        <v>85</v>
      </c>
      <c r="D246" s="185" t="s">
        <v>56</v>
      </c>
      <c r="F246" s="8">
        <v>33299.04878638684</v>
      </c>
      <c r="G246" s="8">
        <v>33299.04878638684</v>
      </c>
      <c r="H246" s="8">
        <v>30330.448544332252</v>
      </c>
      <c r="I246" s="8">
        <v>30989.602297357953</v>
      </c>
      <c r="J246" s="8">
        <v>31454.007198291205</v>
      </c>
      <c r="K246" s="8">
        <v>31867.401752508187</v>
      </c>
      <c r="L246" s="8">
        <v>33627.757716878958</v>
      </c>
      <c r="M246" s="8">
        <v>33678.283068356512</v>
      </c>
      <c r="N246" s="8">
        <v>36151.728628515026</v>
      </c>
      <c r="O246" s="8">
        <v>36753.502636978956</v>
      </c>
      <c r="P246" s="8">
        <v>39263.465870843895</v>
      </c>
      <c r="Q246" s="8">
        <v>41001.093157340103</v>
      </c>
      <c r="R246" s="8">
        <v>40978.97325122216</v>
      </c>
      <c r="S246" s="8">
        <v>41438.624077021566</v>
      </c>
      <c r="T246" s="8">
        <v>42363.69971619008</v>
      </c>
      <c r="U246" s="8">
        <v>43210.133146248801</v>
      </c>
      <c r="V246" s="8">
        <v>44401.32382270151</v>
      </c>
      <c r="W246" s="8">
        <v>46342.560297745775</v>
      </c>
      <c r="X246" s="8">
        <v>48642.611386782039</v>
      </c>
      <c r="Y246" s="8">
        <v>50263.175879098308</v>
      </c>
      <c r="Z246" s="8">
        <v>50977.817961385736</v>
      </c>
      <c r="AA246" s="8">
        <v>51339.024248911577</v>
      </c>
      <c r="AB246" s="8">
        <v>50538.39378639061</v>
      </c>
      <c r="AC246" s="8">
        <v>49436.659552163255</v>
      </c>
      <c r="AD246" s="8">
        <v>49738.779482392318</v>
      </c>
      <c r="AE246" s="8">
        <v>50267.876249741275</v>
      </c>
      <c r="AF246" s="8">
        <v>51105.840134497485</v>
      </c>
      <c r="AG246" s="8">
        <v>54099.303876183978</v>
      </c>
      <c r="AH246" s="8">
        <v>55950.87173006629</v>
      </c>
      <c r="AI246" s="8">
        <v>56595.753254535281</v>
      </c>
      <c r="AJ246" s="8">
        <v>53341.134193240396</v>
      </c>
      <c r="AK246" s="8">
        <v>52280.617534320074</v>
      </c>
      <c r="AL246" s="8">
        <v>52594.37838274573</v>
      </c>
      <c r="AM246" s="8">
        <v>53216.299510964804</v>
      </c>
      <c r="AN246" s="8">
        <v>54011.099827905258</v>
      </c>
      <c r="AO246" s="8">
        <v>54827.099013072344</v>
      </c>
      <c r="AP246" s="8">
        <v>55593.518212700335</v>
      </c>
      <c r="AQ246" s="423">
        <v>56196.515376816162</v>
      </c>
      <c r="AR246" s="8">
        <v>56724.82321573321</v>
      </c>
      <c r="AS246" s="8">
        <v>56942.284803838564</v>
      </c>
      <c r="AT246" s="8">
        <v>56948.569440544772</v>
      </c>
      <c r="AU246" s="8">
        <v>56892.194258152966</v>
      </c>
      <c r="AV246" s="8">
        <v>56441.027087039591</v>
      </c>
      <c r="AW246" s="8">
        <v>55992.281311596955</v>
      </c>
      <c r="AX246" s="8">
        <v>55620.032529436321</v>
      </c>
      <c r="AY246" s="8">
        <v>55237.309559363515</v>
      </c>
      <c r="AZ246" s="8">
        <v>54760.262322468952</v>
      </c>
      <c r="BA246" s="8">
        <v>54388.880788861752</v>
      </c>
      <c r="BB246" s="8">
        <v>54103.98661824374</v>
      </c>
      <c r="BC246" s="8">
        <v>53913.069087537275</v>
      </c>
      <c r="BD246" s="8">
        <v>53683.078749024178</v>
      </c>
    </row>
    <row r="247" spans="1:56">
      <c r="A247" s="8">
        <v>509.57466367755467</v>
      </c>
      <c r="B247" s="8"/>
      <c r="C247" s="1" t="s">
        <v>5453</v>
      </c>
      <c r="D247" s="185" t="s">
        <v>58</v>
      </c>
      <c r="F247" s="8">
        <v>5620.3252890743079</v>
      </c>
      <c r="G247" s="8">
        <v>10691.658369472056</v>
      </c>
      <c r="H247" s="8">
        <v>15762.991449869804</v>
      </c>
      <c r="I247" s="8">
        <v>16105.559247965732</v>
      </c>
      <c r="J247" s="8">
        <v>16346.914415265306</v>
      </c>
      <c r="K247" s="8">
        <v>16561.759072574627</v>
      </c>
      <c r="L247" s="8">
        <v>17476.631003154402</v>
      </c>
      <c r="M247" s="8">
        <v>17502.889457004119</v>
      </c>
      <c r="N247" s="8">
        <v>18788.360100786689</v>
      </c>
      <c r="O247" s="8">
        <v>19101.107158790332</v>
      </c>
      <c r="P247" s="8">
        <v>20405.55634743558</v>
      </c>
      <c r="Q247" s="8">
        <v>21308.615991280461</v>
      </c>
      <c r="R247" s="8">
        <v>21297.120088392661</v>
      </c>
      <c r="S247" s="8">
        <v>21536.004522508803</v>
      </c>
      <c r="T247" s="8">
        <v>22016.774181070974</v>
      </c>
      <c r="U247" s="8">
        <v>22456.672816311991</v>
      </c>
      <c r="V247" s="8">
        <v>23075.744717627389</v>
      </c>
      <c r="W247" s="8">
        <v>24084.621784300914</v>
      </c>
      <c r="X247" s="8">
        <v>25279.97785026049</v>
      </c>
      <c r="Y247" s="8">
        <v>26122.198966740394</v>
      </c>
      <c r="Z247" s="8">
        <v>26801.516390175642</v>
      </c>
      <c r="AA247" s="8">
        <v>27292.56324226594</v>
      </c>
      <c r="AB247" s="8">
        <v>27183.612671531475</v>
      </c>
      <c r="AC247" s="8">
        <v>26965.245592442159</v>
      </c>
      <c r="AD247" s="8">
        <v>27407.916763462723</v>
      </c>
      <c r="AE247" s="8">
        <v>27972.689694185861</v>
      </c>
      <c r="AF247" s="8">
        <v>28725.957220859465</v>
      </c>
      <c r="AG247" s="8">
        <v>29163.337559092157</v>
      </c>
      <c r="AH247" s="8">
        <v>29839.32656294703</v>
      </c>
      <c r="AI247" s="8">
        <v>30007.940562108295</v>
      </c>
      <c r="AJ247" s="8">
        <v>28308.337601496914</v>
      </c>
      <c r="AK247" s="8">
        <v>27801.136589730573</v>
      </c>
      <c r="AL247" s="8">
        <v>28014.987111184662</v>
      </c>
      <c r="AM247" s="8">
        <v>28279.903112995584</v>
      </c>
      <c r="AN247" s="8">
        <v>28643.169206144743</v>
      </c>
      <c r="AO247" s="8">
        <v>28991.102529739055</v>
      </c>
      <c r="AP247" s="8">
        <v>29293.043483145193</v>
      </c>
      <c r="AQ247" s="423">
        <v>29509.568074541574</v>
      </c>
      <c r="AR247" s="8">
        <v>29688.008046149247</v>
      </c>
      <c r="AS247" s="8">
        <v>29722.495972090059</v>
      </c>
      <c r="AT247" s="8">
        <v>29663.486950706902</v>
      </c>
      <c r="AU247" s="8">
        <v>29596.256206004331</v>
      </c>
      <c r="AV247" s="8">
        <v>29388.172241645803</v>
      </c>
      <c r="AW247" s="8">
        <v>29186.736240353239</v>
      </c>
      <c r="AX247" s="8">
        <v>29018.677692304449</v>
      </c>
      <c r="AY247" s="8">
        <v>28850.075066873353</v>
      </c>
      <c r="AZ247" s="8">
        <v>28612.873037040663</v>
      </c>
      <c r="BA247" s="8">
        <v>28403.685158989065</v>
      </c>
      <c r="BB247" s="8">
        <v>28246.279331678488</v>
      </c>
      <c r="BC247" s="8">
        <v>28135.136394443103</v>
      </c>
      <c r="BD247" s="8">
        <v>28005.035280520628</v>
      </c>
    </row>
    <row r="248" spans="1:56">
      <c r="A248" s="8">
        <v>138.94859949462949</v>
      </c>
      <c r="B248" s="8"/>
      <c r="C248" s="1" t="s">
        <v>87</v>
      </c>
      <c r="D248" s="185" t="s">
        <v>60</v>
      </c>
      <c r="F248" s="8">
        <v>111287.33592054046</v>
      </c>
      <c r="G248" s="8">
        <v>112714.25036667172</v>
      </c>
      <c r="H248" s="8">
        <v>114141.16481280299</v>
      </c>
      <c r="I248" s="8">
        <v>115190.36661142894</v>
      </c>
      <c r="J248" s="8">
        <v>116520.75449208662</v>
      </c>
      <c r="K248" s="8">
        <v>117639.50338136432</v>
      </c>
      <c r="L248" s="8">
        <v>125133.03018357205</v>
      </c>
      <c r="M248" s="8">
        <v>125028.1219180683</v>
      </c>
      <c r="N248" s="8">
        <v>132782.30628235237</v>
      </c>
      <c r="O248" s="8">
        <v>132776.26779086614</v>
      </c>
      <c r="P248" s="8">
        <v>140250.1217333712</v>
      </c>
      <c r="Q248" s="8">
        <v>146590.53423395441</v>
      </c>
      <c r="R248" s="8">
        <v>146845.81875868811</v>
      </c>
      <c r="S248" s="8">
        <v>147443.91759888123</v>
      </c>
      <c r="T248" s="8">
        <v>149119.28301449967</v>
      </c>
      <c r="U248" s="8">
        <v>151298.35382192422</v>
      </c>
      <c r="V248" s="8">
        <v>153935.93009441264</v>
      </c>
      <c r="W248" s="8">
        <v>164146.30188532348</v>
      </c>
      <c r="X248" s="8">
        <v>174886.41228830878</v>
      </c>
      <c r="Y248" s="8">
        <v>184122.16950487869</v>
      </c>
      <c r="Z248" s="8">
        <v>222578.6043170327</v>
      </c>
      <c r="AA248" s="8">
        <v>270108.4559566789</v>
      </c>
      <c r="AB248" s="8">
        <v>303077.22933959612</v>
      </c>
      <c r="AC248" s="8">
        <v>330226.38848079956</v>
      </c>
      <c r="AD248" s="8">
        <v>364736.77247703593</v>
      </c>
      <c r="AE248" s="8">
        <v>402666.75528648176</v>
      </c>
      <c r="AF248" s="8">
        <v>445269.41837141046</v>
      </c>
      <c r="AG248" s="8">
        <v>452049.0736954998</v>
      </c>
      <c r="AH248" s="8">
        <v>463038.40078816732</v>
      </c>
      <c r="AI248" s="8">
        <v>465929.92712778167</v>
      </c>
      <c r="AJ248" s="8">
        <v>439540.65926759766</v>
      </c>
      <c r="AK248" s="8">
        <v>430411.39654325694</v>
      </c>
      <c r="AL248" s="8">
        <v>432607.20106925437</v>
      </c>
      <c r="AM248" s="8">
        <v>437336.64987465931</v>
      </c>
      <c r="AN248" s="8">
        <v>443491.58437684836</v>
      </c>
      <c r="AO248" s="8">
        <v>449829.02202365396</v>
      </c>
      <c r="AP248" s="8">
        <v>455772.35597389587</v>
      </c>
      <c r="AQ248" s="423">
        <v>460397.23549153918</v>
      </c>
      <c r="AR248" s="8">
        <v>464432.08765290398</v>
      </c>
      <c r="AS248" s="8">
        <v>465946.57343907963</v>
      </c>
      <c r="AT248" s="8">
        <v>465752.21256350802</v>
      </c>
      <c r="AU248" s="8">
        <v>465064.07932352117</v>
      </c>
      <c r="AV248" s="8">
        <v>461663.17726287647</v>
      </c>
      <c r="AW248" s="8">
        <v>458544.03691271774</v>
      </c>
      <c r="AX248" s="8">
        <v>456237.60163754516</v>
      </c>
      <c r="AY248" s="8">
        <v>453723.73197462974</v>
      </c>
      <c r="AZ248" s="8">
        <v>450462.73816411069</v>
      </c>
      <c r="BA248" s="8">
        <v>447741.80973395309</v>
      </c>
      <c r="BB248" s="8">
        <v>445769.73669124203</v>
      </c>
      <c r="BC248" s="8">
        <v>444426.66979575291</v>
      </c>
      <c r="BD248" s="8">
        <v>442930.3240839474</v>
      </c>
    </row>
    <row r="249" spans="1:56">
      <c r="A249" s="8">
        <v>2614.5262248977283</v>
      </c>
      <c r="B249" s="8"/>
      <c r="C249" s="1" t="s">
        <v>88</v>
      </c>
      <c r="D249" s="185" t="s">
        <v>62</v>
      </c>
      <c r="F249" s="8">
        <v>14555.345043265947</v>
      </c>
      <c r="G249" s="8">
        <v>14752.415649731582</v>
      </c>
      <c r="H249" s="8">
        <v>14949.486256197217</v>
      </c>
      <c r="I249" s="8">
        <v>15653.173296422536</v>
      </c>
      <c r="J249" s="8">
        <v>16126.238339946436</v>
      </c>
      <c r="K249" s="8">
        <v>16429.953298851924</v>
      </c>
      <c r="L249" s="8">
        <v>17486.291276105734</v>
      </c>
      <c r="M249" s="8">
        <v>17416.657106211544</v>
      </c>
      <c r="N249" s="8">
        <v>18528.371104601782</v>
      </c>
      <c r="O249" s="8">
        <v>18478.233325586072</v>
      </c>
      <c r="P249" s="8">
        <v>19711.765341966311</v>
      </c>
      <c r="Q249" s="8">
        <v>20744.547614122177</v>
      </c>
      <c r="R249" s="8">
        <v>21201.557636324564</v>
      </c>
      <c r="S249" s="8">
        <v>21869.370611957627</v>
      </c>
      <c r="T249" s="8">
        <v>22409.704663340748</v>
      </c>
      <c r="U249" s="8">
        <v>23146.437011872487</v>
      </c>
      <c r="V249" s="8">
        <v>23754.6214532173</v>
      </c>
      <c r="W249" s="8">
        <v>24638.42210750085</v>
      </c>
      <c r="X249" s="8">
        <v>25998.629422016213</v>
      </c>
      <c r="Y249" s="8">
        <v>27022.019736324251</v>
      </c>
      <c r="Z249" s="8">
        <v>27815.476693020497</v>
      </c>
      <c r="AA249" s="8">
        <v>28513.040758287032</v>
      </c>
      <c r="AB249" s="8">
        <v>28522.892788035613</v>
      </c>
      <c r="AC249" s="8">
        <v>28160.258081621505</v>
      </c>
      <c r="AD249" s="8">
        <v>28635.095426973003</v>
      </c>
      <c r="AE249" s="8">
        <v>29323.666041989127</v>
      </c>
      <c r="AF249" s="8">
        <v>30210.452342655124</v>
      </c>
      <c r="AG249" s="8">
        <v>30808.343744204958</v>
      </c>
      <c r="AH249" s="8">
        <v>31731.753439205699</v>
      </c>
      <c r="AI249" s="8">
        <v>32177.527142104434</v>
      </c>
      <c r="AJ249" s="8">
        <v>30415.211859724062</v>
      </c>
      <c r="AK249" s="8">
        <v>29813.741297935805</v>
      </c>
      <c r="AL249" s="8">
        <v>29996.02757999711</v>
      </c>
      <c r="AM249" s="8">
        <v>30354.270385465603</v>
      </c>
      <c r="AN249" s="8">
        <v>30811.528388424056</v>
      </c>
      <c r="AO249" s="8">
        <v>31281.747482643575</v>
      </c>
      <c r="AP249" s="8">
        <v>31724.978040044625</v>
      </c>
      <c r="AQ249" s="423">
        <v>32076.714398757365</v>
      </c>
      <c r="AR249" s="8">
        <v>32387.502747717597</v>
      </c>
      <c r="AS249" s="8">
        <v>32522.423037932203</v>
      </c>
      <c r="AT249" s="8">
        <v>32537.941252248282</v>
      </c>
      <c r="AU249" s="8">
        <v>32518.606502925206</v>
      </c>
      <c r="AV249" s="8">
        <v>32406.786689072953</v>
      </c>
      <c r="AW249" s="8">
        <v>32350.617666211434</v>
      </c>
      <c r="AX249" s="8">
        <v>32368.313774539471</v>
      </c>
      <c r="AY249" s="8">
        <v>32363.819762717168</v>
      </c>
      <c r="AZ249" s="8">
        <v>32313.908670982444</v>
      </c>
      <c r="BA249" s="8">
        <v>32259.411557721345</v>
      </c>
      <c r="BB249" s="8">
        <v>32239.337589734863</v>
      </c>
      <c r="BC249" s="8">
        <v>32263.777684951281</v>
      </c>
      <c r="BD249" s="8">
        <v>32281.768788616118</v>
      </c>
    </row>
    <row r="250" spans="1:56">
      <c r="A250" s="8">
        <v>582.83252707709835</v>
      </c>
      <c r="B250" s="8"/>
      <c r="C250" s="1" t="s">
        <v>89</v>
      </c>
      <c r="D250" s="185" t="s">
        <v>64</v>
      </c>
      <c r="F250" s="8">
        <v>34260.905379344265</v>
      </c>
      <c r="G250" s="8">
        <v>34875.560548544068</v>
      </c>
      <c r="H250" s="8">
        <v>35490.215717743871</v>
      </c>
      <c r="I250" s="8">
        <v>36041.055471905849</v>
      </c>
      <c r="J250" s="8">
        <v>36987.832605266187</v>
      </c>
      <c r="K250" s="8">
        <v>37609.896544160554</v>
      </c>
      <c r="L250" s="8">
        <v>39880.544867932578</v>
      </c>
      <c r="M250" s="8">
        <v>40403.524766928334</v>
      </c>
      <c r="N250" s="8">
        <v>43318.517315310317</v>
      </c>
      <c r="O250" s="8">
        <v>43477.324084102991</v>
      </c>
      <c r="P250" s="8">
        <v>46102.792950617768</v>
      </c>
      <c r="Q250" s="8">
        <v>48157.744443856565</v>
      </c>
      <c r="R250" s="8">
        <v>48381.995246132137</v>
      </c>
      <c r="S250" s="8">
        <v>49049.199908716473</v>
      </c>
      <c r="T250" s="8">
        <v>50428.752236485008</v>
      </c>
      <c r="U250" s="8">
        <v>51749.10969971741</v>
      </c>
      <c r="V250" s="8">
        <v>53283.685692529973</v>
      </c>
      <c r="W250" s="8">
        <v>55740.603359634508</v>
      </c>
      <c r="X250" s="8">
        <v>58846.279199835903</v>
      </c>
      <c r="Y250" s="8">
        <v>60989.003348343955</v>
      </c>
      <c r="Z250" s="8">
        <v>66855.58838065021</v>
      </c>
      <c r="AA250" s="8">
        <v>70982.670891079164</v>
      </c>
      <c r="AB250" s="8">
        <v>72875.175932513535</v>
      </c>
      <c r="AC250" s="8">
        <v>74055.453637505809</v>
      </c>
      <c r="AD250" s="8">
        <v>77727.363212703494</v>
      </c>
      <c r="AE250" s="8">
        <v>81944.81933887284</v>
      </c>
      <c r="AF250" s="8">
        <v>86731.409475506909</v>
      </c>
      <c r="AG250" s="8">
        <v>88720.912334779307</v>
      </c>
      <c r="AH250" s="8">
        <v>91654.223121383591</v>
      </c>
      <c r="AI250" s="8">
        <v>94010.642661607853</v>
      </c>
      <c r="AJ250" s="8">
        <v>90986.65243864902</v>
      </c>
      <c r="AK250" s="8">
        <v>92367.863279320285</v>
      </c>
      <c r="AL250" s="8">
        <v>95560.898442617618</v>
      </c>
      <c r="AM250" s="8">
        <v>99065.745570522675</v>
      </c>
      <c r="AN250" s="8">
        <v>102486.61531331441</v>
      </c>
      <c r="AO250" s="8">
        <v>105500.72855108997</v>
      </c>
      <c r="AP250" s="8">
        <v>108176.34666614815</v>
      </c>
      <c r="AQ250" s="423">
        <v>110440.29360470925</v>
      </c>
      <c r="AR250" s="8">
        <v>112358.29494446493</v>
      </c>
      <c r="AS250" s="8">
        <v>113713.36496602278</v>
      </c>
      <c r="AT250" s="8">
        <v>114714.44387387179</v>
      </c>
      <c r="AU250" s="8">
        <v>115809.86274033286</v>
      </c>
      <c r="AV250" s="8">
        <v>116346.75758327475</v>
      </c>
      <c r="AW250" s="8">
        <v>117037.28192273427</v>
      </c>
      <c r="AX250" s="8">
        <v>117685.14136508251</v>
      </c>
      <c r="AY250" s="8">
        <v>118253.81567841103</v>
      </c>
      <c r="AZ250" s="8">
        <v>118477.42553502976</v>
      </c>
      <c r="BA250" s="8">
        <v>118696.29819111792</v>
      </c>
      <c r="BB250" s="8">
        <v>119055.51182208373</v>
      </c>
      <c r="BC250" s="8">
        <v>119556.34309616813</v>
      </c>
      <c r="BD250" s="8">
        <v>119942.60154123037</v>
      </c>
    </row>
    <row r="251" spans="1:56">
      <c r="A251" s="8">
        <v>459.04907398302265</v>
      </c>
      <c r="B251" s="8"/>
      <c r="C251" s="1" t="s">
        <v>90</v>
      </c>
      <c r="D251" s="186" t="s">
        <v>5434</v>
      </c>
      <c r="F251" s="8">
        <v>93419.047590522954</v>
      </c>
      <c r="G251" s="8">
        <v>95092.731567875642</v>
      </c>
      <c r="H251" s="8">
        <v>96766.415545228316</v>
      </c>
      <c r="I251" s="8">
        <v>98266.332436564364</v>
      </c>
      <c r="J251" s="8">
        <v>100844.37260873445</v>
      </c>
      <c r="K251" s="8">
        <v>102538.23040020447</v>
      </c>
      <c r="L251" s="8">
        <v>108726.98855621848</v>
      </c>
      <c r="M251" s="8">
        <v>110149.4485241012</v>
      </c>
      <c r="N251" s="8">
        <v>118093.70785323142</v>
      </c>
      <c r="O251" s="8">
        <v>118524.17778565657</v>
      </c>
      <c r="P251" s="8">
        <v>125679.56328821628</v>
      </c>
      <c r="Q251" s="8">
        <v>131279.82577985615</v>
      </c>
      <c r="R251" s="8">
        <v>131888.41597728548</v>
      </c>
      <c r="S251" s="8">
        <v>133704.03605860649</v>
      </c>
      <c r="T251" s="8">
        <v>137459.9244662337</v>
      </c>
      <c r="U251" s="8">
        <v>141055.35189563283</v>
      </c>
      <c r="V251" s="8">
        <v>145235.13322236884</v>
      </c>
      <c r="W251" s="8">
        <v>153068.71128711573</v>
      </c>
      <c r="X251" s="8">
        <v>162786.7828709142</v>
      </c>
      <c r="Y251" s="8">
        <v>169902.61285857085</v>
      </c>
      <c r="Z251" s="8">
        <v>177924.99831106921</v>
      </c>
      <c r="AA251" s="8">
        <v>183099.6511936677</v>
      </c>
      <c r="AB251" s="8">
        <v>183290.58023238834</v>
      </c>
      <c r="AC251" s="8">
        <v>181910.0452579376</v>
      </c>
      <c r="AD251" s="8">
        <v>186440.59700101402</v>
      </c>
      <c r="AE251" s="8">
        <v>192071.4052546951</v>
      </c>
      <c r="AF251" s="8">
        <v>198925.72463412143</v>
      </c>
      <c r="AG251" s="8">
        <v>203451.90509170928</v>
      </c>
      <c r="AH251" s="8">
        <v>208216.24032739919</v>
      </c>
      <c r="AI251" s="8">
        <v>210063.4527128897</v>
      </c>
      <c r="AJ251" s="8">
        <v>200354.01751120453</v>
      </c>
      <c r="AK251" s="8">
        <v>200434.54972062528</v>
      </c>
      <c r="AL251" s="8">
        <v>205064.39411591904</v>
      </c>
      <c r="AM251" s="8">
        <v>210253.61973759669</v>
      </c>
      <c r="AN251" s="8">
        <v>215484.22025680094</v>
      </c>
      <c r="AO251" s="8">
        <v>220236.30443720263</v>
      </c>
      <c r="AP251" s="8">
        <v>224501.9495241906</v>
      </c>
      <c r="AQ251" s="423">
        <v>227976.67959727417</v>
      </c>
      <c r="AR251" s="8">
        <v>230945.74639477528</v>
      </c>
      <c r="AS251" s="8">
        <v>232794.10105652633</v>
      </c>
      <c r="AT251" s="8">
        <v>233940.44822795922</v>
      </c>
      <c r="AU251" s="8">
        <v>235192.21829705266</v>
      </c>
      <c r="AV251" s="8">
        <v>235336.92858588661</v>
      </c>
      <c r="AW251" s="8">
        <v>235727.16781125811</v>
      </c>
      <c r="AX251" s="8">
        <v>236216.09447522211</v>
      </c>
      <c r="AY251" s="8">
        <v>236617.42546624818</v>
      </c>
      <c r="AZ251" s="8">
        <v>236380.74489312104</v>
      </c>
      <c r="BA251" s="8">
        <v>236285.75168035016</v>
      </c>
      <c r="BB251" s="8">
        <v>236483.92393227931</v>
      </c>
      <c r="BC251" s="8">
        <v>237046.33575066886</v>
      </c>
      <c r="BD251" s="8">
        <v>237419.03948830755</v>
      </c>
    </row>
    <row r="252" spans="1:56">
      <c r="A252" s="8">
        <v>3545.1953576727983</v>
      </c>
      <c r="B252" s="8"/>
      <c r="C252" s="1" t="s">
        <v>91</v>
      </c>
      <c r="D252" s="185" t="s">
        <v>67</v>
      </c>
      <c r="F252" s="8">
        <v>20007.658287354843</v>
      </c>
      <c r="G252" s="8">
        <v>20269.095261833754</v>
      </c>
      <c r="H252" s="8">
        <v>20530.532236312658</v>
      </c>
      <c r="I252" s="8">
        <v>20719.297673345118</v>
      </c>
      <c r="J252" s="8">
        <v>20905.426610008475</v>
      </c>
      <c r="K252" s="8">
        <v>21238.400627835614</v>
      </c>
      <c r="L252" s="8">
        <v>22707.133589089823</v>
      </c>
      <c r="M252" s="8">
        <v>22914.0953188536</v>
      </c>
      <c r="N252" s="8">
        <v>24446.984147439664</v>
      </c>
      <c r="O252" s="8">
        <v>24508.760457259279</v>
      </c>
      <c r="P252" s="8">
        <v>26182.572155659302</v>
      </c>
      <c r="Q252" s="8">
        <v>27665.032170520342</v>
      </c>
      <c r="R252" s="8">
        <v>27944.373484518161</v>
      </c>
      <c r="S252" s="8">
        <v>28737.453154020208</v>
      </c>
      <c r="T252" s="8">
        <v>29887.275798005736</v>
      </c>
      <c r="U252" s="8">
        <v>31124.852838925988</v>
      </c>
      <c r="V252" s="8">
        <v>32286.30287308092</v>
      </c>
      <c r="W252" s="8">
        <v>34084.157085432591</v>
      </c>
      <c r="X252" s="8">
        <v>36026.430975225201</v>
      </c>
      <c r="Y252" s="8">
        <v>37766.179529638641</v>
      </c>
      <c r="Z252" s="8">
        <v>38453.867170200647</v>
      </c>
      <c r="AA252" s="8">
        <v>38998.349356101215</v>
      </c>
      <c r="AB252" s="8">
        <v>38753.276478936947</v>
      </c>
      <c r="AC252" s="8">
        <v>38078.707519783769</v>
      </c>
      <c r="AD252" s="8">
        <v>38623.220290712226</v>
      </c>
      <c r="AE252" s="8">
        <v>39376.63752481604</v>
      </c>
      <c r="AF252" s="8">
        <v>40340.67086066815</v>
      </c>
      <c r="AG252" s="8">
        <v>41346.439729133926</v>
      </c>
      <c r="AH252" s="8">
        <v>42697.29962146547</v>
      </c>
      <c r="AI252" s="8">
        <v>43636.270628381615</v>
      </c>
      <c r="AJ252" s="8">
        <v>41365.36689704263</v>
      </c>
      <c r="AK252" s="8">
        <v>40527.524889606131</v>
      </c>
      <c r="AL252" s="8">
        <v>40770.983029220122</v>
      </c>
      <c r="AM252" s="8">
        <v>41238.089604795765</v>
      </c>
      <c r="AN252" s="8">
        <v>41900.837934478572</v>
      </c>
      <c r="AO252" s="8">
        <v>42522.537654666623</v>
      </c>
      <c r="AP252" s="8">
        <v>43165.19242837924</v>
      </c>
      <c r="AQ252" s="423">
        <v>43628.139256104834</v>
      </c>
      <c r="AR252" s="8">
        <v>44035.862781907199</v>
      </c>
      <c r="AS252" s="8">
        <v>44212.328194757887</v>
      </c>
      <c r="AT252" s="8">
        <v>44384.853842010874</v>
      </c>
      <c r="AU252" s="8">
        <v>44529.737408069945</v>
      </c>
      <c r="AV252" s="8">
        <v>44487.91266430197</v>
      </c>
      <c r="AW252" s="8">
        <v>44612.4059746903</v>
      </c>
      <c r="AX252" s="8">
        <v>44907.841115568575</v>
      </c>
      <c r="AY252" s="8">
        <v>45274.255142379167</v>
      </c>
      <c r="AZ252" s="8">
        <v>45466.072239191075</v>
      </c>
      <c r="BA252" s="8">
        <v>45783.826515434092</v>
      </c>
      <c r="BB252" s="8">
        <v>46088.965002149955</v>
      </c>
      <c r="BC252" s="8">
        <v>46466.759648063424</v>
      </c>
      <c r="BD252" s="8">
        <v>46818.255850940754</v>
      </c>
    </row>
    <row r="253" spans="1:56">
      <c r="A253" s="8">
        <v>1250.0062925638522</v>
      </c>
      <c r="B253" s="8"/>
      <c r="C253" s="1" t="s">
        <v>92</v>
      </c>
      <c r="D253" s="185" t="s">
        <v>69</v>
      </c>
      <c r="F253" s="8">
        <v>110151.2050311707</v>
      </c>
      <c r="G253" s="8">
        <v>111590.53378044043</v>
      </c>
      <c r="H253" s="8">
        <v>113029.8625297102</v>
      </c>
      <c r="I253" s="8">
        <v>114069.10160800362</v>
      </c>
      <c r="J253" s="8">
        <v>115093.82555971152</v>
      </c>
      <c r="K253" s="8">
        <v>116926.99807700257</v>
      </c>
      <c r="L253" s="8">
        <v>125013.03709404237</v>
      </c>
      <c r="M253" s="8">
        <v>126152.45499099954</v>
      </c>
      <c r="N253" s="8">
        <v>134591.7010648037</v>
      </c>
      <c r="O253" s="8">
        <v>134931.80758158234</v>
      </c>
      <c r="P253" s="8">
        <v>144146.89776985085</v>
      </c>
      <c r="Q253" s="8">
        <v>152308.51042347541</v>
      </c>
      <c r="R253" s="8">
        <v>153846.41065697235</v>
      </c>
      <c r="S253" s="8">
        <v>158212.67281652676</v>
      </c>
      <c r="T253" s="8">
        <v>164542.96634653877</v>
      </c>
      <c r="U253" s="8">
        <v>171356.38750849618</v>
      </c>
      <c r="V253" s="8">
        <v>177750.69507853885</v>
      </c>
      <c r="W253" s="8">
        <v>186860.74176010364</v>
      </c>
      <c r="X253" s="8">
        <v>198849.0352817431</v>
      </c>
      <c r="Y253" s="8">
        <v>207459.88509259641</v>
      </c>
      <c r="Z253" s="8">
        <v>210238.94541030767</v>
      </c>
      <c r="AA253" s="8">
        <v>212559.78193989891</v>
      </c>
      <c r="AB253" s="8">
        <v>209370.44418938732</v>
      </c>
      <c r="AC253" s="8">
        <v>204710.6763606098</v>
      </c>
      <c r="AD253" s="8">
        <v>206356.08182021734</v>
      </c>
      <c r="AE253" s="8">
        <v>208941.43593905578</v>
      </c>
      <c r="AF253" s="8">
        <v>212695.79795767856</v>
      </c>
      <c r="AG253" s="8">
        <v>218764.11049762237</v>
      </c>
      <c r="AH253" s="8">
        <v>224172.14515369962</v>
      </c>
      <c r="AI253" s="8">
        <v>224606.53504628543</v>
      </c>
      <c r="AJ253" s="8">
        <v>212928.30425015546</v>
      </c>
      <c r="AK253" s="8">
        <v>210533.66325212058</v>
      </c>
      <c r="AL253" s="8">
        <v>213032.04381081351</v>
      </c>
      <c r="AM253" s="8">
        <v>216346.4693117328</v>
      </c>
      <c r="AN253" s="8">
        <v>220695.50036270017</v>
      </c>
      <c r="AO253" s="8">
        <v>224552.50668411722</v>
      </c>
      <c r="AP253" s="8">
        <v>228125.05283831837</v>
      </c>
      <c r="AQ253" s="423">
        <v>230680.35815009801</v>
      </c>
      <c r="AR253" s="8">
        <v>233469.92157170217</v>
      </c>
      <c r="AS253" s="8">
        <v>235121.19014203109</v>
      </c>
      <c r="AT253" s="8">
        <v>236002.04861553619</v>
      </c>
      <c r="AU253" s="8">
        <v>236724.8789723519</v>
      </c>
      <c r="AV253" s="8">
        <v>235946.58906734287</v>
      </c>
      <c r="AW253" s="8">
        <v>235190.75630437149</v>
      </c>
      <c r="AX253" s="8">
        <v>234766.59486565454</v>
      </c>
      <c r="AY253" s="8">
        <v>234374.09566092392</v>
      </c>
      <c r="AZ253" s="8">
        <v>233460.74935739688</v>
      </c>
      <c r="BA253" s="8">
        <v>232827.0833510083</v>
      </c>
      <c r="BB253" s="8">
        <v>232479.72397623738</v>
      </c>
      <c r="BC253" s="8">
        <v>232444.95370101702</v>
      </c>
      <c r="BD253" s="8">
        <v>232259.55594957111</v>
      </c>
    </row>
    <row r="254" spans="1:56">
      <c r="AZ254" s="1"/>
      <c r="BA254" s="1"/>
      <c r="BB254" s="1"/>
      <c r="BC254" s="1"/>
      <c r="BD254" s="1"/>
    </row>
    <row r="255" spans="1:56">
      <c r="D255" s="4" t="s">
        <v>96</v>
      </c>
      <c r="AZ255" s="1"/>
      <c r="BA255" s="1"/>
      <c r="BB255" s="1"/>
      <c r="BC255" s="1"/>
      <c r="BD255" s="1"/>
    </row>
    <row r="256" spans="1:56">
      <c r="A256" s="8">
        <v>106.48096029128659</v>
      </c>
      <c r="B256" s="8"/>
      <c r="C256" s="1" t="s">
        <v>97</v>
      </c>
      <c r="D256" s="185" t="s">
        <v>41</v>
      </c>
      <c r="F256" s="8">
        <v>40696.662819853438</v>
      </c>
      <c r="G256" s="8">
        <v>41700.08658172701</v>
      </c>
      <c r="H256" s="8">
        <v>42703.510343600574</v>
      </c>
      <c r="I256" s="8">
        <v>44257.002746285623</v>
      </c>
      <c r="J256" s="8">
        <v>46606.120598262525</v>
      </c>
      <c r="K256" s="8">
        <v>48934.561178675896</v>
      </c>
      <c r="L256" s="8">
        <v>49695.768483822583</v>
      </c>
      <c r="M256" s="8">
        <v>49546.517070036483</v>
      </c>
      <c r="N256" s="8">
        <v>52273.811962574538</v>
      </c>
      <c r="O256" s="8">
        <v>52585.807956194207</v>
      </c>
      <c r="P256" s="8">
        <v>56289.490101634299</v>
      </c>
      <c r="Q256" s="8">
        <v>59687.816054859606</v>
      </c>
      <c r="R256" s="8">
        <v>62488.410252297035</v>
      </c>
      <c r="S256" s="8">
        <v>66288.542174939212</v>
      </c>
      <c r="T256" s="8">
        <v>70860.892025420588</v>
      </c>
      <c r="U256" s="8">
        <v>78425.921481403377</v>
      </c>
      <c r="V256" s="8">
        <v>82710.375879353072</v>
      </c>
      <c r="W256" s="8">
        <v>87029.28237334211</v>
      </c>
      <c r="X256" s="8">
        <v>91919.753724823735</v>
      </c>
      <c r="Y256" s="8">
        <v>97412.530517584542</v>
      </c>
      <c r="Z256" s="8">
        <v>101803.61807623306</v>
      </c>
      <c r="AA256" s="8">
        <v>106254.40114189948</v>
      </c>
      <c r="AB256" s="8">
        <v>108563.77406324894</v>
      </c>
      <c r="AC256" s="8">
        <v>110216.79388037193</v>
      </c>
      <c r="AD256" s="8">
        <v>113386.61374144799</v>
      </c>
      <c r="AE256" s="8">
        <v>117712.63216067546</v>
      </c>
      <c r="AF256" s="8">
        <v>123046.98663489982</v>
      </c>
      <c r="AG256" s="8">
        <v>128015.49256242464</v>
      </c>
      <c r="AH256" s="8">
        <v>132078.8325769584</v>
      </c>
      <c r="AI256" s="8">
        <v>132481.85223442627</v>
      </c>
      <c r="AJ256" s="8">
        <v>124428.87277113057</v>
      </c>
      <c r="AK256" s="8">
        <v>124215.72715346058</v>
      </c>
      <c r="AL256" s="8">
        <v>126042.70041569228</v>
      </c>
      <c r="AM256" s="8">
        <v>128605.05547123223</v>
      </c>
      <c r="AN256" s="8">
        <v>131723.80398238514</v>
      </c>
      <c r="AO256" s="8">
        <v>133092.90327816599</v>
      </c>
      <c r="AP256" s="8">
        <v>135943.36586973845</v>
      </c>
      <c r="AQ256" s="423">
        <v>138076.34190646681</v>
      </c>
      <c r="AR256" s="8">
        <v>139980.02141790013</v>
      </c>
      <c r="AS256" s="8">
        <v>141370.13828464315</v>
      </c>
      <c r="AT256" s="8">
        <v>142574.27337472219</v>
      </c>
      <c r="AU256" s="8">
        <v>143353.76304928903</v>
      </c>
      <c r="AV256" s="8">
        <v>143608.01911193723</v>
      </c>
      <c r="AW256" s="8">
        <v>144375.73112207896</v>
      </c>
      <c r="AX256" s="8">
        <v>145382.92750890803</v>
      </c>
      <c r="AY256" s="8">
        <v>146298.39200235691</v>
      </c>
      <c r="AZ256" s="8">
        <v>146747.1020372989</v>
      </c>
      <c r="BA256" s="8">
        <v>147229.30374351711</v>
      </c>
      <c r="BB256" s="8">
        <v>147804.4573006595</v>
      </c>
      <c r="BC256" s="8">
        <v>148596.93844025637</v>
      </c>
      <c r="BD256" s="8">
        <v>149591.15202561714</v>
      </c>
    </row>
    <row r="257" spans="1:56">
      <c r="A257" s="8">
        <v>106.48096029128659</v>
      </c>
      <c r="B257" s="8"/>
      <c r="C257" s="1" t="s">
        <v>98</v>
      </c>
      <c r="D257" s="185" t="s">
        <v>43</v>
      </c>
      <c r="F257" s="8">
        <v>10104.824029106534</v>
      </c>
      <c r="G257" s="8">
        <v>14672.252686163205</v>
      </c>
      <c r="H257" s="8">
        <v>19239.68134321988</v>
      </c>
      <c r="I257" s="8">
        <v>19939.593330695461</v>
      </c>
      <c r="J257" s="8">
        <v>20997.967186756636</v>
      </c>
      <c r="K257" s="8">
        <v>22047.02508465117</v>
      </c>
      <c r="L257" s="8">
        <v>22389.980168889302</v>
      </c>
      <c r="M257" s="8">
        <v>22322.736290852939</v>
      </c>
      <c r="N257" s="8">
        <v>23551.49440088233</v>
      </c>
      <c r="O257" s="8">
        <v>23692.06138119155</v>
      </c>
      <c r="P257" s="8">
        <v>25360.721959712802</v>
      </c>
      <c r="Q257" s="8">
        <v>26891.807060548002</v>
      </c>
      <c r="R257" s="8">
        <v>28153.589511143226</v>
      </c>
      <c r="S257" s="8">
        <v>29865.70466667843</v>
      </c>
      <c r="T257" s="8">
        <v>31925.735643175518</v>
      </c>
      <c r="U257" s="8">
        <v>35334.09141800685</v>
      </c>
      <c r="V257" s="8">
        <v>37264.413695563177</v>
      </c>
      <c r="W257" s="8">
        <v>39210.258054186605</v>
      </c>
      <c r="X257" s="8">
        <v>41413.615803083063</v>
      </c>
      <c r="Y257" s="8">
        <v>43888.336834956921</v>
      </c>
      <c r="Z257" s="8">
        <v>49736.807319184532</v>
      </c>
      <c r="AA257" s="8">
        <v>56142.539444000598</v>
      </c>
      <c r="AB257" s="8">
        <v>60827.935304007333</v>
      </c>
      <c r="AC257" s="8">
        <v>65095.991258090726</v>
      </c>
      <c r="AD257" s="8">
        <v>69834.495854563807</v>
      </c>
      <c r="AE257" s="8">
        <v>75291.428799324145</v>
      </c>
      <c r="AF257" s="8">
        <v>81494.530919448633</v>
      </c>
      <c r="AG257" s="8">
        <v>86450.576041472741</v>
      </c>
      <c r="AH257" s="8">
        <v>90988.223732045881</v>
      </c>
      <c r="AI257" s="8">
        <v>93845.569968829353</v>
      </c>
      <c r="AJ257" s="8">
        <v>90192.097363450011</v>
      </c>
      <c r="AK257" s="8">
        <v>92770.911631252486</v>
      </c>
      <c r="AL257" s="8">
        <v>95446.772975901738</v>
      </c>
      <c r="AM257" s="8">
        <v>98589.867960325704</v>
      </c>
      <c r="AN257" s="8">
        <v>103207.65738184236</v>
      </c>
      <c r="AO257" s="8">
        <v>105486.67238848172</v>
      </c>
      <c r="AP257" s="8">
        <v>108604.21450870222</v>
      </c>
      <c r="AQ257" s="423">
        <v>112319.41684678153</v>
      </c>
      <c r="AR257" s="8">
        <v>115295.02041286427</v>
      </c>
      <c r="AS257" s="8">
        <v>117603.59342028413</v>
      </c>
      <c r="AT257" s="8">
        <v>120575.91154025422</v>
      </c>
      <c r="AU257" s="8">
        <v>122950.11134903609</v>
      </c>
      <c r="AV257" s="8">
        <v>124519.82228971466</v>
      </c>
      <c r="AW257" s="8">
        <v>126326.2621851697</v>
      </c>
      <c r="AX257" s="8">
        <v>128724.89473619753</v>
      </c>
      <c r="AY257" s="8">
        <v>131096.25425803591</v>
      </c>
      <c r="AZ257" s="8">
        <v>132809.07340613767</v>
      </c>
      <c r="BA257" s="8">
        <v>135366.4592147136</v>
      </c>
      <c r="BB257" s="8">
        <v>136619.38491096933</v>
      </c>
      <c r="BC257" s="8">
        <v>138092.57553666562</v>
      </c>
      <c r="BD257" s="8">
        <v>140279.76977135867</v>
      </c>
    </row>
    <row r="258" spans="1:56">
      <c r="A258" s="8">
        <v>106.48096029128659</v>
      </c>
      <c r="B258" s="8"/>
      <c r="C258" s="1" t="s">
        <v>99</v>
      </c>
      <c r="D258" s="185" t="s">
        <v>45</v>
      </c>
      <c r="F258" s="8">
        <v>19124.804012047887</v>
      </c>
      <c r="G258" s="8">
        <v>20850.043290863505</v>
      </c>
      <c r="H258" s="8">
        <v>22575.282569679115</v>
      </c>
      <c r="I258" s="8">
        <v>23396.538941304792</v>
      </c>
      <c r="J258" s="8">
        <v>24638.404044926261</v>
      </c>
      <c r="K258" s="8">
        <v>25869.338074156876</v>
      </c>
      <c r="L258" s="8">
        <v>26271.751596359642</v>
      </c>
      <c r="M258" s="8">
        <v>26192.849585423435</v>
      </c>
      <c r="N258" s="8">
        <v>27634.638617624529</v>
      </c>
      <c r="O258" s="8">
        <v>27799.575824423198</v>
      </c>
      <c r="P258" s="8">
        <v>29757.533620136724</v>
      </c>
      <c r="Q258" s="8">
        <v>31554.064351232275</v>
      </c>
      <c r="R258" s="8">
        <v>33034.603184256543</v>
      </c>
      <c r="S258" s="8">
        <v>35043.549316914716</v>
      </c>
      <c r="T258" s="8">
        <v>37460.729755981731</v>
      </c>
      <c r="U258" s="8">
        <v>41459.995302130206</v>
      </c>
      <c r="V258" s="8">
        <v>43724.979325981389</v>
      </c>
      <c r="W258" s="8">
        <v>46008.176508351571</v>
      </c>
      <c r="X258" s="8">
        <v>48593.532413997003</v>
      </c>
      <c r="Y258" s="8">
        <v>51497.298104241556</v>
      </c>
      <c r="Z258" s="8">
        <v>52757.518908787002</v>
      </c>
      <c r="AA258" s="8">
        <v>53903.877954527678</v>
      </c>
      <c r="AB258" s="8">
        <v>54125.33752447724</v>
      </c>
      <c r="AC258" s="8">
        <v>54033.163247066717</v>
      </c>
      <c r="AD258" s="8">
        <v>54801.231162971046</v>
      </c>
      <c r="AE258" s="8">
        <v>56126.369631058922</v>
      </c>
      <c r="AF258" s="8">
        <v>57904.538836651875</v>
      </c>
      <c r="AG258" s="8">
        <v>59786.034896052428</v>
      </c>
      <c r="AH258" s="8">
        <v>61191.915226681987</v>
      </c>
      <c r="AI258" s="8">
        <v>60671.309428984947</v>
      </c>
      <c r="AJ258" s="8">
        <v>56421.018480490624</v>
      </c>
      <c r="AK258" s="8">
        <v>55574.929295150083</v>
      </c>
      <c r="AL258" s="8">
        <v>56032.764788201959</v>
      </c>
      <c r="AM258" s="8">
        <v>56842.095165948092</v>
      </c>
      <c r="AN258" s="8">
        <v>57609.953747982792</v>
      </c>
      <c r="AO258" s="8">
        <v>57877.981316083751</v>
      </c>
      <c r="AP258" s="8">
        <v>58882.217224116677</v>
      </c>
      <c r="AQ258" s="423">
        <v>59254.648537726542</v>
      </c>
      <c r="AR258" s="8">
        <v>59680.325048345243</v>
      </c>
      <c r="AS258" s="8">
        <v>59953.955511446467</v>
      </c>
      <c r="AT258" s="8">
        <v>59924.30086550898</v>
      </c>
      <c r="AU258" s="8">
        <v>59781.695720483774</v>
      </c>
      <c r="AV258" s="8">
        <v>59517.122270601634</v>
      </c>
      <c r="AW258" s="8">
        <v>59522.508651966236</v>
      </c>
      <c r="AX258" s="8">
        <v>59521.711125775699</v>
      </c>
      <c r="AY258" s="8">
        <v>59468.56541306321</v>
      </c>
      <c r="AZ258" s="8">
        <v>59291.573319880117</v>
      </c>
      <c r="BA258" s="8">
        <v>58904.854256176768</v>
      </c>
      <c r="BB258" s="8">
        <v>58936.423748598907</v>
      </c>
      <c r="BC258" s="8">
        <v>59049.336992806173</v>
      </c>
      <c r="BD258" s="8">
        <v>59098.046052958525</v>
      </c>
    </row>
    <row r="259" spans="1:56">
      <c r="A259" s="8">
        <v>519.57936379444573</v>
      </c>
      <c r="B259" s="8"/>
      <c r="C259" s="1" t="s">
        <v>100</v>
      </c>
      <c r="D259" s="186" t="s">
        <v>5432</v>
      </c>
      <c r="F259" s="8">
        <v>977.51602745215791</v>
      </c>
      <c r="G259" s="8">
        <v>3084.9199261436966</v>
      </c>
      <c r="H259" s="8">
        <v>5192.3238248352354</v>
      </c>
      <c r="I259" s="8">
        <v>5441.9087153135188</v>
      </c>
      <c r="J259" s="8">
        <v>5708.9913981860245</v>
      </c>
      <c r="K259" s="8">
        <v>5939.2683798155113</v>
      </c>
      <c r="L259" s="8">
        <v>5907.767503560216</v>
      </c>
      <c r="M259" s="8">
        <v>5893.8371432833674</v>
      </c>
      <c r="N259" s="8">
        <v>6195.5678689534261</v>
      </c>
      <c r="O259" s="8">
        <v>6123.6377703355965</v>
      </c>
      <c r="P259" s="8">
        <v>6556.9250028957049</v>
      </c>
      <c r="Q259" s="8">
        <v>6960.5527448298462</v>
      </c>
      <c r="R259" s="8">
        <v>7163.8361106454095</v>
      </c>
      <c r="S259" s="8">
        <v>7643.6281214589717</v>
      </c>
      <c r="T259" s="8">
        <v>8227.1598087030998</v>
      </c>
      <c r="U259" s="8">
        <v>8657.9336583136501</v>
      </c>
      <c r="V259" s="8">
        <v>9040.8792984394131</v>
      </c>
      <c r="W259" s="8">
        <v>9412.5989064156402</v>
      </c>
      <c r="X259" s="8">
        <v>9908.961078993003</v>
      </c>
      <c r="Y259" s="8">
        <v>10279.707681731243</v>
      </c>
      <c r="Z259" s="8">
        <v>10839.759702525946</v>
      </c>
      <c r="AA259" s="8">
        <v>11663.103603960732</v>
      </c>
      <c r="AB259" s="8">
        <v>12117.020713681366</v>
      </c>
      <c r="AC259" s="8">
        <v>12408.832497687614</v>
      </c>
      <c r="AD259" s="8">
        <v>12917.727582640358</v>
      </c>
      <c r="AE259" s="8">
        <v>13578.615297081387</v>
      </c>
      <c r="AF259" s="8">
        <v>14384.408409136253</v>
      </c>
      <c r="AG259" s="8">
        <v>15817.931368354171</v>
      </c>
      <c r="AH259" s="8">
        <v>16058.853589144281</v>
      </c>
      <c r="AI259" s="8">
        <v>15644.264373484437</v>
      </c>
      <c r="AJ259" s="8">
        <v>14347.453222720802</v>
      </c>
      <c r="AK259" s="8">
        <v>13878.102496213105</v>
      </c>
      <c r="AL259" s="8">
        <v>13948.620160319533</v>
      </c>
      <c r="AM259" s="8">
        <v>14129.298755148297</v>
      </c>
      <c r="AN259" s="8">
        <v>14156.335317361221</v>
      </c>
      <c r="AO259" s="8">
        <v>14158.498445120318</v>
      </c>
      <c r="AP259" s="8">
        <v>14376.626211723002</v>
      </c>
      <c r="AQ259" s="423">
        <v>14264.278894285651</v>
      </c>
      <c r="AR259" s="8">
        <v>14226.601124999012</v>
      </c>
      <c r="AS259" s="8">
        <v>14243.447465697671</v>
      </c>
      <c r="AT259" s="8">
        <v>14100.090784976243</v>
      </c>
      <c r="AU259" s="8">
        <v>13926.133217815106</v>
      </c>
      <c r="AV259" s="8">
        <v>13794.111018274894</v>
      </c>
      <c r="AW259" s="8">
        <v>13755.884882797263</v>
      </c>
      <c r="AX259" s="8">
        <v>13638.012010898014</v>
      </c>
      <c r="AY259" s="8">
        <v>13495.722409547399</v>
      </c>
      <c r="AZ259" s="8">
        <v>13342.717710737126</v>
      </c>
      <c r="BA259" s="8">
        <v>12951.993811629718</v>
      </c>
      <c r="BB259" s="8">
        <v>12914.748843313506</v>
      </c>
      <c r="BC259" s="8">
        <v>12888.784772030043</v>
      </c>
      <c r="BD259" s="8">
        <v>12715.736551690281</v>
      </c>
    </row>
    <row r="260" spans="1:56">
      <c r="A260" s="8">
        <v>519.57936379444573</v>
      </c>
      <c r="B260" s="8"/>
      <c r="C260" s="1" t="s">
        <v>101</v>
      </c>
      <c r="D260" s="186" t="s">
        <v>5429</v>
      </c>
      <c r="F260" s="8">
        <v>10153.351972771776</v>
      </c>
      <c r="G260" s="8">
        <v>9871.7437636598297</v>
      </c>
      <c r="H260" s="8">
        <v>9590.1355545478818</v>
      </c>
      <c r="I260" s="8">
        <v>10051.114686975101</v>
      </c>
      <c r="J260" s="8">
        <v>10544.41195028686</v>
      </c>
      <c r="K260" s="8">
        <v>10969.729696910446</v>
      </c>
      <c r="L260" s="8">
        <v>10911.548103549427</v>
      </c>
      <c r="M260" s="8">
        <v>10885.818960320785</v>
      </c>
      <c r="N260" s="8">
        <v>11443.110581137555</v>
      </c>
      <c r="O260" s="8">
        <v>11310.256887980453</v>
      </c>
      <c r="P260" s="8">
        <v>12110.53118413112</v>
      </c>
      <c r="Q260" s="8">
        <v>12856.024895484399</v>
      </c>
      <c r="R260" s="8">
        <v>13231.48588365146</v>
      </c>
      <c r="S260" s="8">
        <v>14117.653730056369</v>
      </c>
      <c r="T260" s="8">
        <v>15195.427029610313</v>
      </c>
      <c r="U260" s="8">
        <v>15991.059149348286</v>
      </c>
      <c r="V260" s="8">
        <v>16698.353363407765</v>
      </c>
      <c r="W260" s="8">
        <v>17384.91328321179</v>
      </c>
      <c r="X260" s="8">
        <v>18301.685942189361</v>
      </c>
      <c r="Y260" s="8">
        <v>18986.448737537681</v>
      </c>
      <c r="Z260" s="8">
        <v>19186.457357777792</v>
      </c>
      <c r="AA260" s="8">
        <v>19421.389500806956</v>
      </c>
      <c r="AB260" s="8">
        <v>19309.143644282176</v>
      </c>
      <c r="AC260" s="8">
        <v>19047.886232108558</v>
      </c>
      <c r="AD260" s="8">
        <v>19147.291907871771</v>
      </c>
      <c r="AE260" s="8">
        <v>19450.207372063909</v>
      </c>
      <c r="AF260" s="8">
        <v>19914.682236167315</v>
      </c>
      <c r="AG260" s="8">
        <v>20813.171931976529</v>
      </c>
      <c r="AH260" s="8">
        <v>21027.795123299111</v>
      </c>
      <c r="AI260" s="8">
        <v>20409.631429922832</v>
      </c>
      <c r="AJ260" s="8">
        <v>18637.08481863889</v>
      </c>
      <c r="AK260" s="8">
        <v>17903.757136032917</v>
      </c>
      <c r="AL260" s="8">
        <v>17867.615250953724</v>
      </c>
      <c r="AM260" s="8">
        <v>17965.312137899367</v>
      </c>
      <c r="AN260" s="8">
        <v>17851.236618414172</v>
      </c>
      <c r="AO260" s="8">
        <v>17751.051494584997</v>
      </c>
      <c r="AP260" s="8">
        <v>17936.303401746834</v>
      </c>
      <c r="AQ260" s="423">
        <v>17696.686426449192</v>
      </c>
      <c r="AR260" s="8">
        <v>17573.488678962873</v>
      </c>
      <c r="AS260" s="8">
        <v>17479.550177189562</v>
      </c>
      <c r="AT260" s="8">
        <v>17148.743568133486</v>
      </c>
      <c r="AU260" s="8">
        <v>16815.424134133798</v>
      </c>
      <c r="AV260" s="8">
        <v>16527.752705795087</v>
      </c>
      <c r="AW260" s="8">
        <v>16357.572188983975</v>
      </c>
      <c r="AX260" s="8">
        <v>16097.66895162236</v>
      </c>
      <c r="AY260" s="8">
        <v>15810.499520189724</v>
      </c>
      <c r="AZ260" s="8">
        <v>15531.410786482145</v>
      </c>
      <c r="BA260" s="8">
        <v>14996.652038523103</v>
      </c>
      <c r="BB260" s="8">
        <v>14883.342845824121</v>
      </c>
      <c r="BC260" s="8">
        <v>14784.829081640339</v>
      </c>
      <c r="BD260" s="8">
        <v>14534.638830100184</v>
      </c>
    </row>
    <row r="261" spans="1:56">
      <c r="A261" s="8">
        <v>519.57936379444573</v>
      </c>
      <c r="B261" s="8"/>
      <c r="C261" s="1" t="s">
        <v>102</v>
      </c>
      <c r="D261" s="186" t="s">
        <v>5430</v>
      </c>
      <c r="F261" s="8">
        <v>2538.3379931929439</v>
      </c>
      <c r="G261" s="8">
        <v>2467.9359409149574</v>
      </c>
      <c r="H261" s="8">
        <v>2397.5338886369705</v>
      </c>
      <c r="I261" s="8">
        <v>2512.7786717437752</v>
      </c>
      <c r="J261" s="8">
        <v>2636.1029875717149</v>
      </c>
      <c r="K261" s="8">
        <v>2742.4324242276116</v>
      </c>
      <c r="L261" s="8">
        <v>2727.8870258873567</v>
      </c>
      <c r="M261" s="8">
        <v>2721.4547400801962</v>
      </c>
      <c r="N261" s="8">
        <v>2860.7776452843887</v>
      </c>
      <c r="O261" s="8">
        <v>2827.5642219951133</v>
      </c>
      <c r="P261" s="8">
        <v>3027.6327960327799</v>
      </c>
      <c r="Q261" s="8">
        <v>3214.0062238710998</v>
      </c>
      <c r="R261" s="8">
        <v>3307.8714709128649</v>
      </c>
      <c r="S261" s="8">
        <v>3529.4134325140922</v>
      </c>
      <c r="T261" s="8">
        <v>3798.8567574025783</v>
      </c>
      <c r="U261" s="8">
        <v>3997.7647873370715</v>
      </c>
      <c r="V261" s="8">
        <v>4174.5883408519412</v>
      </c>
      <c r="W261" s="8">
        <v>4346.2283208029476</v>
      </c>
      <c r="X261" s="8">
        <v>4575.4214855473401</v>
      </c>
      <c r="Y261" s="8">
        <v>4746.6121843844203</v>
      </c>
      <c r="Z261" s="8">
        <v>5696.4113678519134</v>
      </c>
      <c r="AA261" s="8">
        <v>7141.6915145381108</v>
      </c>
      <c r="AB261" s="8">
        <v>8138.7616941484803</v>
      </c>
      <c r="AC261" s="8">
        <v>8936.3970229625047</v>
      </c>
      <c r="AD261" s="8">
        <v>9867.6418435425585</v>
      </c>
      <c r="AE261" s="8">
        <v>10933.03441460919</v>
      </c>
      <c r="AF261" s="8">
        <v>12153.20956341433</v>
      </c>
      <c r="AG261" s="8">
        <v>14264.135292939878</v>
      </c>
      <c r="AH261" s="8">
        <v>14566.202201401493</v>
      </c>
      <c r="AI261" s="8">
        <v>14252.518835641424</v>
      </c>
      <c r="AJ261" s="8">
        <v>13137.93845053481</v>
      </c>
      <c r="AK261" s="8">
        <v>12810.583376698032</v>
      </c>
      <c r="AL261" s="8">
        <v>12980.97589682848</v>
      </c>
      <c r="AM261" s="8">
        <v>13259.911973953231</v>
      </c>
      <c r="AN261" s="8">
        <v>13408.259681953921</v>
      </c>
      <c r="AO261" s="8">
        <v>13495.559291530293</v>
      </c>
      <c r="AP261" s="8">
        <v>13776.555951532249</v>
      </c>
      <c r="AQ261" s="423">
        <v>13751.28205789013</v>
      </c>
      <c r="AR261" s="8">
        <v>13778.291836713408</v>
      </c>
      <c r="AS261" s="8">
        <v>13889.662126582805</v>
      </c>
      <c r="AT261" s="8">
        <v>13878.164956275712</v>
      </c>
      <c r="AU261" s="8">
        <v>13807.800127051129</v>
      </c>
      <c r="AV261" s="8">
        <v>13783.146119880979</v>
      </c>
      <c r="AW261" s="8">
        <v>13847.983209451362</v>
      </c>
      <c r="AX261" s="8">
        <v>13828.508512333668</v>
      </c>
      <c r="AY261" s="8">
        <v>13782.988593138436</v>
      </c>
      <c r="AZ261" s="8">
        <v>13709.433032301522</v>
      </c>
      <c r="BA261" s="8">
        <v>13374.19247701401</v>
      </c>
      <c r="BB261" s="8">
        <v>13393.872819433496</v>
      </c>
      <c r="BC261" s="8">
        <v>13423.765641286462</v>
      </c>
      <c r="BD261" s="8">
        <v>13286.349570757151</v>
      </c>
    </row>
    <row r="262" spans="1:56">
      <c r="A262" s="8">
        <v>519.57936379444573</v>
      </c>
      <c r="B262" s="8"/>
      <c r="C262" s="1" t="s">
        <v>103</v>
      </c>
      <c r="D262" s="186" t="s">
        <v>5431</v>
      </c>
      <c r="F262" s="8">
        <v>5141.5332102394941</v>
      </c>
      <c r="G262" s="8">
        <v>5141.5332102394941</v>
      </c>
      <c r="H262" s="8">
        <v>4628.9611906538521</v>
      </c>
      <c r="I262" s="8">
        <v>4851.4663368605652</v>
      </c>
      <c r="J262" s="8">
        <v>5089.5707801541757</v>
      </c>
      <c r="K262" s="8">
        <v>5294.8629088856933</v>
      </c>
      <c r="L262" s="8">
        <v>5266.7798503984886</v>
      </c>
      <c r="M262" s="8">
        <v>5254.3609221365559</v>
      </c>
      <c r="N262" s="8">
        <v>5523.3541256178196</v>
      </c>
      <c r="O262" s="8">
        <v>5459.2283803495338</v>
      </c>
      <c r="P262" s="8">
        <v>5845.504323759169</v>
      </c>
      <c r="Q262" s="8">
        <v>6205.3388055662963</v>
      </c>
      <c r="R262" s="8">
        <v>6386.5661024010788</v>
      </c>
      <c r="S262" s="8">
        <v>6814.3010959349658</v>
      </c>
      <c r="T262" s="8">
        <v>7334.5201009303946</v>
      </c>
      <c r="U262" s="8">
        <v>7718.5553612618451</v>
      </c>
      <c r="V262" s="8">
        <v>8059.9517313791303</v>
      </c>
      <c r="W262" s="8">
        <v>8391.3400841041475</v>
      </c>
      <c r="X262" s="8">
        <v>8833.8473912138234</v>
      </c>
      <c r="Y262" s="8">
        <v>9164.3683089257556</v>
      </c>
      <c r="Z262" s="8">
        <v>9427.4013538185536</v>
      </c>
      <c r="AA262" s="8">
        <v>9797.3565548521656</v>
      </c>
      <c r="AB262" s="8">
        <v>9932.861944815053</v>
      </c>
      <c r="AC262" s="8">
        <v>9966.4333527343661</v>
      </c>
      <c r="AD262" s="8">
        <v>10182.127978430055</v>
      </c>
      <c r="AE262" s="8">
        <v>10511.460426461397</v>
      </c>
      <c r="AF262" s="8">
        <v>10939.940812176988</v>
      </c>
      <c r="AG262" s="8">
        <v>11722.653458720581</v>
      </c>
      <c r="AH262" s="8">
        <v>11872.212147776529</v>
      </c>
      <c r="AI262" s="8">
        <v>11544.39049225344</v>
      </c>
      <c r="AJ262" s="8">
        <v>10564.578813829723</v>
      </c>
      <c r="AK262" s="8">
        <v>10183.967451090855</v>
      </c>
      <c r="AL262" s="8">
        <v>10199.722776315873</v>
      </c>
      <c r="AM262" s="8">
        <v>10293.972387981683</v>
      </c>
      <c r="AN262" s="8">
        <v>10271.636804139873</v>
      </c>
      <c r="AO262" s="8">
        <v>10244.067309172042</v>
      </c>
      <c r="AP262" s="8">
        <v>10376.909043340844</v>
      </c>
      <c r="AQ262" s="423">
        <v>10267.658648048247</v>
      </c>
      <c r="AR262" s="8">
        <v>10218.890296631422</v>
      </c>
      <c r="AS262" s="8">
        <v>10198.500851398921</v>
      </c>
      <c r="AT262" s="8">
        <v>10052.002551434978</v>
      </c>
      <c r="AU262" s="8">
        <v>9893.5150866324329</v>
      </c>
      <c r="AV262" s="8">
        <v>9763.4074215446217</v>
      </c>
      <c r="AW262" s="8">
        <v>9701.1341422008663</v>
      </c>
      <c r="AX262" s="8">
        <v>9584.1034454695655</v>
      </c>
      <c r="AY262" s="8">
        <v>9450.353960243765</v>
      </c>
      <c r="AZ262" s="8">
        <v>9314.9435152733677</v>
      </c>
      <c r="BA262" s="8">
        <v>9019.5327129894649</v>
      </c>
      <c r="BB262" s="8">
        <v>8973.7237394416061</v>
      </c>
      <c r="BC262" s="8">
        <v>8936.2614561962146</v>
      </c>
      <c r="BD262" s="8">
        <v>8801.6465518436707</v>
      </c>
    </row>
    <row r="263" spans="1:56">
      <c r="A263" s="8">
        <v>354.49610052238125</v>
      </c>
      <c r="B263" s="8"/>
      <c r="C263" s="1" t="s">
        <v>104</v>
      </c>
      <c r="D263" s="186" t="s">
        <v>5433</v>
      </c>
      <c r="F263" s="8">
        <v>38203.257130130405</v>
      </c>
      <c r="G263" s="8">
        <v>38695.862157504649</v>
      </c>
      <c r="H263" s="8">
        <v>39188.4671848789</v>
      </c>
      <c r="I263" s="8">
        <v>39741.214823901777</v>
      </c>
      <c r="J263" s="8">
        <v>40107.89074653374</v>
      </c>
      <c r="K263" s="8">
        <v>41756.080499778414</v>
      </c>
      <c r="L263" s="8">
        <v>42655.293736363157</v>
      </c>
      <c r="M263" s="8">
        <v>41788.422279535007</v>
      </c>
      <c r="N263" s="8">
        <v>42758.588014985733</v>
      </c>
      <c r="O263" s="8">
        <v>42675.647914828987</v>
      </c>
      <c r="P263" s="8">
        <v>44698.188170030255</v>
      </c>
      <c r="Q263" s="8">
        <v>46622.423951739962</v>
      </c>
      <c r="R263" s="8">
        <v>47476.187309589091</v>
      </c>
      <c r="S263" s="8">
        <v>47987.913010357173</v>
      </c>
      <c r="T263" s="8">
        <v>48926.548887985504</v>
      </c>
      <c r="U263" s="8">
        <v>49631.181693389517</v>
      </c>
      <c r="V263" s="8">
        <v>51502.693953272537</v>
      </c>
      <c r="W263" s="8">
        <v>53982.101264314697</v>
      </c>
      <c r="X263" s="8">
        <v>56987.497434832425</v>
      </c>
      <c r="Y263" s="8">
        <v>57959.733733594301</v>
      </c>
      <c r="Z263" s="8">
        <v>59424.072963241932</v>
      </c>
      <c r="AA263" s="8">
        <v>62248.204735016327</v>
      </c>
      <c r="AB263" s="8">
        <v>63461.255420553018</v>
      </c>
      <c r="AC263" s="8">
        <v>63503.996144116907</v>
      </c>
      <c r="AD263" s="8">
        <v>64899.250469511047</v>
      </c>
      <c r="AE263" s="8">
        <v>67021.594229596027</v>
      </c>
      <c r="AF263" s="8">
        <v>69616.727732581319</v>
      </c>
      <c r="AG263" s="8">
        <v>71505.415102785017</v>
      </c>
      <c r="AH263" s="8">
        <v>72353.496522101996</v>
      </c>
      <c r="AI263" s="8">
        <v>70150.777458807905</v>
      </c>
      <c r="AJ263" s="8">
        <v>63965.497035264765</v>
      </c>
      <c r="AK263" s="8">
        <v>61269.72590267154</v>
      </c>
      <c r="AL263" s="8">
        <v>61187.183188227755</v>
      </c>
      <c r="AM263" s="8">
        <v>61346.24493918923</v>
      </c>
      <c r="AN263" s="8">
        <v>60812.622071489925</v>
      </c>
      <c r="AO263" s="8">
        <v>60449.343606753588</v>
      </c>
      <c r="AP263" s="8">
        <v>61250.474994626587</v>
      </c>
      <c r="AQ263" s="423">
        <v>60599.494446302451</v>
      </c>
      <c r="AR263" s="8">
        <v>60633.772486076436</v>
      </c>
      <c r="AS263" s="8">
        <v>60810.635093009172</v>
      </c>
      <c r="AT263" s="8">
        <v>60088.977682179517</v>
      </c>
      <c r="AU263" s="8">
        <v>59431.617358290627</v>
      </c>
      <c r="AV263" s="8">
        <v>58955.555531030259</v>
      </c>
      <c r="AW263" s="8">
        <v>58784.898477818628</v>
      </c>
      <c r="AX263" s="8">
        <v>58265.254797678164</v>
      </c>
      <c r="AY263" s="8">
        <v>57666.343463814294</v>
      </c>
      <c r="AZ263" s="8">
        <v>56935.319121325054</v>
      </c>
      <c r="BA263" s="8">
        <v>55338.244652739028</v>
      </c>
      <c r="BB263" s="8">
        <v>55378.277310679034</v>
      </c>
      <c r="BC263" s="8">
        <v>55522.864621371948</v>
      </c>
      <c r="BD263" s="8">
        <v>55032.727142191157</v>
      </c>
    </row>
    <row r="264" spans="1:56">
      <c r="A264" s="8">
        <v>446.76340995369543</v>
      </c>
      <c r="B264" s="8"/>
      <c r="C264" s="1" t="s">
        <v>105</v>
      </c>
      <c r="D264" s="185" t="s">
        <v>52</v>
      </c>
      <c r="F264" s="8">
        <v>15615.97978954891</v>
      </c>
      <c r="G264" s="8">
        <v>15817.337232070206</v>
      </c>
      <c r="H264" s="8">
        <v>16018.694674591499</v>
      </c>
      <c r="I264" s="8">
        <v>16244.636036876404</v>
      </c>
      <c r="J264" s="8">
        <v>16394.518644467444</v>
      </c>
      <c r="K264" s="8">
        <v>17068.233395760493</v>
      </c>
      <c r="L264" s="8">
        <v>17435.796184482177</v>
      </c>
      <c r="M264" s="8">
        <v>17081.453435541836</v>
      </c>
      <c r="N264" s="8">
        <v>17478.018798168017</v>
      </c>
      <c r="O264" s="8">
        <v>17444.116167212251</v>
      </c>
      <c r="P264" s="8">
        <v>18270.850590436661</v>
      </c>
      <c r="Q264" s="8">
        <v>19057.402034863284</v>
      </c>
      <c r="R264" s="8">
        <v>19406.386711636154</v>
      </c>
      <c r="S264" s="8">
        <v>19615.559928824609</v>
      </c>
      <c r="T264" s="8">
        <v>19999.237133227925</v>
      </c>
      <c r="U264" s="8">
        <v>20287.263141344494</v>
      </c>
      <c r="V264" s="8">
        <v>21052.263296348981</v>
      </c>
      <c r="W264" s="8">
        <v>22167.22763662495</v>
      </c>
      <c r="X264" s="8">
        <v>23362.862099979786</v>
      </c>
      <c r="Y264" s="8">
        <v>23744.685317019321</v>
      </c>
      <c r="Z264" s="8">
        <v>23996.322284808713</v>
      </c>
      <c r="AA264" s="8">
        <v>23948.878801276289</v>
      </c>
      <c r="AB264" s="8">
        <v>23807.88839224822</v>
      </c>
      <c r="AC264" s="8">
        <v>23579.111074955865</v>
      </c>
      <c r="AD264" s="8">
        <v>23808.133708016674</v>
      </c>
      <c r="AE264" s="8">
        <v>24242.268569309461</v>
      </c>
      <c r="AF264" s="8">
        <v>24816.412003587902</v>
      </c>
      <c r="AG264" s="8">
        <v>25779.672109985015</v>
      </c>
      <c r="AH264" s="8">
        <v>26014.562742099472</v>
      </c>
      <c r="AI264" s="8">
        <v>25260.042740454093</v>
      </c>
      <c r="AJ264" s="8">
        <v>23066.688005681703</v>
      </c>
      <c r="AK264" s="8">
        <v>22127.161419930762</v>
      </c>
      <c r="AL264" s="8">
        <v>22046.646510881361</v>
      </c>
      <c r="AM264" s="8">
        <v>22125.81161038248</v>
      </c>
      <c r="AN264" s="8">
        <v>21931.763295720695</v>
      </c>
      <c r="AO264" s="8">
        <v>21785.894705352122</v>
      </c>
      <c r="AP264" s="8">
        <v>22057.578397730958</v>
      </c>
      <c r="AQ264" s="423">
        <v>21865.772083508538</v>
      </c>
      <c r="AR264" s="8">
        <v>22027.054835057817</v>
      </c>
      <c r="AS264" s="8">
        <v>22345.621376375366</v>
      </c>
      <c r="AT264" s="8">
        <v>22388.011466948272</v>
      </c>
      <c r="AU264" s="8">
        <v>22419.490710741458</v>
      </c>
      <c r="AV264" s="8">
        <v>22428.681377944264</v>
      </c>
      <c r="AW264" s="8">
        <v>22587.713607046364</v>
      </c>
      <c r="AX264" s="8">
        <v>22633.639719581053</v>
      </c>
      <c r="AY264" s="8">
        <v>22536.243891673326</v>
      </c>
      <c r="AZ264" s="8">
        <v>22366.927707074814</v>
      </c>
      <c r="BA264" s="8">
        <v>21912.866849320493</v>
      </c>
      <c r="BB264" s="8">
        <v>22095.203316180945</v>
      </c>
      <c r="BC264" s="8">
        <v>22310.706196046023</v>
      </c>
      <c r="BD264" s="8">
        <v>22231.793696404118</v>
      </c>
    </row>
    <row r="265" spans="1:56">
      <c r="A265" s="8">
        <v>2208.9061221467741</v>
      </c>
      <c r="B265" s="8"/>
      <c r="C265" s="1" t="s">
        <v>106</v>
      </c>
      <c r="D265" s="185" t="s">
        <v>54</v>
      </c>
      <c r="F265" s="8">
        <v>5099.3392127331981</v>
      </c>
      <c r="G265" s="8">
        <v>5322.184838687871</v>
      </c>
      <c r="H265" s="8">
        <v>5545.0304646425429</v>
      </c>
      <c r="I265" s="8">
        <v>5646.0717363855647</v>
      </c>
      <c r="J265" s="8">
        <v>5772.714861515663</v>
      </c>
      <c r="K265" s="8">
        <v>5942.4333319450498</v>
      </c>
      <c r="L265" s="8">
        <v>6101.6843781988837</v>
      </c>
      <c r="M265" s="8">
        <v>5984.6208573422091</v>
      </c>
      <c r="N265" s="8">
        <v>6060.5218777927839</v>
      </c>
      <c r="O265" s="8">
        <v>5984.088884824102</v>
      </c>
      <c r="P265" s="8">
        <v>6250.5787353942815</v>
      </c>
      <c r="Q265" s="8">
        <v>6572.719636686692</v>
      </c>
      <c r="R265" s="8">
        <v>6621.4012106557939</v>
      </c>
      <c r="S265" s="8">
        <v>7007.3620811741166</v>
      </c>
      <c r="T265" s="8">
        <v>7493.6319939120322</v>
      </c>
      <c r="U265" s="8">
        <v>7852.5601573598751</v>
      </c>
      <c r="V265" s="8">
        <v>8244.2529789954897</v>
      </c>
      <c r="W265" s="8">
        <v>8590.1003647840844</v>
      </c>
      <c r="X265" s="8">
        <v>8791.169223543573</v>
      </c>
      <c r="Y265" s="8">
        <v>9001.664162895453</v>
      </c>
      <c r="Z265" s="8">
        <v>9312.348144124393</v>
      </c>
      <c r="AA265" s="8">
        <v>9600.2460714418157</v>
      </c>
      <c r="AB265" s="8">
        <v>9649.7064927956617</v>
      </c>
      <c r="AC265" s="8">
        <v>9594.2324440334487</v>
      </c>
      <c r="AD265" s="8">
        <v>9674.6836717986062</v>
      </c>
      <c r="AE265" s="8">
        <v>9849.4812135498341</v>
      </c>
      <c r="AF265" s="8">
        <v>10117.141703289239</v>
      </c>
      <c r="AG265" s="8">
        <v>10295.179108591501</v>
      </c>
      <c r="AH265" s="8">
        <v>10451.607586292008</v>
      </c>
      <c r="AI265" s="8">
        <v>10306.719573362518</v>
      </c>
      <c r="AJ265" s="8">
        <v>9674.8411486965651</v>
      </c>
      <c r="AK265" s="8">
        <v>9561.4499505768708</v>
      </c>
      <c r="AL265" s="8">
        <v>9703.560399654838</v>
      </c>
      <c r="AM265" s="8">
        <v>9841.991296964803</v>
      </c>
      <c r="AN265" s="8">
        <v>9883.139161231953</v>
      </c>
      <c r="AO265" s="8">
        <v>9851.1775497055223</v>
      </c>
      <c r="AP265" s="8">
        <v>9986.9065216221334</v>
      </c>
      <c r="AQ265" s="423">
        <v>9984.2260199021548</v>
      </c>
      <c r="AR265" s="8">
        <v>10088.348064472517</v>
      </c>
      <c r="AS265" s="8">
        <v>10133.011741806165</v>
      </c>
      <c r="AT265" s="8">
        <v>9955.79639246632</v>
      </c>
      <c r="AU265" s="8">
        <v>9876.1390414172893</v>
      </c>
      <c r="AV265" s="8">
        <v>9733.9928098251366</v>
      </c>
      <c r="AW265" s="8">
        <v>9679.7611744993519</v>
      </c>
      <c r="AX265" s="8">
        <v>9627.2540794924935</v>
      </c>
      <c r="AY265" s="8">
        <v>9477.2122315944871</v>
      </c>
      <c r="AZ265" s="8">
        <v>9450.339917354675</v>
      </c>
      <c r="BA265" s="8">
        <v>9226.3953814523702</v>
      </c>
      <c r="BB265" s="8">
        <v>9218.1772732910031</v>
      </c>
      <c r="BC265" s="8">
        <v>9246.9647908932111</v>
      </c>
      <c r="BD265" s="8">
        <v>9143.6401068313935</v>
      </c>
    </row>
    <row r="266" spans="1:56">
      <c r="A266" s="8">
        <v>94.664591536342485</v>
      </c>
      <c r="B266" s="8"/>
      <c r="C266" s="1" t="s">
        <v>107</v>
      </c>
      <c r="D266" s="185" t="s">
        <v>56</v>
      </c>
      <c r="F266" s="8">
        <v>40188.47897715179</v>
      </c>
      <c r="G266" s="8">
        <v>40188.47897715179</v>
      </c>
      <c r="H266" s="8">
        <v>37894.786608260598</v>
      </c>
      <c r="I266" s="8">
        <v>39692.417744606828</v>
      </c>
      <c r="J266" s="8">
        <v>41616.076447625463</v>
      </c>
      <c r="K266" s="8">
        <v>43274.642682815946</v>
      </c>
      <c r="L266" s="8">
        <v>43037.119273569937</v>
      </c>
      <c r="M266" s="8">
        <v>42915.311055033781</v>
      </c>
      <c r="N266" s="8">
        <v>45084.536114695635</v>
      </c>
      <c r="O266" s="8">
        <v>44539.564838901228</v>
      </c>
      <c r="P266" s="8">
        <v>47662.286009123229</v>
      </c>
      <c r="Q266" s="8">
        <v>50573.227173981133</v>
      </c>
      <c r="R266" s="8">
        <v>52028.353540521784</v>
      </c>
      <c r="S266" s="8">
        <v>55480.383681701147</v>
      </c>
      <c r="T266" s="8">
        <v>59679.121785217372</v>
      </c>
      <c r="U266" s="8">
        <v>62780.458365300248</v>
      </c>
      <c r="V266" s="8">
        <v>65538.345071305797</v>
      </c>
      <c r="W266" s="8">
        <v>66650.46253738238</v>
      </c>
      <c r="X266" s="8">
        <v>67942.572302651621</v>
      </c>
      <c r="Y266" s="8">
        <v>68392.695694490918</v>
      </c>
      <c r="Z266" s="8">
        <v>68988.233738220995</v>
      </c>
      <c r="AA266" s="8">
        <v>69484.825010124769</v>
      </c>
      <c r="AB266" s="8">
        <v>68888.699697287899</v>
      </c>
      <c r="AC266" s="8">
        <v>67780.569700880937</v>
      </c>
      <c r="AD266" s="8">
        <v>67936.197356717166</v>
      </c>
      <c r="AE266" s="8">
        <v>68764.752407722292</v>
      </c>
      <c r="AF266" s="8">
        <v>70091.074289029217</v>
      </c>
      <c r="AG266" s="8">
        <v>74184.305871327975</v>
      </c>
      <c r="AH266" s="8">
        <v>74832.964598817707</v>
      </c>
      <c r="AI266" s="8">
        <v>72618.519751509375</v>
      </c>
      <c r="AJ266" s="8">
        <v>66271.258638766885</v>
      </c>
      <c r="AK266" s="8">
        <v>63530.425196832992</v>
      </c>
      <c r="AL266" s="8">
        <v>63257.380378494927</v>
      </c>
      <c r="AM266" s="8">
        <v>63441.708265757159</v>
      </c>
      <c r="AN266" s="8">
        <v>62841.950860074125</v>
      </c>
      <c r="AO266" s="8">
        <v>62379.957380668609</v>
      </c>
      <c r="AP266" s="8">
        <v>62949.385399398518</v>
      </c>
      <c r="AQ266" s="423">
        <v>61998.495570478044</v>
      </c>
      <c r="AR266" s="8">
        <v>61500.467709176737</v>
      </c>
      <c r="AS266" s="8">
        <v>61020.554013493413</v>
      </c>
      <c r="AT266" s="8">
        <v>59623.02964782749</v>
      </c>
      <c r="AU266" s="8">
        <v>58285.139035938169</v>
      </c>
      <c r="AV266" s="8">
        <v>57089.173747576628</v>
      </c>
      <c r="AW266" s="8">
        <v>56305.707063128539</v>
      </c>
      <c r="AX266" s="8">
        <v>55213.330790343483</v>
      </c>
      <c r="AY266" s="8">
        <v>54034.020510365728</v>
      </c>
      <c r="AZ266" s="8">
        <v>52924.148322033529</v>
      </c>
      <c r="BA266" s="8">
        <v>50985.081116790228</v>
      </c>
      <c r="BB266" s="8">
        <v>50502.17665406406</v>
      </c>
      <c r="BC266" s="8">
        <v>50071.068979940283</v>
      </c>
      <c r="BD266" s="8">
        <v>49162.38910442104</v>
      </c>
    </row>
    <row r="267" spans="1:56">
      <c r="A267" s="8">
        <v>800.08652640930165</v>
      </c>
      <c r="B267" s="8"/>
      <c r="C267" s="1" t="s">
        <v>108</v>
      </c>
      <c r="D267" s="185" t="s">
        <v>58</v>
      </c>
      <c r="F267" s="8">
        <v>563.17755494244386</v>
      </c>
      <c r="G267" s="8">
        <v>1188.7545350603505</v>
      </c>
      <c r="H267" s="8">
        <v>1814.3315151782574</v>
      </c>
      <c r="I267" s="8">
        <v>1900.3987322087844</v>
      </c>
      <c r="J267" s="8">
        <v>1992.499913445489</v>
      </c>
      <c r="K267" s="8">
        <v>2071.9089630760959</v>
      </c>
      <c r="L267" s="8">
        <v>2060.5367864375899</v>
      </c>
      <c r="M267" s="8">
        <v>2054.7048367295088</v>
      </c>
      <c r="N267" s="8">
        <v>2158.5632758848569</v>
      </c>
      <c r="O267" s="8">
        <v>2132.4710703590135</v>
      </c>
      <c r="P267" s="8">
        <v>2281.9811201401903</v>
      </c>
      <c r="Q267" s="8">
        <v>2421.3515393175903</v>
      </c>
      <c r="R267" s="8">
        <v>2491.0202684932815</v>
      </c>
      <c r="S267" s="8">
        <v>2656.2970159581087</v>
      </c>
      <c r="T267" s="8">
        <v>2857.3247442295396</v>
      </c>
      <c r="U267" s="8">
        <v>3005.8109398265065</v>
      </c>
      <c r="V267" s="8">
        <v>3137.8533977435613</v>
      </c>
      <c r="W267" s="8">
        <v>3191.0995022312723</v>
      </c>
      <c r="X267" s="8">
        <v>3252.9633013979505</v>
      </c>
      <c r="Y267" s="8">
        <v>3274.5143676165139</v>
      </c>
      <c r="Z267" s="8">
        <v>3365.3187326417874</v>
      </c>
      <c r="AA267" s="8">
        <v>3474.0116701583424</v>
      </c>
      <c r="AB267" s="8">
        <v>3512.953897458478</v>
      </c>
      <c r="AC267" s="8">
        <v>3516.3128897770621</v>
      </c>
      <c r="AD267" s="8">
        <v>3581.1158402421911</v>
      </c>
      <c r="AE267" s="8">
        <v>3680.4791879235472</v>
      </c>
      <c r="AF267" s="8">
        <v>3806.7815903995643</v>
      </c>
      <c r="AG267" s="8">
        <v>3873.7718072793782</v>
      </c>
      <c r="AH267" s="8">
        <v>3910.0220987346556</v>
      </c>
      <c r="AI267" s="8">
        <v>3791.4845765529494</v>
      </c>
      <c r="AJ267" s="8">
        <v>3458.6420565752592</v>
      </c>
      <c r="AK267" s="8">
        <v>3316.1402725888961</v>
      </c>
      <c r="AL267" s="8">
        <v>3303.0242996950187</v>
      </c>
      <c r="AM267" s="8">
        <v>3311.9096801510632</v>
      </c>
      <c r="AN267" s="8">
        <v>3280.8357001381323</v>
      </c>
      <c r="AO267" s="8">
        <v>3255.8537536545596</v>
      </c>
      <c r="AP267" s="8">
        <v>3283.5356179175851</v>
      </c>
      <c r="AQ267" s="423">
        <v>3231.1802850082236</v>
      </c>
      <c r="AR267" s="8">
        <v>3202.3198667721285</v>
      </c>
      <c r="AS267" s="8">
        <v>3175.4672457392667</v>
      </c>
      <c r="AT267" s="8">
        <v>3101.7067575870783</v>
      </c>
      <c r="AU267" s="8">
        <v>3030.7115397910829</v>
      </c>
      <c r="AV267" s="8">
        <v>2967.442269372556</v>
      </c>
      <c r="AW267" s="8">
        <v>2926.2472207720243</v>
      </c>
      <c r="AX267" s="8">
        <v>2869.989853531712</v>
      </c>
      <c r="AY267" s="8">
        <v>2807.3122875675626</v>
      </c>
      <c r="AZ267" s="8">
        <v>2748.4666968718279</v>
      </c>
      <c r="BA267" s="8">
        <v>2646.421667125468</v>
      </c>
      <c r="BB267" s="8">
        <v>2619.7848100424144</v>
      </c>
      <c r="BC267" s="8">
        <v>2595.9298608298159</v>
      </c>
      <c r="BD267" s="8">
        <v>2547.4308540541356</v>
      </c>
    </row>
    <row r="268" spans="1:56">
      <c r="A268" s="8">
        <v>415.85748428792192</v>
      </c>
      <c r="B268" s="8"/>
      <c r="C268" s="1" t="s">
        <v>109</v>
      </c>
      <c r="D268" s="185" t="s">
        <v>60</v>
      </c>
      <c r="F268" s="8">
        <v>3793.3010484243373</v>
      </c>
      <c r="G268" s="8">
        <v>3849.7950827751201</v>
      </c>
      <c r="H268" s="8">
        <v>3906.2891171259025</v>
      </c>
      <c r="I268" s="8">
        <v>3961.8719573742533</v>
      </c>
      <c r="J268" s="8">
        <v>4034.5396870432041</v>
      </c>
      <c r="K268" s="8">
        <v>4138.6436132460585</v>
      </c>
      <c r="L268" s="8">
        <v>4100.6830786251285</v>
      </c>
      <c r="M268" s="8">
        <v>4035.3829999262734</v>
      </c>
      <c r="N268" s="8">
        <v>4110.6521986094058</v>
      </c>
      <c r="O268" s="8">
        <v>4006.1320247028834</v>
      </c>
      <c r="P268" s="8">
        <v>4254.9883579236111</v>
      </c>
      <c r="Q268" s="8">
        <v>4437.9947273019006</v>
      </c>
      <c r="R268" s="8">
        <v>4680.7221218276991</v>
      </c>
      <c r="S268" s="8">
        <v>4828.4799985370428</v>
      </c>
      <c r="T268" s="8">
        <v>5017.4618558662078</v>
      </c>
      <c r="U268" s="8">
        <v>5345.4511655331662</v>
      </c>
      <c r="V268" s="8">
        <v>5516.9923667331486</v>
      </c>
      <c r="W268" s="8">
        <v>5867.6518045882958</v>
      </c>
      <c r="X268" s="8">
        <v>6329.7630600932562</v>
      </c>
      <c r="Y268" s="8">
        <v>6722.9459400846354</v>
      </c>
      <c r="Z268" s="8">
        <v>6861.7784227451157</v>
      </c>
      <c r="AA268" s="8">
        <v>6955.8284829545846</v>
      </c>
      <c r="AB268" s="8">
        <v>6957.0865987713378</v>
      </c>
      <c r="AC268" s="8">
        <v>6912.3452832716694</v>
      </c>
      <c r="AD268" s="8">
        <v>6996.4987096325658</v>
      </c>
      <c r="AE268" s="8">
        <v>7149.722042615902</v>
      </c>
      <c r="AF268" s="8">
        <v>7355.2442481902499</v>
      </c>
      <c r="AG268" s="8">
        <v>7643.8101250820682</v>
      </c>
      <c r="AH268" s="8">
        <v>7843.2726633391903</v>
      </c>
      <c r="AI268" s="8">
        <v>7839.3760887681119</v>
      </c>
      <c r="AJ268" s="8">
        <v>7254.8847994584239</v>
      </c>
      <c r="AK268" s="8">
        <v>7016.111139195913</v>
      </c>
      <c r="AL268" s="8">
        <v>7043.3987450791601</v>
      </c>
      <c r="AM268" s="8">
        <v>7098.3880761989749</v>
      </c>
      <c r="AN268" s="8">
        <v>7067.1149510051937</v>
      </c>
      <c r="AO268" s="8">
        <v>7049.4863371972897</v>
      </c>
      <c r="AP268" s="8">
        <v>7148.3219697028926</v>
      </c>
      <c r="AQ268" s="423">
        <v>7074.3769487189866</v>
      </c>
      <c r="AR268" s="8">
        <v>7051.2569805393587</v>
      </c>
      <c r="AS268" s="8">
        <v>7029.640163456249</v>
      </c>
      <c r="AT268" s="8">
        <v>6901.417073137206</v>
      </c>
      <c r="AU268" s="8">
        <v>6781.9075650260866</v>
      </c>
      <c r="AV268" s="8">
        <v>6697.1633634229047</v>
      </c>
      <c r="AW268" s="8">
        <v>6665.5290407161729</v>
      </c>
      <c r="AX268" s="8">
        <v>6587.6248797870958</v>
      </c>
      <c r="AY268" s="8">
        <v>6510.658244688163</v>
      </c>
      <c r="AZ268" s="8">
        <v>6436.3307646925077</v>
      </c>
      <c r="BA268" s="8">
        <v>6259.8753876135061</v>
      </c>
      <c r="BB268" s="8">
        <v>6256.0983926278295</v>
      </c>
      <c r="BC268" s="8">
        <v>6255.6345481950002</v>
      </c>
      <c r="BD268" s="8">
        <v>6198.5758591566746</v>
      </c>
    </row>
    <row r="269" spans="1:56">
      <c r="A269" s="8">
        <v>18575.97945945946</v>
      </c>
      <c r="B269" s="8"/>
      <c r="C269" s="1" t="s">
        <v>110</v>
      </c>
      <c r="D269" s="185" t="s">
        <v>62</v>
      </c>
      <c r="F269" s="8">
        <v>519.30135098938115</v>
      </c>
      <c r="G269" s="8">
        <v>534.44742790618818</v>
      </c>
      <c r="H269" s="8">
        <v>549.59350482299533</v>
      </c>
      <c r="I269" s="8">
        <v>558.80354351382152</v>
      </c>
      <c r="J269" s="8">
        <v>563.62274980553275</v>
      </c>
      <c r="K269" s="8">
        <v>587.5147936961863</v>
      </c>
      <c r="L269" s="8">
        <v>579.97784016970309</v>
      </c>
      <c r="M269" s="8">
        <v>560.90805620046797</v>
      </c>
      <c r="N269" s="8">
        <v>573.68000690966471</v>
      </c>
      <c r="O269" s="8">
        <v>553.53475886949707</v>
      </c>
      <c r="P269" s="8">
        <v>576.68826299924194</v>
      </c>
      <c r="Q269" s="8">
        <v>617.12387357911405</v>
      </c>
      <c r="R269" s="8">
        <v>611.47974591985735</v>
      </c>
      <c r="S269" s="8">
        <v>612.49116303855203</v>
      </c>
      <c r="T269" s="8">
        <v>617.39099685506926</v>
      </c>
      <c r="U269" s="8">
        <v>625.42155541820807</v>
      </c>
      <c r="V269" s="8">
        <v>634.89317973156528</v>
      </c>
      <c r="W269" s="8">
        <v>649.66639439859387</v>
      </c>
      <c r="X269" s="8">
        <v>664.18689457805033</v>
      </c>
      <c r="Y269" s="8">
        <v>675.222447049018</v>
      </c>
      <c r="Z269" s="8">
        <v>689.29368563316996</v>
      </c>
      <c r="AA269" s="8">
        <v>708.88049415932687</v>
      </c>
      <c r="AB269" s="8">
        <v>715.26417571277989</v>
      </c>
      <c r="AC269" s="8">
        <v>712.08311568624777</v>
      </c>
      <c r="AD269" s="8">
        <v>720.56979461845128</v>
      </c>
      <c r="AE269" s="8">
        <v>738.00039313122193</v>
      </c>
      <c r="AF269" s="8">
        <v>761.87337421689824</v>
      </c>
      <c r="AG269" s="8">
        <v>780.55369276718068</v>
      </c>
      <c r="AH269" s="8">
        <v>794.95624869390656</v>
      </c>
      <c r="AI269" s="8">
        <v>781.96437790703385</v>
      </c>
      <c r="AJ269" s="8">
        <v>718.04184246817761</v>
      </c>
      <c r="AK269" s="8">
        <v>688.77716857214511</v>
      </c>
      <c r="AL269" s="8">
        <v>687.17313490876006</v>
      </c>
      <c r="AM269" s="8">
        <v>689.36515661122689</v>
      </c>
      <c r="AN269" s="8">
        <v>683.05033615243212</v>
      </c>
      <c r="AO269" s="8">
        <v>678.24314661689073</v>
      </c>
      <c r="AP269" s="8">
        <v>684.6641024739514</v>
      </c>
      <c r="AQ269" s="423">
        <v>674.563061038407</v>
      </c>
      <c r="AR269" s="8">
        <v>669.39960979653029</v>
      </c>
      <c r="AS269" s="8">
        <v>664.44238298753396</v>
      </c>
      <c r="AT269" s="8">
        <v>649.50351690778007</v>
      </c>
      <c r="AU269" s="8">
        <v>635.2141638298217</v>
      </c>
      <c r="AV269" s="8">
        <v>622.47323863725546</v>
      </c>
      <c r="AW269" s="8">
        <v>614.89583351778458</v>
      </c>
      <c r="AX269" s="8">
        <v>603.47743097950513</v>
      </c>
      <c r="AY269" s="8">
        <v>591.87630497832879</v>
      </c>
      <c r="AZ269" s="8">
        <v>580.7410940171568</v>
      </c>
      <c r="BA269" s="8">
        <v>559.98014040625844</v>
      </c>
      <c r="BB269" s="8">
        <v>555.01611810819907</v>
      </c>
      <c r="BC269" s="8">
        <v>550.93709517677826</v>
      </c>
      <c r="BD269" s="8">
        <v>541.29726587499624</v>
      </c>
    </row>
    <row r="270" spans="1:56">
      <c r="A270" s="8">
        <v>1082.5756252601159</v>
      </c>
      <c r="B270" s="8"/>
      <c r="C270" s="1" t="s">
        <v>111</v>
      </c>
      <c r="D270" s="185" t="s">
        <v>64</v>
      </c>
      <c r="F270" s="8">
        <v>3032.8528177963585</v>
      </c>
      <c r="G270" s="8">
        <v>3115.2089672205038</v>
      </c>
      <c r="H270" s="8">
        <v>3197.5651166446492</v>
      </c>
      <c r="I270" s="8">
        <v>3229.0497286223444</v>
      </c>
      <c r="J270" s="8">
        <v>3272.3257565644481</v>
      </c>
      <c r="K270" s="8">
        <v>3286.9654885929872</v>
      </c>
      <c r="L270" s="8">
        <v>3293.264126133221</v>
      </c>
      <c r="M270" s="8">
        <v>3300.0809674539782</v>
      </c>
      <c r="N270" s="8">
        <v>3451.930911696365</v>
      </c>
      <c r="O270" s="8">
        <v>3297.3681869148945</v>
      </c>
      <c r="P270" s="8">
        <v>3489.5232829070401</v>
      </c>
      <c r="Q270" s="8">
        <v>3673.2929341504673</v>
      </c>
      <c r="R270" s="8">
        <v>3717.6174958107317</v>
      </c>
      <c r="S270" s="8">
        <v>3800.0880835238581</v>
      </c>
      <c r="T270" s="8">
        <v>3887.0650904153217</v>
      </c>
      <c r="U270" s="8">
        <v>4056.124578585614</v>
      </c>
      <c r="V270" s="8">
        <v>4194.5406633190933</v>
      </c>
      <c r="W270" s="8">
        <v>4344.0884180067906</v>
      </c>
      <c r="X270" s="8">
        <v>4474.3387921523226</v>
      </c>
      <c r="Y270" s="8">
        <v>4678.5785905776456</v>
      </c>
      <c r="Z270" s="8">
        <v>5141.8087527319158</v>
      </c>
      <c r="AA270" s="8">
        <v>5563.8893544924167</v>
      </c>
      <c r="AB270" s="8">
        <v>5764.1241758474371</v>
      </c>
      <c r="AC270" s="8">
        <v>5987.6855187118917</v>
      </c>
      <c r="AD270" s="8">
        <v>6250.8438285058528</v>
      </c>
      <c r="AE270" s="8">
        <v>6624.8401927575715</v>
      </c>
      <c r="AF270" s="8">
        <v>7061.7893598477212</v>
      </c>
      <c r="AG270" s="8">
        <v>7228.0495474697591</v>
      </c>
      <c r="AH270" s="8">
        <v>7597.3867088805982</v>
      </c>
      <c r="AI270" s="8">
        <v>7866.0690913530043</v>
      </c>
      <c r="AJ270" s="8">
        <v>7566.3896316707223</v>
      </c>
      <c r="AK270" s="8">
        <v>7797.1037638690141</v>
      </c>
      <c r="AL270" s="8">
        <v>8214.4854642397859</v>
      </c>
      <c r="AM270" s="8">
        <v>8683.6453949817842</v>
      </c>
      <c r="AN270" s="8">
        <v>8979.4596392757685</v>
      </c>
      <c r="AO270" s="8">
        <v>9088.6847663170738</v>
      </c>
      <c r="AP270" s="8">
        <v>9370.188825975958</v>
      </c>
      <c r="AQ270" s="423">
        <v>9414.7226479817418</v>
      </c>
      <c r="AR270" s="8">
        <v>9514.9140025461511</v>
      </c>
      <c r="AS270" s="8">
        <v>9603.4977623750183</v>
      </c>
      <c r="AT270" s="8">
        <v>9542.2839150386135</v>
      </c>
      <c r="AU270" s="8">
        <v>9507.3925708763109</v>
      </c>
      <c r="AV270" s="8">
        <v>9544.4914645871468</v>
      </c>
      <c r="AW270" s="8">
        <v>9700.907563803652</v>
      </c>
      <c r="AX270" s="8">
        <v>9774.3677796380853</v>
      </c>
      <c r="AY270" s="8">
        <v>9796.0166052700279</v>
      </c>
      <c r="AZ270" s="8">
        <v>9818.9908379825047</v>
      </c>
      <c r="BA270" s="8">
        <v>9682.8767336821456</v>
      </c>
      <c r="BB270" s="8">
        <v>9792.9442529349726</v>
      </c>
      <c r="BC270" s="8">
        <v>9874.9747945701511</v>
      </c>
      <c r="BD270" s="8">
        <v>9869.2876694750976</v>
      </c>
    </row>
    <row r="271" spans="1:56">
      <c r="A271" s="8">
        <v>961.37772617665291</v>
      </c>
      <c r="B271" s="8"/>
      <c r="C271" s="1" t="s">
        <v>112</v>
      </c>
      <c r="D271" s="186" t="s">
        <v>5434</v>
      </c>
      <c r="F271" s="8">
        <v>11248.263216824291</v>
      </c>
      <c r="G271" s="8">
        <v>11420.491920913755</v>
      </c>
      <c r="H271" s="8">
        <v>11592.720625003223</v>
      </c>
      <c r="I271" s="8">
        <v>11658.563357544677</v>
      </c>
      <c r="J271" s="8">
        <v>11749.065090113814</v>
      </c>
      <c r="K271" s="8">
        <v>11779.680679758576</v>
      </c>
      <c r="L271" s="8">
        <v>11687.872839212228</v>
      </c>
      <c r="M271" s="8">
        <v>11490.221763086443</v>
      </c>
      <c r="N271" s="8">
        <v>11768.452142521628</v>
      </c>
      <c r="O271" s="8">
        <v>11179.822225067792</v>
      </c>
      <c r="P271" s="8">
        <v>11601.176974790342</v>
      </c>
      <c r="Q271" s="8">
        <v>12023.171597635273</v>
      </c>
      <c r="R271" s="8">
        <v>12026.872322236679</v>
      </c>
      <c r="S271" s="8">
        <v>12163.184919060364</v>
      </c>
      <c r="T271" s="8">
        <v>12304.230792458153</v>
      </c>
      <c r="U271" s="8">
        <v>12644.901097631564</v>
      </c>
      <c r="V271" s="8">
        <v>12931.671530017473</v>
      </c>
      <c r="W271" s="8">
        <v>13317.881753484435</v>
      </c>
      <c r="X271" s="8">
        <v>13653.779577349764</v>
      </c>
      <c r="Y271" s="8">
        <v>14138.492855194008</v>
      </c>
      <c r="Z271" s="8">
        <v>14622.668209005438</v>
      </c>
      <c r="AA271" s="8">
        <v>15006.014751748147</v>
      </c>
      <c r="AB271" s="8">
        <v>15029.928175957646</v>
      </c>
      <c r="AC271" s="8">
        <v>15034.086030244467</v>
      </c>
      <c r="AD271" s="8">
        <v>15245.007781740544</v>
      </c>
      <c r="AE271" s="8">
        <v>15663.703138796815</v>
      </c>
      <c r="AF271" s="8">
        <v>16212.124337015513</v>
      </c>
      <c r="AG271" s="8">
        <v>16574.234027143495</v>
      </c>
      <c r="AH271" s="8">
        <v>16747.404008238951</v>
      </c>
      <c r="AI271" s="8">
        <v>16328.663316193657</v>
      </c>
      <c r="AJ271" s="8">
        <v>14998.99180567638</v>
      </c>
      <c r="AK271" s="8">
        <v>14536.399729933888</v>
      </c>
      <c r="AL271" s="8">
        <v>14606.922157477708</v>
      </c>
      <c r="AM271" s="8">
        <v>14759.672063450933</v>
      </c>
      <c r="AN271" s="8">
        <v>14710.43707583385</v>
      </c>
      <c r="AO271" s="8">
        <v>14603.838447380866</v>
      </c>
      <c r="AP271" s="8">
        <v>14763.49842312528</v>
      </c>
      <c r="AQ271" s="423">
        <v>14564.659818413435</v>
      </c>
      <c r="AR271" s="8">
        <v>14461.63184170674</v>
      </c>
      <c r="AS271" s="8">
        <v>14363.399327367571</v>
      </c>
      <c r="AT271" s="8">
        <v>14059.816147539865</v>
      </c>
      <c r="AU271" s="8">
        <v>13777.628762474071</v>
      </c>
      <c r="AV271" s="8">
        <v>13557.044488998325</v>
      </c>
      <c r="AW271" s="8">
        <v>13455.69218750781</v>
      </c>
      <c r="AX271" s="8">
        <v>13270.081357446765</v>
      </c>
      <c r="AY271" s="8">
        <v>13052.276853236748</v>
      </c>
      <c r="AZ271" s="8">
        <v>12847.65060520999</v>
      </c>
      <c r="BA271" s="8">
        <v>12442.022986895567</v>
      </c>
      <c r="BB271" s="8">
        <v>12384.633427888415</v>
      </c>
      <c r="BC271" s="8">
        <v>12322.781151216701</v>
      </c>
      <c r="BD271" s="8">
        <v>12145.966070595863</v>
      </c>
    </row>
    <row r="272" spans="1:56">
      <c r="A272" s="8">
        <v>2467.4514699197216</v>
      </c>
      <c r="B272" s="8"/>
      <c r="C272" s="1" t="s">
        <v>113</v>
      </c>
      <c r="D272" s="185" t="s">
        <v>67</v>
      </c>
      <c r="F272" s="8">
        <v>3629.3716795697087</v>
      </c>
      <c r="G272" s="8">
        <v>3691.5192148666688</v>
      </c>
      <c r="H272" s="8">
        <v>3753.6667501636275</v>
      </c>
      <c r="I272" s="8">
        <v>3908.1283727573941</v>
      </c>
      <c r="J272" s="8">
        <v>3990.3782404125386</v>
      </c>
      <c r="K272" s="8">
        <v>4054.2488327687715</v>
      </c>
      <c r="L272" s="8">
        <v>4020.6948301558132</v>
      </c>
      <c r="M272" s="8">
        <v>3920.8513231352058</v>
      </c>
      <c r="N272" s="8">
        <v>4041.18327816493</v>
      </c>
      <c r="O272" s="8">
        <v>3904.2872844354733</v>
      </c>
      <c r="P272" s="8">
        <v>3990.4226943218055</v>
      </c>
      <c r="Q272" s="8">
        <v>4159.7894375329506</v>
      </c>
      <c r="R272" s="8">
        <v>4196.5362378426089</v>
      </c>
      <c r="S272" s="8">
        <v>4339.6995561507783</v>
      </c>
      <c r="T272" s="8">
        <v>4479.5142833859791</v>
      </c>
      <c r="U272" s="8">
        <v>4693.9937824858698</v>
      </c>
      <c r="V272" s="8">
        <v>4845.6041433523815</v>
      </c>
      <c r="W272" s="8">
        <v>4995.1928652936713</v>
      </c>
      <c r="X272" s="8">
        <v>5242.7236629585241</v>
      </c>
      <c r="Y272" s="8">
        <v>5545.2672924388035</v>
      </c>
      <c r="Z272" s="8">
        <v>5673.8896302172889</v>
      </c>
      <c r="AA272" s="8">
        <v>5924.0874725941449</v>
      </c>
      <c r="AB272" s="8">
        <v>5934.4464396809926</v>
      </c>
      <c r="AC272" s="8">
        <v>5912.4372921907834</v>
      </c>
      <c r="AD272" s="8">
        <v>6006.6769874874071</v>
      </c>
      <c r="AE272" s="8">
        <v>6164.8604393322439</v>
      </c>
      <c r="AF272" s="8">
        <v>6360.3425428458158</v>
      </c>
      <c r="AG272" s="8">
        <v>6554.0546579899665</v>
      </c>
      <c r="AH272" s="8">
        <v>6844.2145489756949</v>
      </c>
      <c r="AI272" s="8">
        <v>6856.8353948332215</v>
      </c>
      <c r="AJ272" s="8">
        <v>6399.4536597239949</v>
      </c>
      <c r="AK272" s="8">
        <v>6282.2514934024184</v>
      </c>
      <c r="AL272" s="8">
        <v>6371.5073801791777</v>
      </c>
      <c r="AM272" s="8">
        <v>6494.9182149232893</v>
      </c>
      <c r="AN272" s="8">
        <v>6568.9832384543797</v>
      </c>
      <c r="AO272" s="8">
        <v>6641.5638979865635</v>
      </c>
      <c r="AP272" s="8">
        <v>6820.1844603884838</v>
      </c>
      <c r="AQ272" s="423">
        <v>6741.6718231099167</v>
      </c>
      <c r="AR272" s="8">
        <v>6716.5335206957716</v>
      </c>
      <c r="AS272" s="8">
        <v>6784.0068337460407</v>
      </c>
      <c r="AT272" s="8">
        <v>6769.0607243390941</v>
      </c>
      <c r="AU272" s="8">
        <v>6767.8822558835091</v>
      </c>
      <c r="AV272" s="8">
        <v>6801.090620120287</v>
      </c>
      <c r="AW272" s="8">
        <v>6916.5545450184209</v>
      </c>
      <c r="AX272" s="8">
        <v>6982.4492270988503</v>
      </c>
      <c r="AY272" s="8">
        <v>7061.1715261280897</v>
      </c>
      <c r="AZ272" s="8">
        <v>7144.3800996592481</v>
      </c>
      <c r="BA272" s="8">
        <v>7092.1643548184893</v>
      </c>
      <c r="BB272" s="8">
        <v>7251.673835925405</v>
      </c>
      <c r="BC272" s="8">
        <v>7404.486546829703</v>
      </c>
      <c r="BD272" s="8">
        <v>7484.4177694241826</v>
      </c>
    </row>
    <row r="273" spans="1:56">
      <c r="A273" s="8">
        <v>1010.5318779687275</v>
      </c>
      <c r="B273" s="8"/>
      <c r="C273" s="1" t="s">
        <v>114</v>
      </c>
      <c r="D273" s="185" t="s">
        <v>69</v>
      </c>
      <c r="F273" s="8">
        <v>17202.638616765544</v>
      </c>
      <c r="G273" s="8">
        <v>17497.207948601801</v>
      </c>
      <c r="H273" s="8">
        <v>17791.777280438058</v>
      </c>
      <c r="I273" s="8">
        <v>18901.054967077107</v>
      </c>
      <c r="J273" s="8">
        <v>19491.738538742164</v>
      </c>
      <c r="K273" s="8">
        <v>19950.42997123814</v>
      </c>
      <c r="L273" s="8">
        <v>19905.594194185171</v>
      </c>
      <c r="M273" s="8">
        <v>19584.467713881531</v>
      </c>
      <c r="N273" s="8">
        <v>20522.118178496305</v>
      </c>
      <c r="O273" s="8">
        <v>20034.834221414225</v>
      </c>
      <c r="P273" s="8">
        <v>20616.976813630718</v>
      </c>
      <c r="Q273" s="8">
        <v>21762.89295682016</v>
      </c>
      <c r="R273" s="8">
        <v>22193.060520158731</v>
      </c>
      <c r="S273" s="8">
        <v>23288.74802317745</v>
      </c>
      <c r="T273" s="8">
        <v>24369.151315222582</v>
      </c>
      <c r="U273" s="8">
        <v>25933.512365323673</v>
      </c>
      <c r="V273" s="8">
        <v>27027.347784204048</v>
      </c>
      <c r="W273" s="8">
        <v>28045.729928476008</v>
      </c>
      <c r="X273" s="8">
        <v>28851.325810615399</v>
      </c>
      <c r="Y273" s="8">
        <v>28873.897229677121</v>
      </c>
      <c r="Z273" s="8">
        <v>29028.51577124407</v>
      </c>
      <c r="AA273" s="8">
        <v>28959.754956209981</v>
      </c>
      <c r="AB273" s="8">
        <v>28706.819769662256</v>
      </c>
      <c r="AC273" s="8">
        <v>28180.95717693547</v>
      </c>
      <c r="AD273" s="8">
        <v>28203.027422428651</v>
      </c>
      <c r="AE273" s="8">
        <v>28506.77394470897</v>
      </c>
      <c r="AF273" s="8">
        <v>29007.621891588507</v>
      </c>
      <c r="AG273" s="8">
        <v>30441.605375051906</v>
      </c>
      <c r="AH273" s="8">
        <v>31337.116993621323</v>
      </c>
      <c r="AI273" s="8">
        <v>31246.755845925923</v>
      </c>
      <c r="AJ273" s="8">
        <v>29126.430230224469</v>
      </c>
      <c r="AK273" s="8">
        <v>29196.706427231991</v>
      </c>
      <c r="AL273" s="8">
        <v>29938.407036956818</v>
      </c>
      <c r="AM273" s="8">
        <v>30924.772361821717</v>
      </c>
      <c r="AN273" s="8">
        <v>31419.701562155988</v>
      </c>
      <c r="AO273" s="8">
        <v>31516.846688482823</v>
      </c>
      <c r="AP273" s="8">
        <v>32652.344716317515</v>
      </c>
      <c r="AQ273" s="423">
        <v>33206.821774404831</v>
      </c>
      <c r="AR273" s="8">
        <v>33883.4793375933</v>
      </c>
      <c r="AS273" s="8">
        <v>34569.370842518132</v>
      </c>
      <c r="AT273" s="8">
        <v>34528.984269577297</v>
      </c>
      <c r="AU273" s="8">
        <v>34912.996731745588</v>
      </c>
      <c r="AV273" s="8">
        <v>35364.593629271403</v>
      </c>
      <c r="AW273" s="8">
        <v>35948.528386799531</v>
      </c>
      <c r="AX273" s="8">
        <v>36208.702925109334</v>
      </c>
      <c r="AY273" s="8">
        <v>36416.285964906347</v>
      </c>
      <c r="AZ273" s="8">
        <v>36546.748254272214</v>
      </c>
      <c r="BA273" s="8">
        <v>36136.040000853449</v>
      </c>
      <c r="BB273" s="8">
        <v>36592.552329941645</v>
      </c>
      <c r="BC273" s="8">
        <v>37066.102528911404</v>
      </c>
      <c r="BD273" s="8">
        <v>37102.277322284637</v>
      </c>
    </row>
    <row r="274" spans="1:56">
      <c r="A274" s="8"/>
      <c r="B274" s="8"/>
      <c r="AZ274" s="1"/>
      <c r="BA274" s="1"/>
      <c r="BB274" s="1"/>
      <c r="BC274" s="1"/>
      <c r="BD274" s="1"/>
    </row>
    <row r="275" spans="1:56">
      <c r="A275" s="8"/>
      <c r="B275" s="8"/>
      <c r="D275" s="4" t="s">
        <v>118</v>
      </c>
      <c r="AZ275" s="1"/>
      <c r="BA275" s="1"/>
      <c r="BB275" s="1"/>
      <c r="BC275" s="1"/>
      <c r="BD275" s="1"/>
    </row>
    <row r="276" spans="1:56">
      <c r="A276" s="8">
        <v>220.57454844031642</v>
      </c>
      <c r="B276" s="8"/>
      <c r="C276" s="1" t="s">
        <v>119</v>
      </c>
      <c r="D276" s="185" t="s">
        <v>41</v>
      </c>
      <c r="F276" s="8">
        <v>57068.049195130436</v>
      </c>
      <c r="G276" s="8">
        <v>53708.756626847957</v>
      </c>
      <c r="H276" s="8">
        <v>50349.464058565485</v>
      </c>
      <c r="I276" s="8">
        <v>50585.765733522334</v>
      </c>
      <c r="J276" s="8">
        <v>50756.917170227302</v>
      </c>
      <c r="K276" s="8">
        <v>50890.56319950617</v>
      </c>
      <c r="L276" s="8">
        <v>50409.683971895211</v>
      </c>
      <c r="M276" s="8">
        <v>49748.857660934671</v>
      </c>
      <c r="N276" s="8">
        <v>51074.418525560905</v>
      </c>
      <c r="O276" s="8">
        <v>50637.294229816769</v>
      </c>
      <c r="P276" s="8">
        <v>51882.363343747689</v>
      </c>
      <c r="Q276" s="8">
        <v>53040.286432316985</v>
      </c>
      <c r="R276" s="8">
        <v>53738.485192411041</v>
      </c>
      <c r="S276" s="8">
        <v>55949.769545049654</v>
      </c>
      <c r="T276" s="8">
        <v>57329.270888827872</v>
      </c>
      <c r="U276" s="8">
        <v>59883.340093594605</v>
      </c>
      <c r="V276" s="8">
        <v>62238.988957004687</v>
      </c>
      <c r="W276" s="8">
        <v>64365.633187934131</v>
      </c>
      <c r="X276" s="8">
        <v>65570.953790492698</v>
      </c>
      <c r="Y276" s="8">
        <v>67305.727422033131</v>
      </c>
      <c r="Z276" s="8">
        <v>68196.039917622096</v>
      </c>
      <c r="AA276" s="8">
        <v>68883.240349581378</v>
      </c>
      <c r="AB276" s="8">
        <v>68252.643635550878</v>
      </c>
      <c r="AC276" s="8">
        <v>68712.851087571893</v>
      </c>
      <c r="AD276" s="8">
        <v>69589.365365579099</v>
      </c>
      <c r="AE276" s="8">
        <v>71181.30416701932</v>
      </c>
      <c r="AF276" s="8">
        <v>72372.112779725459</v>
      </c>
      <c r="AG276" s="8">
        <v>74066.943519324384</v>
      </c>
      <c r="AH276" s="8">
        <v>75579.224957178943</v>
      </c>
      <c r="AI276" s="8">
        <v>75559.350758829431</v>
      </c>
      <c r="AJ276" s="8">
        <v>72802.649837058008</v>
      </c>
      <c r="AK276" s="8">
        <v>72517.94314452789</v>
      </c>
      <c r="AL276" s="8">
        <v>72741.309959654303</v>
      </c>
      <c r="AM276" s="8">
        <v>74088.695638624515</v>
      </c>
      <c r="AN276" s="8">
        <v>75119.602933188435</v>
      </c>
      <c r="AO276" s="8">
        <v>75895.621662774487</v>
      </c>
      <c r="AP276" s="8">
        <v>76904.165096741883</v>
      </c>
      <c r="AQ276" s="423">
        <v>78226.89664216619</v>
      </c>
      <c r="AR276" s="8">
        <v>79299.76839488199</v>
      </c>
      <c r="AS276" s="8">
        <v>80022.22191202527</v>
      </c>
      <c r="AT276" s="8">
        <v>80498.882819151448</v>
      </c>
      <c r="AU276" s="8">
        <v>80812.550092588936</v>
      </c>
      <c r="AV276" s="8">
        <v>80852.655059411132</v>
      </c>
      <c r="AW276" s="8">
        <v>80806.423205502331</v>
      </c>
      <c r="AX276" s="8">
        <v>80830.707361690627</v>
      </c>
      <c r="AY276" s="8">
        <v>80948.661656138298</v>
      </c>
      <c r="AZ276" s="8">
        <v>80878.238613297086</v>
      </c>
      <c r="BA276" s="8">
        <v>80888.238784502886</v>
      </c>
      <c r="BB276" s="8">
        <v>80926.75616140732</v>
      </c>
      <c r="BC276" s="8">
        <v>81197.474118562182</v>
      </c>
      <c r="BD276" s="8">
        <v>81464.820921835097</v>
      </c>
    </row>
    <row r="277" spans="1:56">
      <c r="A277" s="8">
        <v>220.57454844031642</v>
      </c>
      <c r="B277" s="8"/>
      <c r="C277" s="1" t="s">
        <v>120</v>
      </c>
      <c r="D277" s="185" t="s">
        <v>43</v>
      </c>
      <c r="F277" s="8">
        <v>15110.554146741873</v>
      </c>
      <c r="G277" s="8">
        <v>18897.525479816875</v>
      </c>
      <c r="H277" s="8">
        <v>22684.496812891877</v>
      </c>
      <c r="I277" s="8">
        <v>22790.96040079034</v>
      </c>
      <c r="J277" s="8">
        <v>22868.071136585651</v>
      </c>
      <c r="K277" s="8">
        <v>22928.284149413474</v>
      </c>
      <c r="L277" s="8">
        <v>22711.628351579398</v>
      </c>
      <c r="M277" s="8">
        <v>22413.899018702621</v>
      </c>
      <c r="N277" s="8">
        <v>23011.11850794945</v>
      </c>
      <c r="O277" s="8">
        <v>22814.176099940669</v>
      </c>
      <c r="P277" s="8">
        <v>23375.130757053677</v>
      </c>
      <c r="Q277" s="8">
        <v>23896.822558612297</v>
      </c>
      <c r="R277" s="8">
        <v>24211.389711297299</v>
      </c>
      <c r="S277" s="8">
        <v>25207.663927671896</v>
      </c>
      <c r="T277" s="8">
        <v>25829.18581318625</v>
      </c>
      <c r="U277" s="8">
        <v>26979.898652314874</v>
      </c>
      <c r="V277" s="8">
        <v>28041.214996658913</v>
      </c>
      <c r="W277" s="8">
        <v>28999.35536976318</v>
      </c>
      <c r="X277" s="8">
        <v>29542.401693661457</v>
      </c>
      <c r="Y277" s="8">
        <v>30323.988303401613</v>
      </c>
      <c r="Z277" s="8">
        <v>31006.105312805237</v>
      </c>
      <c r="AA277" s="8">
        <v>31737.357087980727</v>
      </c>
      <c r="AB277" s="8">
        <v>31853.529467166318</v>
      </c>
      <c r="AC277" s="8">
        <v>32575.680823859493</v>
      </c>
      <c r="AD277" s="8">
        <v>33518.523530953906</v>
      </c>
      <c r="AE277" s="8">
        <v>34882.341931854091</v>
      </c>
      <c r="AF277" s="8">
        <v>36131.98538024052</v>
      </c>
      <c r="AG277" s="8">
        <v>37040.497290529624</v>
      </c>
      <c r="AH277" s="8">
        <v>39195.587104531987</v>
      </c>
      <c r="AI277" s="8">
        <v>40773.152534141125</v>
      </c>
      <c r="AJ277" s="8">
        <v>41062.717452813136</v>
      </c>
      <c r="AK277" s="8">
        <v>42846.357427011972</v>
      </c>
      <c r="AL277" s="8">
        <v>44018.601965331771</v>
      </c>
      <c r="AM277" s="8">
        <v>45744.414393708699</v>
      </c>
      <c r="AN277" s="8">
        <v>47663.857243265564</v>
      </c>
      <c r="AO277" s="8">
        <v>49617.72707821244</v>
      </c>
      <c r="AP277" s="8">
        <v>50525.351792482397</v>
      </c>
      <c r="AQ277" s="423">
        <v>53126.83621437048</v>
      </c>
      <c r="AR277" s="8">
        <v>55384.395974329833</v>
      </c>
      <c r="AS277" s="8">
        <v>57308.147036458002</v>
      </c>
      <c r="AT277" s="8">
        <v>59292.16778018693</v>
      </c>
      <c r="AU277" s="8">
        <v>61266.500085313455</v>
      </c>
      <c r="AV277" s="8">
        <v>63212.209771763744</v>
      </c>
      <c r="AW277" s="8">
        <v>64991.069048380945</v>
      </c>
      <c r="AX277" s="8">
        <v>66670.421465570413</v>
      </c>
      <c r="AY277" s="8">
        <v>68878.645953149273</v>
      </c>
      <c r="AZ277" s="8">
        <v>70694.877340453546</v>
      </c>
      <c r="BA277" s="8">
        <v>72275.45233660558</v>
      </c>
      <c r="BB277" s="8">
        <v>73751.641564408157</v>
      </c>
      <c r="BC277" s="8">
        <v>75623.645269571134</v>
      </c>
      <c r="BD277" s="8">
        <v>77583.454122164709</v>
      </c>
    </row>
    <row r="278" spans="1:56">
      <c r="A278" s="8">
        <v>220.57454844031642</v>
      </c>
      <c r="B278" s="8"/>
      <c r="C278" s="1" t="s">
        <v>121</v>
      </c>
      <c r="D278" s="185" t="s">
        <v>45</v>
      </c>
      <c r="F278" s="8">
        <v>27091.427765396311</v>
      </c>
      <c r="G278" s="8">
        <v>26854.378313423978</v>
      </c>
      <c r="H278" s="8">
        <v>26617.32886145165</v>
      </c>
      <c r="I278" s="8">
        <v>26742.250139372747</v>
      </c>
      <c r="J278" s="8">
        <v>26832.72963426046</v>
      </c>
      <c r="K278" s="8">
        <v>26903.381832428946</v>
      </c>
      <c r="L278" s="8">
        <v>26649.16421992223</v>
      </c>
      <c r="M278" s="8">
        <v>26299.817279134986</v>
      </c>
      <c r="N278" s="8">
        <v>27000.577259789123</v>
      </c>
      <c r="O278" s="8">
        <v>26769.490765608803</v>
      </c>
      <c r="P278" s="8">
        <v>27427.698646872188</v>
      </c>
      <c r="Q278" s="8">
        <v>28039.836635250114</v>
      </c>
      <c r="R278" s="8">
        <v>28408.940584131567</v>
      </c>
      <c r="S278" s="8">
        <v>29577.939776494393</v>
      </c>
      <c r="T278" s="8">
        <v>30307.215482179141</v>
      </c>
      <c r="U278" s="8">
        <v>31657.428463177443</v>
      </c>
      <c r="V278" s="8">
        <v>32902.746196978107</v>
      </c>
      <c r="W278" s="8">
        <v>34027.00024663622</v>
      </c>
      <c r="X278" s="8">
        <v>34664.19501050633</v>
      </c>
      <c r="Y278" s="8">
        <v>35581.286008678158</v>
      </c>
      <c r="Z278" s="8">
        <v>36083.497426165137</v>
      </c>
      <c r="AA278" s="8">
        <v>36494.12300096816</v>
      </c>
      <c r="AB278" s="8">
        <v>36205.695140698299</v>
      </c>
      <c r="AC278" s="8">
        <v>36506.780251500866</v>
      </c>
      <c r="AD278" s="8">
        <v>37031.665828922414</v>
      </c>
      <c r="AE278" s="8">
        <v>37945.836580810574</v>
      </c>
      <c r="AF278" s="8">
        <v>38655.420572277268</v>
      </c>
      <c r="AG278" s="8">
        <v>39542.014609696787</v>
      </c>
      <c r="AH278" s="8">
        <v>40506.610339257597</v>
      </c>
      <c r="AI278" s="8">
        <v>40674.447448026942</v>
      </c>
      <c r="AJ278" s="8">
        <v>39390.246920401965</v>
      </c>
      <c r="AK278" s="8">
        <v>39454.749988844465</v>
      </c>
      <c r="AL278" s="8">
        <v>39693.211103191039</v>
      </c>
      <c r="AM278" s="8">
        <v>40530.789705336509</v>
      </c>
      <c r="AN278" s="8">
        <v>41238.96657848583</v>
      </c>
      <c r="AO278" s="8">
        <v>41829.264706892172</v>
      </c>
      <c r="AP278" s="8">
        <v>42413.023494160552</v>
      </c>
      <c r="AQ278" s="423">
        <v>43337.25799940202</v>
      </c>
      <c r="AR278" s="8">
        <v>44103.486231193725</v>
      </c>
      <c r="AS278" s="8">
        <v>44664.813136382552</v>
      </c>
      <c r="AT278" s="8">
        <v>45115.510929459837</v>
      </c>
      <c r="AU278" s="8">
        <v>45487.265075731302</v>
      </c>
      <c r="AV278" s="8">
        <v>45725.133641029402</v>
      </c>
      <c r="AW278" s="8">
        <v>45903.007832377021</v>
      </c>
      <c r="AX278" s="8">
        <v>46103.378980235961</v>
      </c>
      <c r="AY278" s="8">
        <v>46407.941222769812</v>
      </c>
      <c r="AZ278" s="8">
        <v>46578.461294622779</v>
      </c>
      <c r="BA278" s="8">
        <v>46760.906319257723</v>
      </c>
      <c r="BB278" s="8">
        <v>46945.238969274375</v>
      </c>
      <c r="BC278" s="8">
        <v>47284.975697394591</v>
      </c>
      <c r="BD278" s="8">
        <v>47632.972132191157</v>
      </c>
    </row>
    <row r="279" spans="1:56">
      <c r="A279" s="8">
        <v>708.10841281428736</v>
      </c>
      <c r="B279" s="8"/>
      <c r="C279" s="1" t="s">
        <v>122</v>
      </c>
      <c r="D279" s="186" t="s">
        <v>5432</v>
      </c>
      <c r="F279" s="8">
        <v>1145.4211097277091</v>
      </c>
      <c r="G279" s="8">
        <v>2899.3137186553386</v>
      </c>
      <c r="H279" s="8">
        <v>4653.2063275829678</v>
      </c>
      <c r="I279" s="8">
        <v>4722.1827958588665</v>
      </c>
      <c r="J279" s="8">
        <v>4803.0505198635774</v>
      </c>
      <c r="K279" s="8">
        <v>4864.1054718609148</v>
      </c>
      <c r="L279" s="8">
        <v>4847.1465088239911</v>
      </c>
      <c r="M279" s="8">
        <v>4921.2901977497777</v>
      </c>
      <c r="N279" s="8">
        <v>5132.826898850004</v>
      </c>
      <c r="O279" s="8">
        <v>5165.3941277993135</v>
      </c>
      <c r="P279" s="8">
        <v>5307.180926289423</v>
      </c>
      <c r="Q279" s="8">
        <v>5413.9324826064094</v>
      </c>
      <c r="R279" s="8">
        <v>5527.7892431994651</v>
      </c>
      <c r="S279" s="8">
        <v>5793.8879649185292</v>
      </c>
      <c r="T279" s="8">
        <v>6012.6273752844645</v>
      </c>
      <c r="U279" s="8">
        <v>6396.3583829453282</v>
      </c>
      <c r="V279" s="8">
        <v>6644.3243452930392</v>
      </c>
      <c r="W279" s="8">
        <v>6897.2765527024421</v>
      </c>
      <c r="X279" s="8">
        <v>7099.8649378566442</v>
      </c>
      <c r="Y279" s="8">
        <v>7280.7841604239902</v>
      </c>
      <c r="Z279" s="8">
        <v>7440.8024860006608</v>
      </c>
      <c r="AA279" s="8">
        <v>7753.3183815559305</v>
      </c>
      <c r="AB279" s="8">
        <v>7831.6449985303652</v>
      </c>
      <c r="AC279" s="8">
        <v>8006.5157584517292</v>
      </c>
      <c r="AD279" s="8">
        <v>8228.1687845852503</v>
      </c>
      <c r="AE279" s="8">
        <v>8541.3880336494094</v>
      </c>
      <c r="AF279" s="8">
        <v>8817.5634904317358</v>
      </c>
      <c r="AG279" s="8">
        <v>9544.5279593500582</v>
      </c>
      <c r="AH279" s="8">
        <v>9776.8374284539932</v>
      </c>
      <c r="AI279" s="8">
        <v>9761.7169767913238</v>
      </c>
      <c r="AJ279" s="8">
        <v>9414.1980469401842</v>
      </c>
      <c r="AK279" s="8">
        <v>9506.1973899222412</v>
      </c>
      <c r="AL279" s="8">
        <v>9645.3093575632356</v>
      </c>
      <c r="AM279" s="8">
        <v>9895.4078219617149</v>
      </c>
      <c r="AN279" s="8">
        <v>10093.384705965702</v>
      </c>
      <c r="AO279" s="8">
        <v>10227.664624322379</v>
      </c>
      <c r="AP279" s="8">
        <v>10443.771409510931</v>
      </c>
      <c r="AQ279" s="423">
        <v>10593.222355760852</v>
      </c>
      <c r="AR279" s="8">
        <v>10720.00583597345</v>
      </c>
      <c r="AS279" s="8">
        <v>10838.734387265296</v>
      </c>
      <c r="AT279" s="8">
        <v>10945.636808908079</v>
      </c>
      <c r="AU279" s="8">
        <v>11031.96563772049</v>
      </c>
      <c r="AV279" s="8">
        <v>11094.75289663665</v>
      </c>
      <c r="AW279" s="8">
        <v>11188.651007637169</v>
      </c>
      <c r="AX279" s="8">
        <v>11266.099147370209</v>
      </c>
      <c r="AY279" s="8">
        <v>11332.220296633526</v>
      </c>
      <c r="AZ279" s="8">
        <v>11373.731923532387</v>
      </c>
      <c r="BA279" s="8">
        <v>11443.655793753001</v>
      </c>
      <c r="BB279" s="8">
        <v>11520.865241520816</v>
      </c>
      <c r="BC279" s="8">
        <v>11593.431986085636</v>
      </c>
      <c r="BD279" s="8">
        <v>11666.40383185732</v>
      </c>
    </row>
    <row r="280" spans="1:56">
      <c r="A280" s="8">
        <v>708.10841281428736</v>
      </c>
      <c r="B280" s="8"/>
      <c r="C280" s="1" t="s">
        <v>123</v>
      </c>
      <c r="D280" s="186" t="s">
        <v>5429</v>
      </c>
      <c r="F280" s="8">
        <v>9961.213275817503</v>
      </c>
      <c r="G280" s="8">
        <v>9277.8038996970827</v>
      </c>
      <c r="H280" s="8">
        <v>8594.3945235766678</v>
      </c>
      <c r="I280" s="8">
        <v>8721.7929107257623</v>
      </c>
      <c r="J280" s="8">
        <v>8871.1542489927488</v>
      </c>
      <c r="K280" s="8">
        <v>8983.9217276176933</v>
      </c>
      <c r="L280" s="8">
        <v>8952.5988055744328</v>
      </c>
      <c r="M280" s="8">
        <v>9089.5409631323892</v>
      </c>
      <c r="N280" s="8">
        <v>9480.2457239968408</v>
      </c>
      <c r="O280" s="8">
        <v>9540.3968530088641</v>
      </c>
      <c r="P280" s="8">
        <v>9802.2747064011619</v>
      </c>
      <c r="Q280" s="8">
        <v>9999.4430514959204</v>
      </c>
      <c r="R280" s="8">
        <v>10209.734590453189</v>
      </c>
      <c r="S280" s="8">
        <v>10701.214493916017</v>
      </c>
      <c r="T280" s="8">
        <v>11105.222538733551</v>
      </c>
      <c r="U280" s="8">
        <v>11813.967313539215</v>
      </c>
      <c r="V280" s="8">
        <v>12271.956312694891</v>
      </c>
      <c r="W280" s="8">
        <v>12739.154823364681</v>
      </c>
      <c r="X280" s="8">
        <v>13113.332193834716</v>
      </c>
      <c r="Y280" s="8">
        <v>13447.486982206243</v>
      </c>
      <c r="Z280" s="8">
        <v>13640.857864027112</v>
      </c>
      <c r="AA280" s="8">
        <v>13872.69083053642</v>
      </c>
      <c r="AB280" s="8">
        <v>13796.657277388424</v>
      </c>
      <c r="AC280" s="8">
        <v>13921.166336675924</v>
      </c>
      <c r="AD280" s="8">
        <v>14127.797044953708</v>
      </c>
      <c r="AE280" s="8">
        <v>14478.709794728822</v>
      </c>
      <c r="AF280" s="8">
        <v>14748.776127901292</v>
      </c>
      <c r="AG280" s="8">
        <v>15323.688992632924</v>
      </c>
      <c r="AH280" s="8">
        <v>15574.02096873552</v>
      </c>
      <c r="AI280" s="8">
        <v>15471.408362700904</v>
      </c>
      <c r="AJ280" s="8">
        <v>14808.027374629297</v>
      </c>
      <c r="AK280" s="8">
        <v>14701.582139992055</v>
      </c>
      <c r="AL280" s="8">
        <v>14741.349725640273</v>
      </c>
      <c r="AM280" s="8">
        <v>14997.232562721047</v>
      </c>
      <c r="AN280" s="8">
        <v>15161.527230267668</v>
      </c>
      <c r="AO280" s="8">
        <v>15248.257698792962</v>
      </c>
      <c r="AP280" s="8">
        <v>15476.560139126617</v>
      </c>
      <c r="AQ280" s="423">
        <v>15627.021354140099</v>
      </c>
      <c r="AR280" s="8">
        <v>15743.274766561381</v>
      </c>
      <c r="AS280" s="8">
        <v>15814.79227023183</v>
      </c>
      <c r="AT280" s="8">
        <v>15834.739783503863</v>
      </c>
      <c r="AU280" s="8">
        <v>15817.008378240404</v>
      </c>
      <c r="AV280" s="8">
        <v>15742.250420520806</v>
      </c>
      <c r="AW280" s="8">
        <v>15677.932968479659</v>
      </c>
      <c r="AX280" s="8">
        <v>15623.26523228129</v>
      </c>
      <c r="AY280" s="8">
        <v>15548.276129217518</v>
      </c>
      <c r="AZ280" s="8">
        <v>15451.445401793935</v>
      </c>
      <c r="BA280" s="8">
        <v>15396.303860758939</v>
      </c>
      <c r="BB280" s="8">
        <v>15355.760044897997</v>
      </c>
      <c r="BC280" s="8">
        <v>15329.725848100466</v>
      </c>
      <c r="BD280" s="8">
        <v>15298.21524972861</v>
      </c>
    </row>
    <row r="281" spans="1:56">
      <c r="A281" s="8">
        <v>708.10841281428736</v>
      </c>
      <c r="B281" s="8"/>
      <c r="C281" s="1" t="s">
        <v>124</v>
      </c>
      <c r="D281" s="186" t="s">
        <v>5430</v>
      </c>
      <c r="F281" s="8">
        <v>2490.3033189543758</v>
      </c>
      <c r="G281" s="8">
        <v>2319.4509749242707</v>
      </c>
      <c r="H281" s="8">
        <v>2148.5986308941669</v>
      </c>
      <c r="I281" s="8">
        <v>2180.4482276814406</v>
      </c>
      <c r="J281" s="8">
        <v>2217.7885622481872</v>
      </c>
      <c r="K281" s="8">
        <v>2245.9804319044233</v>
      </c>
      <c r="L281" s="8">
        <v>2238.1497013936082</v>
      </c>
      <c r="M281" s="8">
        <v>2272.3852407830973</v>
      </c>
      <c r="N281" s="8">
        <v>2370.0614309992102</v>
      </c>
      <c r="O281" s="8">
        <v>2385.099213252216</v>
      </c>
      <c r="P281" s="8">
        <v>2450.5686766002905</v>
      </c>
      <c r="Q281" s="8">
        <v>2499.8607628739801</v>
      </c>
      <c r="R281" s="8">
        <v>2552.4336476132971</v>
      </c>
      <c r="S281" s="8">
        <v>2675.3036234790043</v>
      </c>
      <c r="T281" s="8">
        <v>2776.3056346833878</v>
      </c>
      <c r="U281" s="8">
        <v>2953.4918283848037</v>
      </c>
      <c r="V281" s="8">
        <v>3067.9890781737226</v>
      </c>
      <c r="W281" s="8">
        <v>3184.7887058411702</v>
      </c>
      <c r="X281" s="8">
        <v>3278.3330484586791</v>
      </c>
      <c r="Y281" s="8">
        <v>3361.8717455515607</v>
      </c>
      <c r="Z281" s="8">
        <v>3632.5223696265007</v>
      </c>
      <c r="AA281" s="8">
        <v>4441.9015054216325</v>
      </c>
      <c r="AB281" s="8">
        <v>4903.0609251577835</v>
      </c>
      <c r="AC281" s="8">
        <v>5365.9975567944002</v>
      </c>
      <c r="AD281" s="8">
        <v>5858.7859645388498</v>
      </c>
      <c r="AE281" s="8">
        <v>6441.6862271514865</v>
      </c>
      <c r="AF281" s="8">
        <v>7031.4119334010411</v>
      </c>
      <c r="AG281" s="8">
        <v>8040.6742408213431</v>
      </c>
      <c r="AH281" s="8">
        <v>8481.8959596366622</v>
      </c>
      <c r="AI281" s="8">
        <v>8625.9823128350945</v>
      </c>
      <c r="AJ281" s="8">
        <v>8544.3044685465084</v>
      </c>
      <c r="AK281" s="8">
        <v>9130.5968360569532</v>
      </c>
      <c r="AL281" s="8">
        <v>9615.2953197101779</v>
      </c>
      <c r="AM281" s="8">
        <v>10117.566011660167</v>
      </c>
      <c r="AN281" s="8">
        <v>10591.757215910133</v>
      </c>
      <c r="AO281" s="8">
        <v>10962.838236630007</v>
      </c>
      <c r="AP281" s="8">
        <v>11382.434953554681</v>
      </c>
      <c r="AQ281" s="423">
        <v>11687.47334992966</v>
      </c>
      <c r="AR281" s="8">
        <v>11969.042215542717</v>
      </c>
      <c r="AS281" s="8">
        <v>12307.494049410998</v>
      </c>
      <c r="AT281" s="8">
        <v>12701.212226437236</v>
      </c>
      <c r="AU281" s="8">
        <v>13086.903620815703</v>
      </c>
      <c r="AV281" s="8">
        <v>13491.261091470504</v>
      </c>
      <c r="AW281" s="8">
        <v>14000.919185839626</v>
      </c>
      <c r="AX281" s="8">
        <v>14424.529667916877</v>
      </c>
      <c r="AY281" s="8">
        <v>14842.873860544199</v>
      </c>
      <c r="AZ281" s="8">
        <v>15205.114374911076</v>
      </c>
      <c r="BA281" s="8">
        <v>15599.151043706264</v>
      </c>
      <c r="BB281" s="8">
        <v>15993.518238738852</v>
      </c>
      <c r="BC281" s="8">
        <v>16340.005055782434</v>
      </c>
      <c r="BD281" s="8">
        <v>16699.098518230861</v>
      </c>
    </row>
    <row r="282" spans="1:56">
      <c r="A282" s="8">
        <v>708.10841281428736</v>
      </c>
      <c r="B282" s="8"/>
      <c r="C282" s="1" t="s">
        <v>125</v>
      </c>
      <c r="D282" s="186" t="s">
        <v>5431</v>
      </c>
      <c r="F282" s="8">
        <v>5516.0415876491579</v>
      </c>
      <c r="G282" s="8">
        <v>4832.1895310922318</v>
      </c>
      <c r="H282" s="8">
        <v>4148.337474535304</v>
      </c>
      <c r="I282" s="8">
        <v>4209.8300557934908</v>
      </c>
      <c r="J282" s="8">
        <v>4281.9237018415006</v>
      </c>
      <c r="K282" s="8">
        <v>4336.3542444708164</v>
      </c>
      <c r="L282" s="8">
        <v>4321.2353142230195</v>
      </c>
      <c r="M282" s="8">
        <v>4387.3344771696347</v>
      </c>
      <c r="N282" s="8">
        <v>4575.9196295648571</v>
      </c>
      <c r="O282" s="8">
        <v>4604.9533424031115</v>
      </c>
      <c r="P282" s="8">
        <v>4731.3563961607624</v>
      </c>
      <c r="Q282" s="8">
        <v>4826.5255011518029</v>
      </c>
      <c r="R282" s="8">
        <v>4928.0289019138954</v>
      </c>
      <c r="S282" s="8">
        <v>5165.2561429862953</v>
      </c>
      <c r="T282" s="8">
        <v>5360.2625169353532</v>
      </c>
      <c r="U282" s="8">
        <v>5702.3590428909547</v>
      </c>
      <c r="V282" s="8">
        <v>5923.4209132659416</v>
      </c>
      <c r="W282" s="8">
        <v>6148.928025435609</v>
      </c>
      <c r="X282" s="8">
        <v>6329.5357464083654</v>
      </c>
      <c r="Y282" s="8">
        <v>6490.8253901516618</v>
      </c>
      <c r="Z282" s="8">
        <v>6641.7124607483611</v>
      </c>
      <c r="AA282" s="8">
        <v>6948.1408095370089</v>
      </c>
      <c r="AB282" s="8">
        <v>7035.7465017183213</v>
      </c>
      <c r="AC282" s="8">
        <v>7207.6309870677396</v>
      </c>
      <c r="AD282" s="8">
        <v>7421.5670118882181</v>
      </c>
      <c r="AE282" s="8">
        <v>7719.1351981849666</v>
      </c>
      <c r="AF282" s="8">
        <v>7984.6798150114055</v>
      </c>
      <c r="AG282" s="8">
        <v>8427.8338340407809</v>
      </c>
      <c r="AH282" s="8">
        <v>8645.9428574981976</v>
      </c>
      <c r="AI282" s="8">
        <v>8640.8821308906099</v>
      </c>
      <c r="AJ282" s="8">
        <v>8345.1815552286644</v>
      </c>
      <c r="AK282" s="8">
        <v>8453.3146745392933</v>
      </c>
      <c r="AL282" s="8">
        <v>8595.5792522969787</v>
      </c>
      <c r="AM282" s="8">
        <v>8831.8311397843008</v>
      </c>
      <c r="AN282" s="8">
        <v>9022.8964380714497</v>
      </c>
      <c r="AO282" s="8">
        <v>9155.1030244684462</v>
      </c>
      <c r="AP282" s="8">
        <v>9358.4834333599865</v>
      </c>
      <c r="AQ282" s="423">
        <v>9499.9190017875753</v>
      </c>
      <c r="AR282" s="8">
        <v>9621.1079467733525</v>
      </c>
      <c r="AS282" s="8">
        <v>9738.5502795381399</v>
      </c>
      <c r="AT282" s="8">
        <v>9848.9985143941685</v>
      </c>
      <c r="AU282" s="8">
        <v>9941.7721602808178</v>
      </c>
      <c r="AV282" s="8">
        <v>10015.793812053675</v>
      </c>
      <c r="AW282" s="8">
        <v>10121.46764578004</v>
      </c>
      <c r="AX282" s="8">
        <v>10208.799766212996</v>
      </c>
      <c r="AY282" s="8">
        <v>10286.356189875352</v>
      </c>
      <c r="AZ282" s="8">
        <v>10340.312410679497</v>
      </c>
      <c r="BA282" s="8">
        <v>10419.772246170949</v>
      </c>
      <c r="BB282" s="8">
        <v>10505.358260066218</v>
      </c>
      <c r="BC282" s="8">
        <v>10584.520290406146</v>
      </c>
      <c r="BD282" s="8">
        <v>10664.688445276999</v>
      </c>
    </row>
    <row r="283" spans="1:56">
      <c r="A283" s="8">
        <v>251.06008457921189</v>
      </c>
      <c r="B283" s="8"/>
      <c r="C283" s="1" t="s">
        <v>126</v>
      </c>
      <c r="D283" s="186" t="s">
        <v>5433</v>
      </c>
      <c r="F283" s="8">
        <v>52459.717392450802</v>
      </c>
      <c r="G283" s="8">
        <v>52715.95523740026</v>
      </c>
      <c r="H283" s="8">
        <v>52972.193082349717</v>
      </c>
      <c r="I283" s="8">
        <v>53212.466582069668</v>
      </c>
      <c r="J283" s="8">
        <v>53938.137008894228</v>
      </c>
      <c r="K283" s="8">
        <v>54658.14918677666</v>
      </c>
      <c r="L283" s="8">
        <v>54742.833531026023</v>
      </c>
      <c r="M283" s="8">
        <v>54443.844986943564</v>
      </c>
      <c r="N283" s="8">
        <v>55849.634953873981</v>
      </c>
      <c r="O283" s="8">
        <v>55878.248310892755</v>
      </c>
      <c r="P283" s="8">
        <v>57396.258918086387</v>
      </c>
      <c r="Q283" s="8">
        <v>58035.309287294032</v>
      </c>
      <c r="R283" s="8">
        <v>59654.398509755512</v>
      </c>
      <c r="S283" s="8">
        <v>62104.8709686109</v>
      </c>
      <c r="T283" s="8">
        <v>63526.574546607473</v>
      </c>
      <c r="U283" s="8">
        <v>65957.962889180169</v>
      </c>
      <c r="V283" s="8">
        <v>68171.241513705259</v>
      </c>
      <c r="W283" s="8">
        <v>70617.724740144578</v>
      </c>
      <c r="X283" s="8">
        <v>71464.039108899116</v>
      </c>
      <c r="Y283" s="8">
        <v>72789.143125892486</v>
      </c>
      <c r="Z283" s="8">
        <v>75215.745131270101</v>
      </c>
      <c r="AA283" s="8">
        <v>76186.560911929831</v>
      </c>
      <c r="AB283" s="8">
        <v>76853.980700327316</v>
      </c>
      <c r="AC283" s="8">
        <v>77917.122126248083</v>
      </c>
      <c r="AD283" s="8">
        <v>79216.483772401363</v>
      </c>
      <c r="AE283" s="8">
        <v>81328.70406933871</v>
      </c>
      <c r="AF283" s="8">
        <v>82980.75448909268</v>
      </c>
      <c r="AG283" s="8">
        <v>85228.095269172089</v>
      </c>
      <c r="AH283" s="8">
        <v>86788.116383723274</v>
      </c>
      <c r="AI283" s="8">
        <v>86103.476867319783</v>
      </c>
      <c r="AJ283" s="8">
        <v>82205.115772518067</v>
      </c>
      <c r="AK283" s="8">
        <v>81045.155787136551</v>
      </c>
      <c r="AL283" s="8">
        <v>80881.90325485119</v>
      </c>
      <c r="AM283" s="8">
        <v>82028.857631746811</v>
      </c>
      <c r="AN283" s="8">
        <v>82641.719761979723</v>
      </c>
      <c r="AO283" s="8">
        <v>82880.638266193084</v>
      </c>
      <c r="AP283" s="8">
        <v>83943.086428588911</v>
      </c>
      <c r="AQ283" s="423">
        <v>84641.589922982181</v>
      </c>
      <c r="AR283" s="8">
        <v>85152.346368074053</v>
      </c>
      <c r="AS283" s="8">
        <v>85328.884754249695</v>
      </c>
      <c r="AT283" s="8">
        <v>85129.554151813834</v>
      </c>
      <c r="AU283" s="8">
        <v>84703.73059558704</v>
      </c>
      <c r="AV283" s="8">
        <v>83903.461515153176</v>
      </c>
      <c r="AW283" s="8">
        <v>83058.935573466078</v>
      </c>
      <c r="AX283" s="8">
        <v>82352.560018806049</v>
      </c>
      <c r="AY283" s="8">
        <v>81530.484556129639</v>
      </c>
      <c r="AZ283" s="8">
        <v>80627.736843450388</v>
      </c>
      <c r="BA283" s="8">
        <v>79949.858199804628</v>
      </c>
      <c r="BB283" s="8">
        <v>79360.646085539891</v>
      </c>
      <c r="BC283" s="8">
        <v>78909.55828894407</v>
      </c>
      <c r="BD283" s="8">
        <v>78409.761635555173</v>
      </c>
    </row>
    <row r="284" spans="1:56">
      <c r="A284" s="8">
        <v>384.20960671607133</v>
      </c>
      <c r="B284" s="8"/>
      <c r="C284" s="1" t="s">
        <v>127</v>
      </c>
      <c r="D284" s="185" t="s">
        <v>52</v>
      </c>
      <c r="F284" s="8">
        <v>12238.967210627179</v>
      </c>
      <c r="G284" s="8">
        <v>12325.222891105739</v>
      </c>
      <c r="H284" s="8">
        <v>12411.478571584297</v>
      </c>
      <c r="I284" s="8">
        <v>12492.3602782791</v>
      </c>
      <c r="J284" s="8">
        <v>12736.637997994008</v>
      </c>
      <c r="K284" s="8">
        <v>12979.011018139992</v>
      </c>
      <c r="L284" s="8">
        <v>13082.905311561863</v>
      </c>
      <c r="M284" s="8">
        <v>13062.787028174751</v>
      </c>
      <c r="N284" s="8">
        <v>13424.845554871805</v>
      </c>
      <c r="O284" s="8">
        <v>13548.59001540821</v>
      </c>
      <c r="P284" s="8">
        <v>13980.657672693853</v>
      </c>
      <c r="Q284" s="8">
        <v>14151.634240852109</v>
      </c>
      <c r="R284" s="8">
        <v>14662.608287554143</v>
      </c>
      <c r="S284" s="8">
        <v>15342.221667490938</v>
      </c>
      <c r="T284" s="8">
        <v>15752.539658883021</v>
      </c>
      <c r="U284" s="8">
        <v>16413.182641424464</v>
      </c>
      <c r="V284" s="8">
        <v>17008.725904970168</v>
      </c>
      <c r="W284" s="8">
        <v>17714.846912884725</v>
      </c>
      <c r="X284" s="8">
        <v>18311.517709238116</v>
      </c>
      <c r="Y284" s="8">
        <v>18790.104072193208</v>
      </c>
      <c r="Z284" s="8">
        <v>19448.410032238226</v>
      </c>
      <c r="AA284" s="8">
        <v>20279.403781524616</v>
      </c>
      <c r="AB284" s="8">
        <v>20865.767577195416</v>
      </c>
      <c r="AC284" s="8">
        <v>21460.307798955622</v>
      </c>
      <c r="AD284" s="8">
        <v>22071.159594989709</v>
      </c>
      <c r="AE284" s="8">
        <v>22914.833275438461</v>
      </c>
      <c r="AF284" s="8">
        <v>23639.044839385035</v>
      </c>
      <c r="AG284" s="8">
        <v>24426.133526878155</v>
      </c>
      <c r="AH284" s="8">
        <v>25043.206132812746</v>
      </c>
      <c r="AI284" s="8">
        <v>24873.86133834214</v>
      </c>
      <c r="AJ284" s="8">
        <v>23771.34531839802</v>
      </c>
      <c r="AK284" s="8">
        <v>23458.740994993466</v>
      </c>
      <c r="AL284" s="8">
        <v>23434.112834825493</v>
      </c>
      <c r="AM284" s="8">
        <v>23789.138545521211</v>
      </c>
      <c r="AN284" s="8">
        <v>23989.637720825118</v>
      </c>
      <c r="AO284" s="8">
        <v>24081.69109963164</v>
      </c>
      <c r="AP284" s="8">
        <v>24413.256665010009</v>
      </c>
      <c r="AQ284" s="423">
        <v>24639.191223730017</v>
      </c>
      <c r="AR284" s="8">
        <v>24810.67170510393</v>
      </c>
      <c r="AS284" s="8">
        <v>24884.909187632937</v>
      </c>
      <c r="AT284" s="8">
        <v>24849.423568928956</v>
      </c>
      <c r="AU284" s="8">
        <v>24747.484312866236</v>
      </c>
      <c r="AV284" s="8">
        <v>24536.066707583839</v>
      </c>
      <c r="AW284" s="8">
        <v>24311.242656150054</v>
      </c>
      <c r="AX284" s="8">
        <v>24124.19889989962</v>
      </c>
      <c r="AY284" s="8">
        <v>23905.180188583236</v>
      </c>
      <c r="AZ284" s="8">
        <v>23662.048378177442</v>
      </c>
      <c r="BA284" s="8">
        <v>23488.709595676974</v>
      </c>
      <c r="BB284" s="8">
        <v>23337.05688390282</v>
      </c>
      <c r="BC284" s="8">
        <v>23225.675949779656</v>
      </c>
      <c r="BD284" s="8">
        <v>23134.527178915778</v>
      </c>
    </row>
    <row r="285" spans="1:56">
      <c r="A285" s="8">
        <v>2775.6577395339841</v>
      </c>
      <c r="B285" s="8"/>
      <c r="C285" s="1" t="s">
        <v>128</v>
      </c>
      <c r="D285" s="185" t="s">
        <v>54</v>
      </c>
      <c r="F285" s="8">
        <v>4018.0608689336441</v>
      </c>
      <c r="G285" s="8">
        <v>4064.3381986614581</v>
      </c>
      <c r="H285" s="8">
        <v>4110.6155283892722</v>
      </c>
      <c r="I285" s="8">
        <v>4130.4447133594185</v>
      </c>
      <c r="J285" s="8">
        <v>4205.0534065292159</v>
      </c>
      <c r="K285" s="8">
        <v>4217.0450784455206</v>
      </c>
      <c r="L285" s="8">
        <v>4170.9267556090681</v>
      </c>
      <c r="M285" s="8">
        <v>4134.7945018280743</v>
      </c>
      <c r="N285" s="8">
        <v>4282.9160340500976</v>
      </c>
      <c r="O285" s="8">
        <v>4275.4670964137213</v>
      </c>
      <c r="P285" s="8">
        <v>4429.7057135800214</v>
      </c>
      <c r="Q285" s="8">
        <v>4571.3057004235488</v>
      </c>
      <c r="R285" s="8">
        <v>4650.7392960571424</v>
      </c>
      <c r="S285" s="8">
        <v>4871.7140546202527</v>
      </c>
      <c r="T285" s="8">
        <v>5071.655054028929</v>
      </c>
      <c r="U285" s="8">
        <v>5305.9233944586949</v>
      </c>
      <c r="V285" s="8">
        <v>5510.6914731726365</v>
      </c>
      <c r="W285" s="8">
        <v>5667.2540484688725</v>
      </c>
      <c r="X285" s="8">
        <v>5754.0571342942558</v>
      </c>
      <c r="Y285" s="8">
        <v>5912.2142025016201</v>
      </c>
      <c r="Z285" s="8">
        <v>6003.5111888109896</v>
      </c>
      <c r="AA285" s="8">
        <v>6134.9943818498568</v>
      </c>
      <c r="AB285" s="8">
        <v>6108.7349988576152</v>
      </c>
      <c r="AC285" s="8">
        <v>6173.6786485485254</v>
      </c>
      <c r="AD285" s="8">
        <v>6269.9374728963212</v>
      </c>
      <c r="AE285" s="8">
        <v>6430.4101834982612</v>
      </c>
      <c r="AF285" s="8">
        <v>6559.1054418357116</v>
      </c>
      <c r="AG285" s="8">
        <v>6705.2437336816884</v>
      </c>
      <c r="AH285" s="8">
        <v>6955.4527393673752</v>
      </c>
      <c r="AI285" s="8">
        <v>7093.9562638591779</v>
      </c>
      <c r="AJ285" s="8">
        <v>6941.1770062005626</v>
      </c>
      <c r="AK285" s="8">
        <v>6957.4394876979886</v>
      </c>
      <c r="AL285" s="8">
        <v>7098.7993768183578</v>
      </c>
      <c r="AM285" s="8">
        <v>7441.8062455555264</v>
      </c>
      <c r="AN285" s="8">
        <v>7555.9522096344981</v>
      </c>
      <c r="AO285" s="8">
        <v>7666.0653991874442</v>
      </c>
      <c r="AP285" s="8">
        <v>7804.7312486272403</v>
      </c>
      <c r="AQ285" s="423">
        <v>7947.4630012578964</v>
      </c>
      <c r="AR285" s="8">
        <v>8158.5608765745383</v>
      </c>
      <c r="AS285" s="8">
        <v>8311.3659368888148</v>
      </c>
      <c r="AT285" s="8">
        <v>8464.5734987551805</v>
      </c>
      <c r="AU285" s="8">
        <v>8535.3450344893972</v>
      </c>
      <c r="AV285" s="8">
        <v>8610.2197510174483</v>
      </c>
      <c r="AW285" s="8">
        <v>8616.7496655842788</v>
      </c>
      <c r="AX285" s="8">
        <v>8663.6292347986946</v>
      </c>
      <c r="AY285" s="8">
        <v>8680.7392468852431</v>
      </c>
      <c r="AZ285" s="8">
        <v>8674.7128115756859</v>
      </c>
      <c r="BA285" s="8">
        <v>8719.2088703399913</v>
      </c>
      <c r="BB285" s="8">
        <v>8752.1002079634818</v>
      </c>
      <c r="BC285" s="8">
        <v>8808.9241106725476</v>
      </c>
      <c r="BD285" s="8">
        <v>8822.6594285467418</v>
      </c>
    </row>
    <row r="286" spans="1:56">
      <c r="A286" s="8">
        <v>133.34302120283823</v>
      </c>
      <c r="B286" s="8"/>
      <c r="C286" s="1" t="s">
        <v>129</v>
      </c>
      <c r="D286" s="185" t="s">
        <v>56</v>
      </c>
      <c r="F286" s="8">
        <v>26199.773266968485</v>
      </c>
      <c r="G286" s="8">
        <v>23923.707463310635</v>
      </c>
      <c r="H286" s="8">
        <v>21647.641659652782</v>
      </c>
      <c r="I286" s="8">
        <v>22128.313168026249</v>
      </c>
      <c r="J286" s="8">
        <v>22691.850441645358</v>
      </c>
      <c r="K286" s="8">
        <v>23117.319831479061</v>
      </c>
      <c r="L286" s="8">
        <v>23149.057701051199</v>
      </c>
      <c r="M286" s="8">
        <v>23825.879336971771</v>
      </c>
      <c r="N286" s="8">
        <v>25078.936527734691</v>
      </c>
      <c r="O286" s="8">
        <v>25532.814116989506</v>
      </c>
      <c r="P286" s="8">
        <v>26363.909867431343</v>
      </c>
      <c r="Q286" s="8">
        <v>27020.037905563124</v>
      </c>
      <c r="R286" s="8">
        <v>27745.751550098303</v>
      </c>
      <c r="S286" s="8">
        <v>29311.199170970409</v>
      </c>
      <c r="T286" s="8">
        <v>30699.76709413149</v>
      </c>
      <c r="U286" s="8">
        <v>33060.000699184602</v>
      </c>
      <c r="V286" s="8">
        <v>34490.685630520056</v>
      </c>
      <c r="W286" s="8">
        <v>35472.814235427039</v>
      </c>
      <c r="X286" s="8">
        <v>35945.792596740102</v>
      </c>
      <c r="Y286" s="8">
        <v>36599.196670922705</v>
      </c>
      <c r="Z286" s="8">
        <v>37338.175449304828</v>
      </c>
      <c r="AA286" s="8">
        <v>37764.39848142652</v>
      </c>
      <c r="AB286" s="8">
        <v>37576.372594239103</v>
      </c>
      <c r="AC286" s="8">
        <v>37973.19540543147</v>
      </c>
      <c r="AD286" s="8">
        <v>38602.990098158494</v>
      </c>
      <c r="AE286" s="8">
        <v>39622.564281848492</v>
      </c>
      <c r="AF286" s="8">
        <v>40406.215175773526</v>
      </c>
      <c r="AG286" s="8">
        <v>42550.030642561411</v>
      </c>
      <c r="AH286" s="8">
        <v>43207.949415200863</v>
      </c>
      <c r="AI286" s="8">
        <v>43016.01224539891</v>
      </c>
      <c r="AJ286" s="8">
        <v>41208.540091255221</v>
      </c>
      <c r="AK286" s="8">
        <v>40763.213376414918</v>
      </c>
      <c r="AL286" s="8">
        <v>40816.333879546808</v>
      </c>
      <c r="AM286" s="8">
        <v>41531.578856622946</v>
      </c>
      <c r="AN286" s="8">
        <v>41977.419202036413</v>
      </c>
      <c r="AO286" s="8">
        <v>42232.407992846718</v>
      </c>
      <c r="AP286" s="8">
        <v>42907.664970955382</v>
      </c>
      <c r="AQ286" s="423">
        <v>43397.645577067815</v>
      </c>
      <c r="AR286" s="8">
        <v>43791.042966327353</v>
      </c>
      <c r="AS286" s="8">
        <v>44010.874318938353</v>
      </c>
      <c r="AT286" s="8">
        <v>44034.470101526262</v>
      </c>
      <c r="AU286" s="8">
        <v>43937.458419935436</v>
      </c>
      <c r="AV286" s="8">
        <v>43643.183072871405</v>
      </c>
      <c r="AW286" s="8">
        <v>43322.471898712611</v>
      </c>
      <c r="AX286" s="8">
        <v>43059.271874577804</v>
      </c>
      <c r="AY286" s="8">
        <v>42744.592377152308</v>
      </c>
      <c r="AZ286" s="8">
        <v>42383.914810460366</v>
      </c>
      <c r="BA286" s="8">
        <v>42138.37993833248</v>
      </c>
      <c r="BB286" s="8">
        <v>41936.608110605957</v>
      </c>
      <c r="BC286" s="8">
        <v>41805.472037361666</v>
      </c>
      <c r="BD286" s="8">
        <v>41646.114524552002</v>
      </c>
    </row>
    <row r="287" spans="1:56">
      <c r="A287" s="8">
        <v>800.50067311630482</v>
      </c>
      <c r="B287" s="8"/>
      <c r="C287" s="1" t="s">
        <v>5454</v>
      </c>
      <c r="D287" s="185" t="s">
        <v>58</v>
      </c>
      <c r="F287" s="8">
        <v>533.37060867312175</v>
      </c>
      <c r="G287" s="8">
        <v>996.27006530550568</v>
      </c>
      <c r="H287" s="8">
        <v>1459.1695219378896</v>
      </c>
      <c r="I287" s="8">
        <v>1491.5694122404775</v>
      </c>
      <c r="J287" s="8">
        <v>1529.5549086316887</v>
      </c>
      <c r="K287" s="8">
        <v>1558.2338740323387</v>
      </c>
      <c r="L287" s="8">
        <v>1560.3731801377803</v>
      </c>
      <c r="M287" s="8">
        <v>1605.9946625352893</v>
      </c>
      <c r="N287" s="8">
        <v>1690.4575749741171</v>
      </c>
      <c r="O287" s="8">
        <v>1721.0514084892775</v>
      </c>
      <c r="P287" s="8">
        <v>1777.0718105230519</v>
      </c>
      <c r="Q287" s="8">
        <v>1821.2984311768487</v>
      </c>
      <c r="R287" s="8">
        <v>1870.2155025331188</v>
      </c>
      <c r="S287" s="8">
        <v>1975.7352396241201</v>
      </c>
      <c r="T287" s="8">
        <v>2069.3323170551284</v>
      </c>
      <c r="U287" s="8">
        <v>2228.4249792163846</v>
      </c>
      <c r="V287" s="8">
        <v>2324.8609734979896</v>
      </c>
      <c r="W287" s="8">
        <v>2391.0618165013484</v>
      </c>
      <c r="X287" s="8">
        <v>2422.9431465887023</v>
      </c>
      <c r="Y287" s="8">
        <v>2466.986157164506</v>
      </c>
      <c r="Z287" s="8">
        <v>2548.1271595340168</v>
      </c>
      <c r="AA287" s="8">
        <v>2591.155501135403</v>
      </c>
      <c r="AB287" s="8">
        <v>2602.4683840851649</v>
      </c>
      <c r="AC287" s="8">
        <v>2654.8483583836405</v>
      </c>
      <c r="AD287" s="8">
        <v>2724.2999372452</v>
      </c>
      <c r="AE287" s="8">
        <v>2822.2253817942296</v>
      </c>
      <c r="AF287" s="8">
        <v>2903.9176974941624</v>
      </c>
      <c r="AG287" s="8">
        <v>2968.6176136239342</v>
      </c>
      <c r="AH287" s="8">
        <v>3021.1517166903454</v>
      </c>
      <c r="AI287" s="8">
        <v>2998.9629471056251</v>
      </c>
      <c r="AJ287" s="8">
        <v>2870.5117428438039</v>
      </c>
      <c r="AK287" s="8">
        <v>2844.7180116039231</v>
      </c>
      <c r="AL287" s="8">
        <v>2852.6942214654273</v>
      </c>
      <c r="AM287" s="8">
        <v>2898.7773892703876</v>
      </c>
      <c r="AN287" s="8">
        <v>2927.10754334375</v>
      </c>
      <c r="AO287" s="8">
        <v>2943.0407122543438</v>
      </c>
      <c r="AP287" s="8">
        <v>2985.8008344124546</v>
      </c>
      <c r="AQ287" s="423">
        <v>3011.2909796399517</v>
      </c>
      <c r="AR287" s="8">
        <v>3030.1434904568937</v>
      </c>
      <c r="AS287" s="8">
        <v>3039.5906690313509</v>
      </c>
      <c r="AT287" s="8">
        <v>3035.6853929976428</v>
      </c>
      <c r="AU287" s="8">
        <v>3024.3490719862375</v>
      </c>
      <c r="AV287" s="8">
        <v>3006.1100115860936</v>
      </c>
      <c r="AW287" s="8">
        <v>2985.2987018307686</v>
      </c>
      <c r="AX287" s="8">
        <v>2970.6853440503137</v>
      </c>
      <c r="AY287" s="8">
        <v>2950.9427368596621</v>
      </c>
      <c r="AZ287" s="8">
        <v>2926.7121560634005</v>
      </c>
      <c r="BA287" s="8">
        <v>2909.2569132948106</v>
      </c>
      <c r="BB287" s="8">
        <v>2898.7928970999465</v>
      </c>
      <c r="BC287" s="8">
        <v>2885.9595534219275</v>
      </c>
      <c r="BD287" s="8">
        <v>2874.9858546124401</v>
      </c>
    </row>
    <row r="288" spans="1:56">
      <c r="A288" s="8">
        <v>390.98696715789919</v>
      </c>
      <c r="B288" s="8"/>
      <c r="C288" s="1" t="s">
        <v>131</v>
      </c>
      <c r="D288" s="185" t="s">
        <v>60</v>
      </c>
      <c r="F288" s="8">
        <v>6856.5966042423634</v>
      </c>
      <c r="G288" s="8">
        <v>6892.3787896395215</v>
      </c>
      <c r="H288" s="8">
        <v>6928.1609750366788</v>
      </c>
      <c r="I288" s="8">
        <v>6982.6206747894967</v>
      </c>
      <c r="J288" s="8">
        <v>7002.6744270450472</v>
      </c>
      <c r="K288" s="8">
        <v>7017.2232277010353</v>
      </c>
      <c r="L288" s="8">
        <v>6982.0498196612562</v>
      </c>
      <c r="M288" s="8">
        <v>6901.8684594309616</v>
      </c>
      <c r="N288" s="8">
        <v>7198.137989982336</v>
      </c>
      <c r="O288" s="8">
        <v>7124.1508540068598</v>
      </c>
      <c r="P288" s="8">
        <v>7324.0058826836794</v>
      </c>
      <c r="Q288" s="8">
        <v>7473.4110288347356</v>
      </c>
      <c r="R288" s="8">
        <v>7621.4968117202607</v>
      </c>
      <c r="S288" s="8">
        <v>7927.3463352318622</v>
      </c>
      <c r="T288" s="8">
        <v>8076.0865137607298</v>
      </c>
      <c r="U288" s="8">
        <v>8366.4477846220634</v>
      </c>
      <c r="V288" s="8">
        <v>8638.4901170356188</v>
      </c>
      <c r="W288" s="8">
        <v>8983.0887739326063</v>
      </c>
      <c r="X288" s="8">
        <v>9271.6822999805772</v>
      </c>
      <c r="Y288" s="8">
        <v>9518.2206653226694</v>
      </c>
      <c r="Z288" s="8">
        <v>10391.498689374765</v>
      </c>
      <c r="AA288" s="8">
        <v>13044.720292089158</v>
      </c>
      <c r="AB288" s="8">
        <v>14581.489120295437</v>
      </c>
      <c r="AC288" s="8">
        <v>16100.012982795835</v>
      </c>
      <c r="AD288" s="8">
        <v>17707.540694802836</v>
      </c>
      <c r="AE288" s="8">
        <v>19596.207526869926</v>
      </c>
      <c r="AF288" s="8">
        <v>21517.212638974179</v>
      </c>
      <c r="AG288" s="8">
        <v>21997.585522658133</v>
      </c>
      <c r="AH288" s="8">
        <v>22536.718868741755</v>
      </c>
      <c r="AI288" s="8">
        <v>22754.227336889468</v>
      </c>
      <c r="AJ288" s="8">
        <v>21891.133131292489</v>
      </c>
      <c r="AK288" s="8">
        <v>21746.77398318737</v>
      </c>
      <c r="AL288" s="8">
        <v>21866.826780953354</v>
      </c>
      <c r="AM288" s="8">
        <v>22342.804282931796</v>
      </c>
      <c r="AN288" s="8">
        <v>22675.849591924165</v>
      </c>
      <c r="AO288" s="8">
        <v>22907.171013211231</v>
      </c>
      <c r="AP288" s="8">
        <v>23366.934333598336</v>
      </c>
      <c r="AQ288" s="423">
        <v>23727.265988274932</v>
      </c>
      <c r="AR288" s="8">
        <v>24035.768678731412</v>
      </c>
      <c r="AS288" s="8">
        <v>24249.468823577128</v>
      </c>
      <c r="AT288" s="8">
        <v>24354.663956542405</v>
      </c>
      <c r="AU288" s="8">
        <v>24392.373111723013</v>
      </c>
      <c r="AV288" s="8">
        <v>24319.247967155396</v>
      </c>
      <c r="AW288" s="8">
        <v>24278.652845579785</v>
      </c>
      <c r="AX288" s="8">
        <v>24270.232366315588</v>
      </c>
      <c r="AY288" s="8">
        <v>24214.433004245886</v>
      </c>
      <c r="AZ288" s="8">
        <v>24167.368159017045</v>
      </c>
      <c r="BA288" s="8">
        <v>24201.726839600855</v>
      </c>
      <c r="BB288" s="8">
        <v>24241.49215420874</v>
      </c>
      <c r="BC288" s="8">
        <v>24284.089200540897</v>
      </c>
      <c r="BD288" s="8">
        <v>24345.456919591386</v>
      </c>
    </row>
    <row r="289" spans="1:62">
      <c r="A289" s="8">
        <v>9592.2888689847932</v>
      </c>
      <c r="B289" s="8"/>
      <c r="C289" s="1" t="s">
        <v>132</v>
      </c>
      <c r="D289" s="185" t="s">
        <v>62</v>
      </c>
      <c r="F289" s="8">
        <v>1780.457382705516</v>
      </c>
      <c r="G289" s="8">
        <v>1781.7556093565017</v>
      </c>
      <c r="H289" s="8">
        <v>1783.0538360074877</v>
      </c>
      <c r="I289" s="8">
        <v>1788.8878421921647</v>
      </c>
      <c r="J289" s="8">
        <v>1807.4316475648882</v>
      </c>
      <c r="K289" s="8">
        <v>1812.4722930184073</v>
      </c>
      <c r="L289" s="8">
        <v>1793.6088525783809</v>
      </c>
      <c r="M289" s="8">
        <v>1774.6486729597157</v>
      </c>
      <c r="N289" s="8">
        <v>1823.0509687537462</v>
      </c>
      <c r="O289" s="8">
        <v>1794.2995981969964</v>
      </c>
      <c r="P289" s="8">
        <v>1840.40380825741</v>
      </c>
      <c r="Q289" s="8">
        <v>1872.8279339126823</v>
      </c>
      <c r="R289" s="8">
        <v>1897.4249208326673</v>
      </c>
      <c r="S289" s="8">
        <v>1968.2360718720968</v>
      </c>
      <c r="T289" s="8">
        <v>2005.124253123417</v>
      </c>
      <c r="U289" s="8">
        <v>2074.6913217054471</v>
      </c>
      <c r="V289" s="8">
        <v>2157.0993395020882</v>
      </c>
      <c r="W289" s="8">
        <v>2230.5387643737845</v>
      </c>
      <c r="X289" s="8">
        <v>2244.3283016341893</v>
      </c>
      <c r="Y289" s="8">
        <v>2286.2415552117754</v>
      </c>
      <c r="Z289" s="8">
        <v>2326.3694648036135</v>
      </c>
      <c r="AA289" s="8">
        <v>2374.7982364656368</v>
      </c>
      <c r="AB289" s="8">
        <v>2372.028004997203</v>
      </c>
      <c r="AC289" s="8">
        <v>2401.8374704377493</v>
      </c>
      <c r="AD289" s="8">
        <v>2445.1309775396853</v>
      </c>
      <c r="AE289" s="8">
        <v>2516.1911582055527</v>
      </c>
      <c r="AF289" s="8">
        <v>2574.6900774692936</v>
      </c>
      <c r="AG289" s="8">
        <v>2659.3150442519463</v>
      </c>
      <c r="AH289" s="8">
        <v>2717.5302473846878</v>
      </c>
      <c r="AI289" s="8">
        <v>2735.2363561132734</v>
      </c>
      <c r="AJ289" s="8">
        <v>2640.6024064610333</v>
      </c>
      <c r="AK289" s="8">
        <v>2623.3061617720882</v>
      </c>
      <c r="AL289" s="8">
        <v>2635.9214048171089</v>
      </c>
      <c r="AM289" s="8">
        <v>2685.179201421784</v>
      </c>
      <c r="AN289" s="8">
        <v>2719.5619935047243</v>
      </c>
      <c r="AO289" s="8">
        <v>2731.5134033849376</v>
      </c>
      <c r="AP289" s="8">
        <v>2769.9707671833526</v>
      </c>
      <c r="AQ289" s="423">
        <v>2796.8085460197844</v>
      </c>
      <c r="AR289" s="8">
        <v>2817.2402252839511</v>
      </c>
      <c r="AS289" s="8">
        <v>2826.6501117596117</v>
      </c>
      <c r="AT289" s="8">
        <v>2823.6192293653094</v>
      </c>
      <c r="AU289" s="8">
        <v>2815.4612923403774</v>
      </c>
      <c r="AV289" s="8">
        <v>2802.776340697636</v>
      </c>
      <c r="AW289" s="8">
        <v>2791.0198588783528</v>
      </c>
      <c r="AX289" s="8">
        <v>2781.4405493662198</v>
      </c>
      <c r="AY289" s="8">
        <v>2768.1203112318526</v>
      </c>
      <c r="AZ289" s="8">
        <v>2754.6889517780387</v>
      </c>
      <c r="BA289" s="8">
        <v>2748.5760482720179</v>
      </c>
      <c r="BB289" s="8">
        <v>2744.1853265850918</v>
      </c>
      <c r="BC289" s="8">
        <v>2742.3965815082997</v>
      </c>
      <c r="BD289" s="8">
        <v>2739.695231114657</v>
      </c>
    </row>
    <row r="290" spans="1:62">
      <c r="A290" s="8">
        <v>823.13830363115437</v>
      </c>
      <c r="B290" s="8"/>
      <c r="C290" s="1" t="s">
        <v>133</v>
      </c>
      <c r="D290" s="185" t="s">
        <v>64</v>
      </c>
      <c r="F290" s="8">
        <v>2714.0032066218905</v>
      </c>
      <c r="G290" s="8">
        <v>2766.2306421587773</v>
      </c>
      <c r="H290" s="8">
        <v>2818.4580776956645</v>
      </c>
      <c r="I290" s="8">
        <v>2891.2487001949826</v>
      </c>
      <c r="J290" s="8">
        <v>2928.2449547405686</v>
      </c>
      <c r="K290" s="8">
        <v>2963.6022730245368</v>
      </c>
      <c r="L290" s="8">
        <v>2967.139006534268</v>
      </c>
      <c r="M290" s="8">
        <v>2966.3889493279867</v>
      </c>
      <c r="N290" s="8">
        <v>3122.6086524580405</v>
      </c>
      <c r="O290" s="8">
        <v>3102.4778216604896</v>
      </c>
      <c r="P290" s="8">
        <v>3203.2341197678347</v>
      </c>
      <c r="Q290" s="8">
        <v>3308.1437877260823</v>
      </c>
      <c r="R290" s="8">
        <v>3416.7948674728191</v>
      </c>
      <c r="S290" s="8">
        <v>3565.1526112071565</v>
      </c>
      <c r="T290" s="8">
        <v>3680.8949130500373</v>
      </c>
      <c r="U290" s="8">
        <v>3890.9266215566536</v>
      </c>
      <c r="V290" s="8">
        <v>4108.0317271811991</v>
      </c>
      <c r="W290" s="8">
        <v>4297.4681162204697</v>
      </c>
      <c r="X290" s="8">
        <v>4366.5805978291328</v>
      </c>
      <c r="Y290" s="8">
        <v>4487.4959667609901</v>
      </c>
      <c r="Z290" s="8">
        <v>4926.8541427762138</v>
      </c>
      <c r="AA290" s="8">
        <v>5327.6338130134527</v>
      </c>
      <c r="AB290" s="8">
        <v>5467.5606581810716</v>
      </c>
      <c r="AC290" s="8">
        <v>5692.4167839611218</v>
      </c>
      <c r="AD290" s="8">
        <v>6015.7371534228814</v>
      </c>
      <c r="AE290" s="8">
        <v>6447.6555798742547</v>
      </c>
      <c r="AF290" s="8">
        <v>6860.1011014505684</v>
      </c>
      <c r="AG290" s="8">
        <v>7134.7221950409348</v>
      </c>
      <c r="AH290" s="8">
        <v>7379.3535163726119</v>
      </c>
      <c r="AI290" s="8">
        <v>7678.6748207363235</v>
      </c>
      <c r="AJ290" s="8">
        <v>7701.0621597066629</v>
      </c>
      <c r="AK290" s="8">
        <v>8104.2619800991051</v>
      </c>
      <c r="AL290" s="8">
        <v>8529.7246609081139</v>
      </c>
      <c r="AM290" s="8">
        <v>9021.0608834073064</v>
      </c>
      <c r="AN290" s="8">
        <v>9380.2033972337431</v>
      </c>
      <c r="AO290" s="8">
        <v>9616.0702044589507</v>
      </c>
      <c r="AP290" s="8">
        <v>9869.4902534653866</v>
      </c>
      <c r="AQ290" s="423">
        <v>10076.764746988221</v>
      </c>
      <c r="AR290" s="8">
        <v>10219.583142776437</v>
      </c>
      <c r="AS290" s="8">
        <v>10321.760645823762</v>
      </c>
      <c r="AT290" s="8">
        <v>10422.638057774722</v>
      </c>
      <c r="AU290" s="8">
        <v>10564.79142300495</v>
      </c>
      <c r="AV290" s="8">
        <v>10640.935859828829</v>
      </c>
      <c r="AW290" s="8">
        <v>10762.62819237736</v>
      </c>
      <c r="AX290" s="8">
        <v>10878.375370175254</v>
      </c>
      <c r="AY290" s="8">
        <v>10941.004086022571</v>
      </c>
      <c r="AZ290" s="8">
        <v>11015.802652728491</v>
      </c>
      <c r="BA290" s="8">
        <v>11117.335648924385</v>
      </c>
      <c r="BB290" s="8">
        <v>11183.940600876698</v>
      </c>
      <c r="BC290" s="8">
        <v>11249.009737168479</v>
      </c>
      <c r="BD290" s="8">
        <v>11318.714590846883</v>
      </c>
    </row>
    <row r="291" spans="1:62">
      <c r="A291" s="8">
        <v>872.45070265099787</v>
      </c>
      <c r="B291" s="8"/>
      <c r="C291" s="1" t="s">
        <v>134</v>
      </c>
      <c r="D291" s="186" t="s">
        <v>5434</v>
      </c>
      <c r="F291" s="8">
        <v>4685.6139544881116</v>
      </c>
      <c r="G291" s="8">
        <v>4846.9173570763787</v>
      </c>
      <c r="H291" s="8">
        <v>5008.2207596646458</v>
      </c>
      <c r="I291" s="8">
        <v>5233.033158836829</v>
      </c>
      <c r="J291" s="8">
        <v>5347.2953599171369</v>
      </c>
      <c r="K291" s="8">
        <v>5456.4957387404911</v>
      </c>
      <c r="L291" s="8">
        <v>5518.8324925047837</v>
      </c>
      <c r="M291" s="8">
        <v>5571.4355115558528</v>
      </c>
      <c r="N291" s="8">
        <v>5978.1045452741855</v>
      </c>
      <c r="O291" s="8">
        <v>5993.7545762651171</v>
      </c>
      <c r="P291" s="8">
        <v>6251.1086086014566</v>
      </c>
      <c r="Q291" s="8">
        <v>6545.0150556943636</v>
      </c>
      <c r="R291" s="8">
        <v>6857.360364281305</v>
      </c>
      <c r="S291" s="8">
        <v>7216.4853030157956</v>
      </c>
      <c r="T291" s="8">
        <v>7527.399842884297</v>
      </c>
      <c r="U291" s="8">
        <v>8068.4471852160214</v>
      </c>
      <c r="V291" s="8">
        <v>8637.0155147854675</v>
      </c>
      <c r="W291" s="8">
        <v>9132.2699067393223</v>
      </c>
      <c r="X291" s="8">
        <v>9334.210585621915</v>
      </c>
      <c r="Y291" s="8">
        <v>9652.3734184585046</v>
      </c>
      <c r="Z291" s="8">
        <v>10129.531809913426</v>
      </c>
      <c r="AA291" s="8">
        <v>10549.414687247838</v>
      </c>
      <c r="AB291" s="8">
        <v>10617.785206666567</v>
      </c>
      <c r="AC291" s="8">
        <v>10850.415661333316</v>
      </c>
      <c r="AD291" s="8">
        <v>11208.394192480373</v>
      </c>
      <c r="AE291" s="8">
        <v>11723.25428099248</v>
      </c>
      <c r="AF291" s="8">
        <v>12185.307183281799</v>
      </c>
      <c r="AG291" s="8">
        <v>12577.960890515624</v>
      </c>
      <c r="AH291" s="8">
        <v>12807.036764701703</v>
      </c>
      <c r="AI291" s="8">
        <v>12863.271060890407</v>
      </c>
      <c r="AJ291" s="8">
        <v>12459.105516536294</v>
      </c>
      <c r="AK291" s="8">
        <v>12545.352333572302</v>
      </c>
      <c r="AL291" s="8">
        <v>12768.607360150247</v>
      </c>
      <c r="AM291" s="8">
        <v>13164.462803926039</v>
      </c>
      <c r="AN291" s="8">
        <v>13455.759709090127</v>
      </c>
      <c r="AO291" s="8">
        <v>13633.958156860674</v>
      </c>
      <c r="AP291" s="8">
        <v>13941.209115202488</v>
      </c>
      <c r="AQ291" s="423">
        <v>14186.777517321516</v>
      </c>
      <c r="AR291" s="8">
        <v>14395.456881269121</v>
      </c>
      <c r="AS291" s="8">
        <v>14547.290660166816</v>
      </c>
      <c r="AT291" s="8">
        <v>14648.11484689244</v>
      </c>
      <c r="AU291" s="8">
        <v>14719.651885953708</v>
      </c>
      <c r="AV291" s="8">
        <v>14763.781001503961</v>
      </c>
      <c r="AW291" s="8">
        <v>14811.229866430966</v>
      </c>
      <c r="AX291" s="8">
        <v>14859.922368942867</v>
      </c>
      <c r="AY291" s="8">
        <v>14896.719958498825</v>
      </c>
      <c r="AZ291" s="8">
        <v>14903.201385289811</v>
      </c>
      <c r="BA291" s="8">
        <v>14954.801389192724</v>
      </c>
      <c r="BB291" s="8">
        <v>15009.419226207374</v>
      </c>
      <c r="BC291" s="8">
        <v>15079.07114570977</v>
      </c>
      <c r="BD291" s="8">
        <v>15122.332820679736</v>
      </c>
    </row>
    <row r="292" spans="1:62">
      <c r="A292" s="8">
        <v>705.76671473780198</v>
      </c>
      <c r="B292" s="8"/>
      <c r="C292" s="1" t="s">
        <v>135</v>
      </c>
      <c r="D292" s="185" t="s">
        <v>67</v>
      </c>
      <c r="F292" s="8">
        <v>8831.4069108272088</v>
      </c>
      <c r="G292" s="8">
        <v>8982.682049718147</v>
      </c>
      <c r="H292" s="8">
        <v>9133.9571886090871</v>
      </c>
      <c r="I292" s="8">
        <v>9228.0551391407607</v>
      </c>
      <c r="J292" s="8">
        <v>9325.9303391624871</v>
      </c>
      <c r="K292" s="8">
        <v>9435.3594788008522</v>
      </c>
      <c r="L292" s="8">
        <v>9402.5029670648019</v>
      </c>
      <c r="M292" s="8">
        <v>9317.0133829133265</v>
      </c>
      <c r="N292" s="8">
        <v>9594.8534284338602</v>
      </c>
      <c r="O292" s="8">
        <v>9549.1543135264837</v>
      </c>
      <c r="P292" s="8">
        <v>9905.9247494187312</v>
      </c>
      <c r="Q292" s="8">
        <v>10179.873946420012</v>
      </c>
      <c r="R292" s="8">
        <v>10570.47967384969</v>
      </c>
      <c r="S292" s="8">
        <v>11214.050773343295</v>
      </c>
      <c r="T292" s="8">
        <v>11613.829592872014</v>
      </c>
      <c r="U292" s="8">
        <v>12097.143965452469</v>
      </c>
      <c r="V292" s="8">
        <v>12642.748453845543</v>
      </c>
      <c r="W292" s="8">
        <v>13013.240075139931</v>
      </c>
      <c r="X292" s="8">
        <v>13291.521251566393</v>
      </c>
      <c r="Y292" s="8">
        <v>13704.521907588638</v>
      </c>
      <c r="Z292" s="8">
        <v>14204.638505637235</v>
      </c>
      <c r="AA292" s="8">
        <v>14704.160551185496</v>
      </c>
      <c r="AB292" s="8">
        <v>14715.028570659057</v>
      </c>
      <c r="AC292" s="8">
        <v>14928.119440779048</v>
      </c>
      <c r="AD292" s="8">
        <v>15215.031073933886</v>
      </c>
      <c r="AE292" s="8">
        <v>15656.809695717346</v>
      </c>
      <c r="AF292" s="8">
        <v>15997.361903888115</v>
      </c>
      <c r="AG292" s="8">
        <v>16383.314616719137</v>
      </c>
      <c r="AH292" s="8">
        <v>17511.458940933317</v>
      </c>
      <c r="AI292" s="8">
        <v>18182.257358915402</v>
      </c>
      <c r="AJ292" s="8">
        <v>17633.598241777432</v>
      </c>
      <c r="AK292" s="8">
        <v>17669.843567587166</v>
      </c>
      <c r="AL292" s="8">
        <v>17882.084435103738</v>
      </c>
      <c r="AM292" s="8">
        <v>18273.060046409792</v>
      </c>
      <c r="AN292" s="8">
        <v>18625.909320985204</v>
      </c>
      <c r="AO292" s="8">
        <v>19044.046514846275</v>
      </c>
      <c r="AP292" s="8">
        <v>19676.39416462482</v>
      </c>
      <c r="AQ292" s="423">
        <v>19983.489707521392</v>
      </c>
      <c r="AR292" s="8">
        <v>20398.851402280303</v>
      </c>
      <c r="AS292" s="8">
        <v>20826.690703650158</v>
      </c>
      <c r="AT292" s="8">
        <v>21129.933622519649</v>
      </c>
      <c r="AU292" s="8">
        <v>21754.5836671242</v>
      </c>
      <c r="AV292" s="8">
        <v>22000.011849036651</v>
      </c>
      <c r="AW292" s="8">
        <v>22611.396713434668</v>
      </c>
      <c r="AX292" s="8">
        <v>23151.432073230768</v>
      </c>
      <c r="AY292" s="8">
        <v>23544.618858172929</v>
      </c>
      <c r="AZ292" s="8">
        <v>24279.821029626295</v>
      </c>
      <c r="BA292" s="8">
        <v>24694.646350797266</v>
      </c>
      <c r="BB292" s="8">
        <v>25240.460799124648</v>
      </c>
      <c r="BC292" s="8">
        <v>25973.083537970335</v>
      </c>
      <c r="BD292" s="8">
        <v>26175.795262589789</v>
      </c>
    </row>
    <row r="293" spans="1:62">
      <c r="A293" s="8">
        <v>1116.0469056694096</v>
      </c>
      <c r="B293" s="8"/>
      <c r="C293" s="1" t="s">
        <v>136</v>
      </c>
      <c r="D293" s="185" t="s">
        <v>69</v>
      </c>
      <c r="F293" s="8">
        <v>10841.107196146211</v>
      </c>
      <c r="G293" s="8">
        <v>11026.806939503975</v>
      </c>
      <c r="H293" s="8">
        <v>11212.506682861736</v>
      </c>
      <c r="I293" s="8">
        <v>11328.017832891619</v>
      </c>
      <c r="J293" s="8">
        <v>11448.165794138758</v>
      </c>
      <c r="K293" s="8">
        <v>11582.496942638683</v>
      </c>
      <c r="L293" s="8">
        <v>11542.163508858694</v>
      </c>
      <c r="M293" s="8">
        <v>11437.219669751494</v>
      </c>
      <c r="N293" s="8">
        <v>11778.285792882729</v>
      </c>
      <c r="O293" s="8">
        <v>11722.187256320849</v>
      </c>
      <c r="P293" s="8">
        <v>12160.145395831078</v>
      </c>
      <c r="Q293" s="8">
        <v>12496.43525779497</v>
      </c>
      <c r="R293" s="8">
        <v>12975.92834482533</v>
      </c>
      <c r="S293" s="8">
        <v>13765.952329497366</v>
      </c>
      <c r="T293" s="8">
        <v>14256.705963773478</v>
      </c>
      <c r="U293" s="8">
        <v>14850.004741135788</v>
      </c>
      <c r="V293" s="8">
        <v>15519.768551714615</v>
      </c>
      <c r="W293" s="8">
        <v>15983.555698489869</v>
      </c>
      <c r="X293" s="8">
        <v>16194.710846388716</v>
      </c>
      <c r="Y293" s="8">
        <v>16576.532245536484</v>
      </c>
      <c r="Z293" s="8">
        <v>16934.510115706671</v>
      </c>
      <c r="AA293" s="8">
        <v>17217.490214471542</v>
      </c>
      <c r="AB293" s="8">
        <v>17241.166059223928</v>
      </c>
      <c r="AC293" s="8">
        <v>17506.071071606191</v>
      </c>
      <c r="AD293" s="8">
        <v>17889.73979428424</v>
      </c>
      <c r="AE293" s="8">
        <v>18472.572870047712</v>
      </c>
      <c r="AF293" s="8">
        <v>18935.521923040491</v>
      </c>
      <c r="AG293" s="8">
        <v>19943.706447802157</v>
      </c>
      <c r="AH293" s="8">
        <v>20783.399578714161</v>
      </c>
      <c r="AI293" s="8">
        <v>21179.98171360376</v>
      </c>
      <c r="AJ293" s="8">
        <v>20544.472936238351</v>
      </c>
      <c r="AK293" s="8">
        <v>21148.333297557198</v>
      </c>
      <c r="AL293" s="8">
        <v>21614.846916258874</v>
      </c>
      <c r="AM293" s="8">
        <v>22305.613176898074</v>
      </c>
      <c r="AN293" s="8">
        <v>23124.288974875079</v>
      </c>
      <c r="AO293" s="8">
        <v>23646.872385419701</v>
      </c>
      <c r="AP293" s="8">
        <v>24307.949641703224</v>
      </c>
      <c r="AQ293" s="423">
        <v>24938.351387320439</v>
      </c>
      <c r="AR293" s="8">
        <v>25743.302897939117</v>
      </c>
      <c r="AS293" s="8">
        <v>26411.725954338337</v>
      </c>
      <c r="AT293" s="8">
        <v>27015.159620984723</v>
      </c>
      <c r="AU293" s="8">
        <v>27476.932492638796</v>
      </c>
      <c r="AV293" s="8">
        <v>27828.363785033878</v>
      </c>
      <c r="AW293" s="8">
        <v>28306.919635971317</v>
      </c>
      <c r="AX293" s="8">
        <v>28749.140041734117</v>
      </c>
      <c r="AY293" s="8">
        <v>29062.367157678407</v>
      </c>
      <c r="AZ293" s="8">
        <v>29421.896284777085</v>
      </c>
      <c r="BA293" s="8">
        <v>29733.439871563431</v>
      </c>
      <c r="BB293" s="8">
        <v>30276.046505558577</v>
      </c>
      <c r="BC293" s="8">
        <v>30598.665257726934</v>
      </c>
      <c r="BD293" s="8">
        <v>31103.319255252412</v>
      </c>
    </row>
    <row r="294" spans="1:62"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424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</row>
    <row r="295" spans="1:62">
      <c r="A295" s="3"/>
      <c r="B295" s="3"/>
      <c r="C295" s="3"/>
      <c r="D295" s="3"/>
      <c r="E295" s="3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425"/>
      <c r="AR295" s="10"/>
      <c r="AS295" s="10"/>
      <c r="AT295" s="10"/>
      <c r="AU295" s="10"/>
      <c r="AV295" s="10"/>
      <c r="AW295" s="10"/>
      <c r="AX295" s="10"/>
      <c r="AY295" s="10"/>
      <c r="AZ295" s="92"/>
      <c r="BA295" s="92"/>
      <c r="BB295" s="92"/>
      <c r="BC295" s="92"/>
      <c r="BD295" s="92"/>
      <c r="BE295" s="3"/>
      <c r="BF295" s="3"/>
      <c r="BG295" s="3"/>
      <c r="BH295" s="3"/>
      <c r="BI295" s="3"/>
      <c r="BJ295" s="3"/>
    </row>
    <row r="296" spans="1:62">
      <c r="A296" s="93"/>
      <c r="B296" s="93"/>
      <c r="C296" s="3"/>
      <c r="D296" s="3"/>
      <c r="E296" s="3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426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3"/>
      <c r="BF296" s="3"/>
      <c r="BG296" s="3"/>
      <c r="BH296" s="3"/>
      <c r="BI296" s="3"/>
      <c r="BJ296" s="3"/>
    </row>
    <row r="297" spans="1:6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427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3"/>
      <c r="BF297" s="3"/>
      <c r="BG297" s="3"/>
      <c r="BH297" s="3"/>
      <c r="BI297" s="3"/>
      <c r="BJ297" s="3"/>
    </row>
    <row r="298" spans="1:62">
      <c r="A298" s="3"/>
      <c r="B298" s="3"/>
      <c r="C298" s="3"/>
      <c r="D298" s="3"/>
      <c r="E298" s="3"/>
      <c r="F298" s="95"/>
      <c r="G298" s="95"/>
      <c r="H298" s="95"/>
      <c r="I298" s="95"/>
      <c r="J298" s="95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428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3"/>
      <c r="BF298" s="3"/>
      <c r="BG298" s="3"/>
      <c r="BH298" s="3"/>
      <c r="BI298" s="3"/>
      <c r="BJ298" s="3"/>
    </row>
    <row r="299" spans="1:62">
      <c r="A299" s="3"/>
      <c r="B299" s="3"/>
      <c r="C299" s="3"/>
      <c r="D299" s="3"/>
      <c r="E299" s="3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427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3"/>
      <c r="BF299" s="3"/>
      <c r="BG299" s="3"/>
      <c r="BH299" s="3"/>
      <c r="BI299" s="3"/>
      <c r="BJ299" s="3"/>
    </row>
    <row r="300" spans="1:6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428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3"/>
      <c r="BF300" s="3"/>
      <c r="BG300" s="3"/>
      <c r="BH300" s="3"/>
      <c r="BI300" s="3"/>
      <c r="BJ300" s="3"/>
    </row>
    <row r="301" spans="1:6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429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</row>
    <row r="302" spans="1:62">
      <c r="A302" s="93"/>
      <c r="B302" s="93"/>
      <c r="C302" s="3"/>
      <c r="D302" s="3"/>
      <c r="E302" s="3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426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3"/>
      <c r="BF302" s="3"/>
      <c r="BG302" s="3"/>
      <c r="BH302" s="3"/>
      <c r="BI302" s="3"/>
      <c r="BJ302" s="3"/>
    </row>
    <row r="303" spans="1:6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427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3"/>
      <c r="BF303" s="3"/>
      <c r="BG303" s="3"/>
      <c r="BH303" s="3"/>
      <c r="BI303" s="3"/>
      <c r="BJ303" s="3"/>
    </row>
    <row r="304" spans="1:62">
      <c r="A304" s="3"/>
      <c r="B304" s="3"/>
      <c r="C304" s="3"/>
      <c r="D304" s="3"/>
      <c r="E304" s="3"/>
      <c r="F304" s="95"/>
      <c r="G304" s="95"/>
      <c r="H304" s="95"/>
      <c r="I304" s="95"/>
      <c r="J304" s="95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428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3"/>
      <c r="BF304" s="3"/>
      <c r="BG304" s="3"/>
      <c r="BH304" s="3"/>
      <c r="BI304" s="3"/>
      <c r="BJ304" s="3"/>
    </row>
    <row r="305" spans="1:62">
      <c r="A305" s="3"/>
      <c r="B305" s="3"/>
      <c r="C305" s="3"/>
      <c r="D305" s="3"/>
      <c r="E305" s="3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427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3"/>
      <c r="BF305" s="3"/>
      <c r="BG305" s="3"/>
      <c r="BH305" s="3"/>
      <c r="BI305" s="3"/>
      <c r="BJ305" s="3"/>
    </row>
    <row r="306" spans="1:62">
      <c r="A306" s="3"/>
      <c r="B306" s="3"/>
      <c r="C306" s="3"/>
      <c r="D306" s="3"/>
      <c r="E306" s="3"/>
      <c r="F306" s="95"/>
      <c r="G306" s="95"/>
      <c r="H306" s="95"/>
      <c r="I306" s="95"/>
      <c r="J306" s="95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428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3"/>
      <c r="BF306" s="3"/>
      <c r="BG306" s="3"/>
      <c r="BH306" s="3"/>
      <c r="BI306" s="3"/>
      <c r="BJ306" s="3"/>
    </row>
    <row r="307" spans="1:6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429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</row>
    <row r="308" spans="1:62">
      <c r="A308" s="93"/>
      <c r="B308" s="93"/>
      <c r="C308" s="3"/>
      <c r="D308" s="3"/>
      <c r="E308" s="3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426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3"/>
      <c r="BF308" s="3"/>
      <c r="BG308" s="3"/>
      <c r="BH308" s="3"/>
      <c r="BI308" s="3"/>
      <c r="BJ308" s="3"/>
    </row>
    <row r="309" spans="1:6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427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3"/>
      <c r="BF309" s="3"/>
      <c r="BG309" s="3"/>
      <c r="BH309" s="3"/>
      <c r="BI309" s="3"/>
      <c r="BJ309" s="3"/>
    </row>
    <row r="310" spans="1:62">
      <c r="A310" s="3"/>
      <c r="B310" s="3"/>
      <c r="C310" s="3"/>
      <c r="D310" s="3"/>
      <c r="E310" s="3"/>
      <c r="F310" s="95"/>
      <c r="G310" s="95"/>
      <c r="H310" s="95"/>
      <c r="I310" s="95"/>
      <c r="J310" s="95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428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3"/>
      <c r="BF310" s="3"/>
      <c r="BG310" s="3"/>
      <c r="BH310" s="3"/>
      <c r="BI310" s="3"/>
      <c r="BJ310" s="3"/>
    </row>
    <row r="311" spans="1:62">
      <c r="A311" s="3"/>
      <c r="B311" s="3"/>
      <c r="C311" s="3"/>
      <c r="D311" s="3"/>
      <c r="E311" s="3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427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3"/>
      <c r="BF311" s="3"/>
      <c r="BG311" s="3"/>
      <c r="BH311" s="3"/>
      <c r="BI311" s="3"/>
      <c r="BJ311" s="3"/>
    </row>
    <row r="312" spans="1:6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429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</row>
    <row r="313" spans="1:6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429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</row>
    <row r="314" spans="1:62">
      <c r="A314" s="93"/>
      <c r="B314" s="93"/>
      <c r="C314" s="3"/>
      <c r="D314" s="3"/>
      <c r="E314" s="3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426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3"/>
      <c r="BF314" s="3"/>
      <c r="BG314" s="3"/>
      <c r="BH314" s="3"/>
      <c r="BI314" s="3"/>
      <c r="BJ314" s="3"/>
    </row>
    <row r="315" spans="1:6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427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3"/>
      <c r="BF315" s="3"/>
      <c r="BG315" s="3"/>
      <c r="BH315" s="3"/>
      <c r="BI315" s="3"/>
      <c r="BJ315" s="3"/>
    </row>
    <row r="316" spans="1:62">
      <c r="A316" s="3"/>
      <c r="B316" s="3"/>
      <c r="C316" s="3"/>
      <c r="D316" s="3"/>
      <c r="E316" s="3"/>
      <c r="F316" s="95"/>
      <c r="G316" s="95"/>
      <c r="H316" s="95"/>
      <c r="I316" s="95"/>
      <c r="J316" s="95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428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3"/>
      <c r="BF316" s="3"/>
      <c r="BG316" s="3"/>
      <c r="BH316" s="3"/>
      <c r="BI316" s="3"/>
      <c r="BJ316" s="3"/>
    </row>
    <row r="317" spans="1:62">
      <c r="A317" s="3"/>
      <c r="B317" s="3"/>
      <c r="C317" s="3"/>
      <c r="D317" s="3"/>
      <c r="E317" s="3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427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3"/>
      <c r="BF317" s="3"/>
      <c r="BG317" s="3"/>
      <c r="BH317" s="3"/>
      <c r="BI317" s="3"/>
      <c r="BJ317" s="3"/>
    </row>
    <row r="318" spans="1:6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429"/>
      <c r="AR318" s="3"/>
      <c r="AS318" s="3"/>
      <c r="AT318" s="3"/>
      <c r="AU318" s="3"/>
      <c r="AV318" s="3"/>
      <c r="AW318" s="3"/>
      <c r="AX318" s="3"/>
      <c r="AY318" s="3"/>
      <c r="AZ318" s="9"/>
      <c r="BA318" s="9"/>
      <c r="BB318" s="9"/>
      <c r="BC318" s="9"/>
      <c r="BD318" s="9"/>
      <c r="BE318" s="3"/>
      <c r="BF318" s="3"/>
      <c r="BG318" s="3"/>
      <c r="BH318" s="3"/>
      <c r="BI318" s="3"/>
      <c r="BJ318" s="3"/>
    </row>
    <row r="319" spans="1:6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429"/>
      <c r="AR319" s="3"/>
      <c r="AS319" s="3"/>
      <c r="AT319" s="3"/>
      <c r="AU319" s="3"/>
      <c r="AV319" s="3"/>
      <c r="AW319" s="3"/>
      <c r="AX319" s="3"/>
      <c r="AY319" s="3"/>
      <c r="AZ319" s="9"/>
      <c r="BA319" s="9"/>
      <c r="BB319" s="9"/>
      <c r="BC319" s="9"/>
      <c r="BD319" s="9"/>
      <c r="BE319" s="3"/>
      <c r="BF319" s="3"/>
      <c r="BG319" s="3"/>
      <c r="BH319" s="3"/>
      <c r="BI319" s="3"/>
      <c r="BJ319" s="3"/>
    </row>
    <row r="320" spans="1:6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429"/>
      <c r="AR320" s="3"/>
      <c r="AS320" s="3"/>
      <c r="AT320" s="3"/>
      <c r="AU320" s="3"/>
      <c r="AV320" s="3"/>
      <c r="AW320" s="3"/>
      <c r="AX320" s="3"/>
      <c r="AY320" s="3"/>
      <c r="AZ320" s="9"/>
      <c r="BA320" s="9"/>
      <c r="BB320" s="9"/>
      <c r="BC320" s="9"/>
      <c r="BD320" s="9"/>
      <c r="BE320" s="3"/>
      <c r="BF320" s="3"/>
      <c r="BG320" s="3"/>
      <c r="BH320" s="3"/>
      <c r="BI320" s="3"/>
      <c r="BJ320" s="3"/>
    </row>
    <row r="321" spans="1:62">
      <c r="A321" s="3"/>
      <c r="B321" s="3"/>
      <c r="C321" s="3"/>
      <c r="D321" s="3"/>
      <c r="E321" s="3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426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3"/>
      <c r="BF321" s="3"/>
      <c r="BG321" s="3"/>
      <c r="BH321" s="3"/>
      <c r="BI321" s="3"/>
      <c r="BJ321" s="3"/>
    </row>
    <row r="322" spans="1:62">
      <c r="A322" s="3"/>
      <c r="B322" s="3"/>
      <c r="C322" s="3"/>
      <c r="D322" s="3"/>
      <c r="E322" s="3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427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3"/>
      <c r="BF322" s="3"/>
      <c r="BG322" s="3"/>
      <c r="BH322" s="3"/>
      <c r="BI322" s="3"/>
      <c r="BJ322" s="3"/>
    </row>
    <row r="323" spans="1:62">
      <c r="A323" s="3"/>
      <c r="B323" s="3"/>
      <c r="C323" s="3"/>
      <c r="D323" s="3"/>
      <c r="E323" s="3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430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3"/>
      <c r="BF323" s="3"/>
      <c r="BG323" s="3"/>
      <c r="BH323" s="3"/>
      <c r="BI323" s="3"/>
      <c r="BJ323" s="3"/>
    </row>
    <row r="324" spans="1:6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429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</row>
    <row r="325" spans="1:6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429"/>
      <c r="AR325" s="3"/>
      <c r="AS325" s="3"/>
      <c r="AT325" s="3"/>
      <c r="AU325" s="3"/>
      <c r="AV325" s="3"/>
      <c r="AW325" s="3"/>
      <c r="AX325" s="3"/>
      <c r="AY325" s="3"/>
      <c r="AZ325" s="9"/>
      <c r="BA325" s="9"/>
      <c r="BB325" s="9"/>
      <c r="BC325" s="9"/>
      <c r="BD325" s="9"/>
      <c r="BE325" s="3"/>
      <c r="BF325" s="3"/>
      <c r="BG325" s="3"/>
      <c r="BH325" s="3"/>
      <c r="BI325" s="3"/>
      <c r="BJ325" s="3"/>
    </row>
    <row r="326" spans="1:6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429"/>
      <c r="AR326" s="3"/>
      <c r="AS326" s="3"/>
      <c r="AT326" s="3"/>
      <c r="AU326" s="3"/>
      <c r="AV326" s="3"/>
      <c r="AW326" s="3"/>
      <c r="AX326" s="3"/>
      <c r="AY326" s="3"/>
      <c r="AZ326" s="9"/>
      <c r="BA326" s="9"/>
      <c r="BB326" s="9"/>
      <c r="BC326" s="9"/>
      <c r="BD326" s="9"/>
      <c r="BE326" s="3"/>
      <c r="BF326" s="3"/>
      <c r="BG326" s="3"/>
      <c r="BH326" s="3"/>
      <c r="BI326" s="3"/>
      <c r="BJ326" s="3"/>
    </row>
    <row r="327" spans="1:6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431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</row>
    <row r="328" spans="1:62">
      <c r="A328" s="3"/>
      <c r="B328" s="3"/>
      <c r="C328" s="99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432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</row>
    <row r="329" spans="1:62">
      <c r="A329" s="3"/>
      <c r="B329" s="3"/>
      <c r="C329" s="99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432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</row>
    <row r="330" spans="1:62">
      <c r="A330" s="3"/>
      <c r="B330" s="3"/>
      <c r="C330" s="99"/>
      <c r="D330" s="100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432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</row>
    <row r="331" spans="1:62">
      <c r="A331" s="3"/>
      <c r="B331" s="3"/>
      <c r="C331" s="99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432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</row>
    <row r="332" spans="1:62">
      <c r="A332" s="20"/>
      <c r="B332" s="20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431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</row>
    <row r="333" spans="1:62">
      <c r="A333" s="20"/>
      <c r="B333" s="20"/>
      <c r="C333" s="99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433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</row>
    <row r="334" spans="1:62">
      <c r="A334" s="20"/>
      <c r="B334" s="20"/>
      <c r="C334" s="99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433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</row>
    <row r="335" spans="1:62">
      <c r="A335" s="20"/>
      <c r="B335" s="20"/>
      <c r="C335" s="99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433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</row>
    <row r="336" spans="1:62">
      <c r="A336" s="20"/>
      <c r="B336" s="20"/>
      <c r="C336" s="99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433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</row>
    <row r="337" spans="1:6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429"/>
      <c r="AR337" s="3"/>
      <c r="AS337" s="3"/>
      <c r="AT337" s="3"/>
      <c r="AU337" s="3"/>
      <c r="AV337" s="3"/>
      <c r="AW337" s="3"/>
      <c r="AX337" s="3"/>
      <c r="AY337" s="3"/>
      <c r="AZ337" s="9"/>
      <c r="BA337" s="9"/>
      <c r="BB337" s="9"/>
      <c r="BC337" s="9"/>
      <c r="BD337" s="9"/>
      <c r="BE337" s="3"/>
      <c r="BF337" s="3"/>
      <c r="BG337" s="3"/>
      <c r="BH337" s="3"/>
      <c r="BI337" s="3"/>
      <c r="BJ337" s="3"/>
    </row>
    <row r="338" spans="1:6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434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3"/>
      <c r="BF338" s="3"/>
      <c r="BG338" s="3"/>
      <c r="BH338" s="3"/>
      <c r="BI338" s="3"/>
      <c r="BJ338" s="3"/>
    </row>
    <row r="339" spans="1:6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434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3"/>
      <c r="BF339" s="3"/>
      <c r="BG339" s="3"/>
      <c r="BH339" s="3"/>
      <c r="BI339" s="3"/>
      <c r="BJ339" s="3"/>
    </row>
    <row r="340" spans="1:6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434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3"/>
      <c r="BF340" s="3"/>
      <c r="BG340" s="3"/>
      <c r="BH340" s="3"/>
      <c r="BI340" s="3"/>
      <c r="BJ340" s="3"/>
    </row>
    <row r="341" spans="1:6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434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3"/>
      <c r="BF341" s="3"/>
      <c r="BG341" s="3"/>
      <c r="BH341" s="3"/>
      <c r="BI341" s="3"/>
      <c r="BJ341" s="3"/>
    </row>
    <row r="342" spans="1:6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429"/>
      <c r="AR342" s="3"/>
      <c r="AS342" s="3"/>
      <c r="AT342" s="3"/>
      <c r="AU342" s="3"/>
      <c r="AV342" s="3"/>
      <c r="AW342" s="3"/>
      <c r="AX342" s="3"/>
      <c r="AY342" s="3"/>
      <c r="AZ342" s="9"/>
      <c r="BA342" s="9"/>
      <c r="BB342" s="9"/>
      <c r="BC342" s="9"/>
      <c r="BD342" s="9"/>
      <c r="BE342" s="3"/>
      <c r="BF342" s="3"/>
      <c r="BG342" s="3"/>
      <c r="BH342" s="3"/>
      <c r="BI342" s="3"/>
      <c r="BJ342" s="3"/>
    </row>
    <row r="343" spans="1:6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429"/>
      <c r="AR343" s="3"/>
      <c r="AS343" s="3"/>
      <c r="AT343" s="3"/>
      <c r="AU343" s="3"/>
      <c r="AV343" s="3"/>
      <c r="AW343" s="3"/>
      <c r="AX343" s="3"/>
      <c r="AY343" s="3"/>
      <c r="AZ343" s="9"/>
      <c r="BA343" s="9"/>
      <c r="BB343" s="9"/>
      <c r="BC343" s="9"/>
      <c r="BD343" s="9"/>
      <c r="BE343" s="3"/>
      <c r="BF343" s="3"/>
      <c r="BG343" s="3"/>
      <c r="BH343" s="3"/>
      <c r="BI343" s="3"/>
      <c r="BJ343" s="3"/>
    </row>
    <row r="346" spans="1:62">
      <c r="D346" s="57"/>
    </row>
    <row r="347" spans="1:62">
      <c r="D347" s="4"/>
    </row>
    <row r="348" spans="1:62">
      <c r="D348" s="57"/>
    </row>
    <row r="349" spans="1:62">
      <c r="D349" s="57"/>
    </row>
    <row r="350" spans="1:62">
      <c r="D350" s="57"/>
    </row>
    <row r="351" spans="1:62">
      <c r="D351" s="57"/>
    </row>
    <row r="352" spans="1:62">
      <c r="D352" s="57"/>
    </row>
    <row r="353" spans="4:4">
      <c r="D353" s="57"/>
    </row>
    <row r="354" spans="4:4">
      <c r="D354" s="57"/>
    </row>
    <row r="355" spans="4:4">
      <c r="D355" s="57"/>
    </row>
    <row r="356" spans="4:4">
      <c r="D356" s="57"/>
    </row>
    <row r="357" spans="4:4">
      <c r="D357" s="57"/>
    </row>
    <row r="358" spans="4:4">
      <c r="D358" s="57"/>
    </row>
    <row r="359" spans="4:4">
      <c r="D359" s="57"/>
    </row>
    <row r="360" spans="4:4">
      <c r="D360" s="57"/>
    </row>
    <row r="361" spans="4:4">
      <c r="D361" s="57"/>
    </row>
    <row r="362" spans="4:4">
      <c r="D362" s="57"/>
    </row>
    <row r="363" spans="4:4">
      <c r="D363" s="57"/>
    </row>
    <row r="364" spans="4:4">
      <c r="D364" s="57"/>
    </row>
    <row r="365" spans="4:4">
      <c r="D365" s="5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4" tint="0.59999389629810485"/>
  </sheetPr>
  <dimension ref="A1:BX326"/>
  <sheetViews>
    <sheetView topLeftCell="AF148" zoomScaleNormal="100" workbookViewId="0">
      <selection activeCell="AR169" sqref="AR169"/>
    </sheetView>
  </sheetViews>
  <sheetFormatPr defaultRowHeight="12.75"/>
  <cols>
    <col min="1" max="1" width="11" bestFit="1" customWidth="1"/>
    <col min="2" max="2" width="25.7109375" customWidth="1"/>
    <col min="3" max="3" width="21.42578125" bestFit="1" customWidth="1"/>
    <col min="4" max="4" width="27.5703125" bestFit="1" customWidth="1"/>
    <col min="37" max="37" width="10.28515625" bestFit="1" customWidth="1"/>
    <col min="43" max="43" width="8.85546875" style="58"/>
    <col min="64" max="64" width="15.5703125" customWidth="1"/>
  </cols>
  <sheetData>
    <row r="1" spans="1:63">
      <c r="A1" s="49" t="s">
        <v>5668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338"/>
      <c r="AR1" s="1"/>
      <c r="AS1" s="1"/>
      <c r="AT1" s="1"/>
      <c r="AU1" s="1"/>
      <c r="AV1" s="1"/>
      <c r="AW1" s="1"/>
      <c r="AX1" s="1"/>
      <c r="AY1" s="1"/>
      <c r="AZ1" s="50"/>
      <c r="BA1" s="50"/>
      <c r="BB1" s="50"/>
      <c r="BC1" s="50"/>
      <c r="BD1" s="50"/>
    </row>
    <row r="2" spans="1:6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338"/>
      <c r="AR2" s="1"/>
      <c r="AS2" s="1"/>
      <c r="AT2" s="1"/>
      <c r="AU2" s="1"/>
      <c r="AV2" s="1"/>
      <c r="AW2" s="1"/>
      <c r="AX2" s="1"/>
      <c r="AY2" s="1"/>
      <c r="AZ2" s="50"/>
      <c r="BA2" s="50"/>
      <c r="BB2" s="50"/>
      <c r="BC2" s="50"/>
      <c r="BD2" s="50"/>
    </row>
    <row r="3" spans="1:6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338"/>
      <c r="AR3" s="1"/>
      <c r="AS3" s="1"/>
      <c r="AT3" s="1"/>
      <c r="AU3" s="1"/>
      <c r="AV3" s="1"/>
      <c r="AW3" s="1"/>
      <c r="AX3" s="1"/>
      <c r="AY3" s="1"/>
      <c r="AZ3" s="50"/>
      <c r="BA3" s="50"/>
      <c r="BB3" s="50"/>
      <c r="BC3" s="50"/>
      <c r="BD3" s="50"/>
    </row>
    <row r="4" spans="1:6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338"/>
      <c r="AR4" s="1"/>
      <c r="AS4" s="1"/>
      <c r="AT4" s="1"/>
      <c r="AU4" s="1"/>
      <c r="AV4" s="1"/>
      <c r="AW4" s="1"/>
      <c r="AX4" s="1"/>
      <c r="AY4" s="1"/>
      <c r="AZ4" s="50"/>
      <c r="BA4" s="50"/>
      <c r="BB4" s="50"/>
      <c r="BC4" s="50"/>
      <c r="BD4" s="50"/>
    </row>
    <row r="5" spans="1:6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338"/>
      <c r="AR5" s="1"/>
      <c r="AS5" s="1"/>
      <c r="AT5" s="1"/>
      <c r="AU5" s="1"/>
      <c r="AV5" s="1"/>
      <c r="AW5" s="1"/>
      <c r="AX5" s="1"/>
      <c r="AY5" s="1"/>
      <c r="AZ5" s="50"/>
      <c r="BA5" s="50"/>
      <c r="BB5" s="50"/>
      <c r="BC5" s="50"/>
      <c r="BD5" s="50"/>
    </row>
    <row r="6" spans="1:6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338"/>
      <c r="AR6" s="1"/>
      <c r="AS6" s="1"/>
      <c r="AT6" s="1"/>
      <c r="AU6" s="1"/>
      <c r="AV6" s="1"/>
      <c r="AW6" s="1"/>
      <c r="AX6" s="1"/>
      <c r="AY6" s="1"/>
      <c r="AZ6" s="50"/>
      <c r="BA6" s="50"/>
      <c r="BB6" s="50"/>
      <c r="BC6" s="50"/>
      <c r="BD6" s="50"/>
    </row>
    <row r="7" spans="1:6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338"/>
      <c r="AR7" s="1"/>
      <c r="AS7" s="1"/>
      <c r="AT7" s="1"/>
      <c r="AU7" s="1"/>
      <c r="AV7" s="1"/>
      <c r="AW7" s="1"/>
      <c r="AX7" s="1"/>
      <c r="AY7" s="1"/>
      <c r="AZ7" s="50"/>
      <c r="BA7" s="50"/>
      <c r="BB7" s="50"/>
      <c r="BC7" s="50"/>
      <c r="BD7" s="50"/>
    </row>
    <row r="8" spans="1:6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338"/>
      <c r="AR8" s="1"/>
      <c r="AS8" s="1"/>
      <c r="AT8" s="1"/>
      <c r="AU8" s="1"/>
      <c r="AV8" s="1"/>
      <c r="AW8" s="1"/>
      <c r="AX8" s="1"/>
      <c r="AY8" s="1"/>
      <c r="AZ8" s="50"/>
      <c r="BA8" s="50"/>
      <c r="BB8" s="50"/>
      <c r="BC8" s="50"/>
      <c r="BD8" s="50"/>
    </row>
    <row r="9" spans="1:6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338"/>
      <c r="AR9" s="1"/>
      <c r="AS9" s="1"/>
      <c r="AT9" s="1"/>
      <c r="AU9" s="1"/>
      <c r="AV9" s="1"/>
      <c r="AW9" s="1"/>
      <c r="AX9" s="1"/>
      <c r="AY9" s="1"/>
      <c r="AZ9" s="50"/>
      <c r="BA9" s="50"/>
      <c r="BB9" s="50"/>
      <c r="BC9" s="50"/>
      <c r="BD9" s="50"/>
    </row>
    <row r="10" spans="1:63">
      <c r="A10" s="1"/>
      <c r="B10" s="1"/>
      <c r="C10" s="1"/>
      <c r="D10" s="18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338"/>
      <c r="AR10" s="1"/>
      <c r="AS10" s="1"/>
      <c r="AT10" s="1"/>
      <c r="AU10" s="1"/>
      <c r="AV10" s="1"/>
      <c r="AW10" s="1"/>
      <c r="AX10" s="1"/>
      <c r="AY10" s="1"/>
      <c r="AZ10" s="50"/>
      <c r="BA10" s="50"/>
      <c r="BB10" s="50"/>
      <c r="BC10" s="50"/>
      <c r="BD10" s="50"/>
    </row>
    <row r="11" spans="1:63">
      <c r="A11" s="1"/>
      <c r="B11" s="1"/>
      <c r="C11" s="1" t="s">
        <v>38</v>
      </c>
      <c r="D11" s="1"/>
      <c r="E11" s="1"/>
      <c r="F11" s="1">
        <v>8</v>
      </c>
      <c r="G11" s="1">
        <v>9</v>
      </c>
      <c r="H11" s="66">
        <v>10</v>
      </c>
      <c r="I11" s="66">
        <v>11</v>
      </c>
      <c r="J11" s="66">
        <v>12</v>
      </c>
      <c r="K11" s="66">
        <v>13</v>
      </c>
      <c r="L11" s="66">
        <v>14</v>
      </c>
      <c r="M11" s="66">
        <v>15</v>
      </c>
      <c r="N11" s="66">
        <v>16</v>
      </c>
      <c r="O11" s="66">
        <v>17</v>
      </c>
      <c r="P11" s="66">
        <v>18</v>
      </c>
      <c r="Q11" s="66">
        <v>19</v>
      </c>
      <c r="R11" s="66">
        <v>20</v>
      </c>
      <c r="S11" s="66">
        <v>21</v>
      </c>
      <c r="T11" s="66">
        <v>22</v>
      </c>
      <c r="U11" s="66">
        <v>23</v>
      </c>
      <c r="V11" s="66">
        <v>24</v>
      </c>
      <c r="W11" s="66">
        <v>25</v>
      </c>
      <c r="X11" s="66">
        <v>26</v>
      </c>
      <c r="Y11" s="66">
        <v>27</v>
      </c>
      <c r="Z11" s="66">
        <v>28</v>
      </c>
      <c r="AA11" s="66">
        <v>29</v>
      </c>
      <c r="AB11" s="66">
        <v>30</v>
      </c>
      <c r="AC11" s="66">
        <v>31</v>
      </c>
      <c r="AD11" s="66">
        <v>32</v>
      </c>
      <c r="AE11" s="66">
        <v>33</v>
      </c>
      <c r="AF11" s="66">
        <v>34</v>
      </c>
      <c r="AG11" s="66">
        <v>35</v>
      </c>
      <c r="AH11" s="66">
        <v>36</v>
      </c>
      <c r="AI11" s="66">
        <v>37</v>
      </c>
      <c r="AJ11" s="66">
        <v>38</v>
      </c>
      <c r="AK11" s="66">
        <v>39</v>
      </c>
      <c r="AL11" s="66">
        <v>40</v>
      </c>
      <c r="AM11" s="66">
        <v>41</v>
      </c>
      <c r="AN11" s="66">
        <v>42</v>
      </c>
      <c r="AO11" s="66">
        <v>43</v>
      </c>
      <c r="AP11" s="66">
        <v>44</v>
      </c>
      <c r="AQ11" s="377">
        <v>45</v>
      </c>
      <c r="AR11" s="66">
        <v>46</v>
      </c>
      <c r="AS11" s="66">
        <v>47</v>
      </c>
      <c r="AT11" s="66">
        <v>48</v>
      </c>
      <c r="AU11" s="66">
        <v>49</v>
      </c>
      <c r="AV11" s="66">
        <v>50</v>
      </c>
      <c r="AW11" s="66">
        <v>51</v>
      </c>
      <c r="AX11" s="66">
        <v>52</v>
      </c>
      <c r="AY11" s="66">
        <v>53</v>
      </c>
      <c r="AZ11" s="67">
        <v>54</v>
      </c>
      <c r="BA11" s="67">
        <v>55</v>
      </c>
      <c r="BB11" s="67">
        <v>56</v>
      </c>
      <c r="BC11" s="67">
        <v>57</v>
      </c>
      <c r="BD11" s="67">
        <v>58</v>
      </c>
    </row>
    <row r="12" spans="1:63">
      <c r="A12" s="1"/>
      <c r="B12" s="122"/>
      <c r="D12" s="4" t="s">
        <v>39</v>
      </c>
      <c r="E12" s="4" t="s">
        <v>12</v>
      </c>
      <c r="F12" s="340">
        <v>1985</v>
      </c>
      <c r="G12" s="340">
        <v>1986</v>
      </c>
      <c r="H12" s="340">
        <v>1987</v>
      </c>
      <c r="I12" s="340">
        <v>1988</v>
      </c>
      <c r="J12" s="340">
        <v>1989</v>
      </c>
      <c r="K12" s="340">
        <v>1990</v>
      </c>
      <c r="L12" s="340">
        <v>1991</v>
      </c>
      <c r="M12" s="340">
        <v>1992</v>
      </c>
      <c r="N12" s="340">
        <v>1993</v>
      </c>
      <c r="O12" s="340">
        <v>1994</v>
      </c>
      <c r="P12" s="340">
        <v>1995</v>
      </c>
      <c r="Q12" s="340">
        <v>1996</v>
      </c>
      <c r="R12" s="340">
        <v>1997</v>
      </c>
      <c r="S12" s="340">
        <v>1998</v>
      </c>
      <c r="T12" s="340">
        <v>1999</v>
      </c>
      <c r="U12" s="340">
        <v>2000</v>
      </c>
      <c r="V12" s="340">
        <v>2001</v>
      </c>
      <c r="W12" s="340">
        <v>2002</v>
      </c>
      <c r="X12" s="340">
        <v>2003</v>
      </c>
      <c r="Y12" s="340">
        <v>2004</v>
      </c>
      <c r="Z12" s="340">
        <v>2005</v>
      </c>
      <c r="AA12" s="340">
        <v>2006</v>
      </c>
      <c r="AB12" s="340">
        <v>2007</v>
      </c>
      <c r="AC12" s="340">
        <v>2008</v>
      </c>
      <c r="AD12" s="340">
        <v>2009</v>
      </c>
      <c r="AE12" s="340">
        <v>2010</v>
      </c>
      <c r="AF12" s="340">
        <v>2011</v>
      </c>
      <c r="AG12" s="340">
        <v>2012</v>
      </c>
      <c r="AH12" s="340">
        <v>2013</v>
      </c>
      <c r="AI12" s="340">
        <v>2014</v>
      </c>
      <c r="AJ12" s="340">
        <v>2015</v>
      </c>
      <c r="AK12" s="340">
        <v>2016</v>
      </c>
      <c r="AL12" s="340">
        <v>2017</v>
      </c>
      <c r="AM12" s="340">
        <v>2018</v>
      </c>
      <c r="AN12" s="340">
        <v>2019</v>
      </c>
      <c r="AO12" s="340">
        <v>2020</v>
      </c>
      <c r="AP12" s="340">
        <v>2021</v>
      </c>
      <c r="AQ12" s="338">
        <v>2022</v>
      </c>
      <c r="AR12" s="340">
        <v>2023</v>
      </c>
      <c r="AS12" s="340">
        <v>2024</v>
      </c>
      <c r="AT12" s="340">
        <v>2025</v>
      </c>
      <c r="AU12" s="340">
        <v>2026</v>
      </c>
      <c r="AV12" s="340">
        <v>2027</v>
      </c>
      <c r="AW12" s="340">
        <v>2028</v>
      </c>
      <c r="AX12" s="340">
        <v>2029</v>
      </c>
      <c r="AY12" s="340">
        <v>2030</v>
      </c>
      <c r="AZ12" s="341">
        <v>2031</v>
      </c>
      <c r="BA12" s="341">
        <v>2032</v>
      </c>
      <c r="BB12" s="341">
        <v>2033</v>
      </c>
      <c r="BC12" s="341">
        <v>2034</v>
      </c>
      <c r="BD12" s="341">
        <v>2035</v>
      </c>
      <c r="BE12" s="341">
        <f>BD12+1</f>
        <v>2036</v>
      </c>
      <c r="BF12" s="341">
        <f t="shared" ref="BF12:BJ12" si="0">BE12+1</f>
        <v>2037</v>
      </c>
      <c r="BG12" s="341">
        <f t="shared" si="0"/>
        <v>2038</v>
      </c>
      <c r="BH12" s="341">
        <f t="shared" si="0"/>
        <v>2039</v>
      </c>
      <c r="BI12" s="341">
        <f t="shared" si="0"/>
        <v>2040</v>
      </c>
      <c r="BJ12" s="341">
        <f t="shared" si="0"/>
        <v>2041</v>
      </c>
      <c r="BK12" s="68"/>
    </row>
    <row r="13" spans="1:63" s="1" customFormat="1">
      <c r="C13" s="57" t="s">
        <v>38</v>
      </c>
      <c r="D13" s="4" t="s">
        <v>14</v>
      </c>
      <c r="E13" s="4"/>
      <c r="AQ13" s="338"/>
      <c r="AZ13" s="8"/>
      <c r="BA13" s="8"/>
      <c r="BB13" s="8"/>
      <c r="BC13" s="8"/>
      <c r="BD13" s="8"/>
    </row>
    <row r="14" spans="1:63" s="1" customFormat="1">
      <c r="B14" s="1" t="str">
        <f>CONCATENATE("OR",D14,E14)</f>
        <v>ORLarge OffNew</v>
      </c>
      <c r="C14" s="57" t="s">
        <v>40</v>
      </c>
      <c r="D14" s="372" t="s">
        <v>41</v>
      </c>
      <c r="E14" s="1" t="s">
        <v>8</v>
      </c>
      <c r="H14" s="16">
        <f>'[6]Com Forecast Med'!G14</f>
        <v>0.7430807668360585</v>
      </c>
      <c r="I14" s="16">
        <f>'[6]Com Forecast Med'!H14</f>
        <v>0.67163749463192524</v>
      </c>
      <c r="J14" s="16">
        <f>'[6]Com Forecast Med'!I14</f>
        <v>1.3288751783881942</v>
      </c>
      <c r="K14" s="16">
        <f>'[6]Com Forecast Med'!J14</f>
        <v>0.92749939734884923</v>
      </c>
      <c r="L14" s="16">
        <f>'[6]Com Forecast Med'!K14</f>
        <v>0.52738675761438625</v>
      </c>
      <c r="M14" s="16">
        <f>'[6]Com Forecast Med'!L14</f>
        <v>0.55426640458227783</v>
      </c>
      <c r="N14" s="16">
        <f>'[6]Com Forecast Med'!M14</f>
        <v>0.47009066802493288</v>
      </c>
      <c r="O14" s="16">
        <f>'[6]Com Forecast Med'!N14</f>
        <v>0.66906068636996574</v>
      </c>
      <c r="P14" s="16">
        <f>'[6]Com Forecast Med'!O14</f>
        <v>1.3452960153516618</v>
      </c>
      <c r="Q14" s="16">
        <f>'[6]Com Forecast Med'!P14</f>
        <v>1.6039873545915218</v>
      </c>
      <c r="R14" s="16">
        <f>'[6]Com Forecast Med'!Q14</f>
        <v>1.5241568241229713</v>
      </c>
      <c r="S14" s="16">
        <f>'[6]Com Forecast Med'!R14</f>
        <v>1.8578787568728294</v>
      </c>
      <c r="T14" s="16">
        <f>'[6]Com Forecast Med'!S14</f>
        <v>1.5610910758777246</v>
      </c>
      <c r="U14" s="16">
        <f>'[6]Com Forecast Med'!T14</f>
        <v>1.9069391651544514</v>
      </c>
      <c r="V14" s="16">
        <f>'[6]Com Forecast Med'!U14</f>
        <v>1.4916183041092079</v>
      </c>
      <c r="W14" s="16">
        <f>'[6]Com Forecast Med'!V14</f>
        <v>0.91441830599548979</v>
      </c>
      <c r="X14" s="16">
        <f>'[6]Com Forecast Med'!W14</f>
        <v>0.74779986275109811</v>
      </c>
      <c r="Y14" s="16">
        <f>'[6]Com Forecast Med'!X14</f>
        <v>1.0212093244754445</v>
      </c>
      <c r="Z14" s="16">
        <f>'[6]Com Forecast Med'!Y14</f>
        <v>0.80469000000000002</v>
      </c>
      <c r="AA14" s="16">
        <f>'[6]Com Forecast Med'!Z14</f>
        <v>0.7974</v>
      </c>
      <c r="AB14" s="16">
        <f>'[6]Com Forecast Med'!AA14</f>
        <v>0.873057414901384</v>
      </c>
      <c r="AC14" s="16">
        <f>'[6]Com Forecast Med'!AB14</f>
        <v>0.92830588474166875</v>
      </c>
      <c r="AD14" s="16">
        <f>'[6]Com Forecast Med'!AC14</f>
        <v>0.8789183785102036</v>
      </c>
      <c r="AE14" s="16">
        <f>'[6]Com Forecast Med'!AD14</f>
        <v>0.88596641294097001</v>
      </c>
      <c r="AF14" s="16">
        <f>'[6]Com Forecast Med'!AE14</f>
        <v>0.92753460391573139</v>
      </c>
      <c r="AG14" s="16">
        <f>'[6]Com Forecast Med'!AF14</f>
        <v>0.85780500000000004</v>
      </c>
      <c r="AH14" s="16">
        <f>'[6]Com Forecast Med'!AG14</f>
        <v>0.59890500000000013</v>
      </c>
      <c r="AI14" s="16">
        <f>'[6]Com Forecast Med'!AH14</f>
        <v>0.72945000000000004</v>
      </c>
      <c r="AJ14" s="16">
        <f>'[6]Com Forecast Med'!AI14</f>
        <v>0.9657</v>
      </c>
      <c r="AK14" s="16">
        <f>'[6]Com Forecast Med'!AJ14</f>
        <v>1.2253500000000002</v>
      </c>
      <c r="AL14" s="16">
        <f>'[6]Com Forecast Med'!AK14</f>
        <v>0.57928500000000005</v>
      </c>
      <c r="AM14" s="16">
        <f>'[6]Com Forecast Med'!AL14</f>
        <v>1.2172050000000001</v>
      </c>
      <c r="AN14" s="16">
        <f>'[6]Com Forecast Med'!AM14</f>
        <v>1.3599232618628556</v>
      </c>
      <c r="AO14" s="16">
        <f>'[6]Com Forecast Med'!AN14</f>
        <v>0.86829198301967259</v>
      </c>
      <c r="AP14" s="16">
        <f>'[6]Com Forecast Med'!AO14</f>
        <v>0.87996315722527563</v>
      </c>
      <c r="AQ14" s="89">
        <f>'[6]Com Forecast Med'!AP14</f>
        <v>0.98801477378116176</v>
      </c>
      <c r="AR14" s="16">
        <f>'[6]Com Forecast Med'!AQ14</f>
        <v>0.71419189474044587</v>
      </c>
      <c r="AS14" s="16">
        <f>'[6]Com Forecast Med'!AR14</f>
        <v>0.60273070043130506</v>
      </c>
      <c r="AT14" s="16">
        <f>'[6]Com Forecast Med'!AS14</f>
        <v>0.50580766763317542</v>
      </c>
      <c r="AU14" s="16">
        <f>'[6]Com Forecast Med'!AT14</f>
        <v>0.4543493921554102</v>
      </c>
      <c r="AV14" s="16">
        <f>'[6]Com Forecast Med'!AU14</f>
        <v>0.57620799101112274</v>
      </c>
      <c r="AW14" s="16">
        <f>'[6]Com Forecast Med'!AV14</f>
        <v>0.67307622003797085</v>
      </c>
      <c r="AX14" s="16">
        <f>'[6]Com Forecast Med'!AW14</f>
        <v>0.92266398658229332</v>
      </c>
      <c r="AY14" s="16">
        <f>'[6]Com Forecast Med'!AX14</f>
        <v>0.60253892729840786</v>
      </c>
      <c r="AZ14" s="16">
        <f>'[6]Com Forecast Med'!AY14</f>
        <v>0.8356315017024355</v>
      </c>
      <c r="BA14" s="16">
        <f>'[6]Com Forecast Med'!AZ14</f>
        <v>0.80641147471344399</v>
      </c>
      <c r="BB14" s="16">
        <f>'[6]Com Forecast Med'!BA14</f>
        <v>0.90965755311518215</v>
      </c>
      <c r="BC14" s="16">
        <f>'[6]Com Forecast Med'!BB14</f>
        <v>0.86486345753985994</v>
      </c>
      <c r="BD14" s="16">
        <f>'[6]Com Forecast Med'!BC14</f>
        <v>0.99016663410679129</v>
      </c>
      <c r="BE14" s="16">
        <f>'[6]Com Forecast Med'!BD14</f>
        <v>0.87148317253488294</v>
      </c>
      <c r="BF14" s="16">
        <f>'[6]Com Forecast Med'!BE14</f>
        <v>1.0583424065713596</v>
      </c>
      <c r="BG14" s="16">
        <f>'[6]Com Forecast Med'!BF14</f>
        <v>0.98490784975976142</v>
      </c>
      <c r="BH14" s="16">
        <f>'[6]Com Forecast Med'!BG14</f>
        <v>1.3022619366361146</v>
      </c>
      <c r="BI14" s="16">
        <f>'[6]Com Forecast Med'!BH14</f>
        <v>0.6940413313146816</v>
      </c>
      <c r="BJ14" s="16">
        <f>'[6]Com Forecast Med'!BI14</f>
        <v>0.96422707179180356</v>
      </c>
    </row>
    <row r="15" spans="1:63" s="1" customFormat="1">
      <c r="B15" s="1" t="str">
        <f t="shared" ref="B15:B49" si="1">CONCATENATE("OR",D15,E15)</f>
        <v>ORMedium OffNew</v>
      </c>
      <c r="C15" s="57" t="s">
        <v>42</v>
      </c>
      <c r="D15" s="372" t="s">
        <v>43</v>
      </c>
      <c r="E15" s="1" t="s">
        <v>8</v>
      </c>
      <c r="H15" s="16">
        <f>'[6]Com Forecast Med'!G15</f>
        <v>0.33478833592760349</v>
      </c>
      <c r="I15" s="16">
        <f>'[6]Com Forecast Med'!H15</f>
        <v>0.30260021414874766</v>
      </c>
      <c r="J15" s="16">
        <f>'[6]Com Forecast Med'!I15</f>
        <v>0.59871272341278969</v>
      </c>
      <c r="K15" s="16">
        <f>'[6]Com Forecast Med'!J15</f>
        <v>0.41787648620541351</v>
      </c>
      <c r="L15" s="16">
        <f>'[6]Com Forecast Med'!K15</f>
        <v>0.23760934591774835</v>
      </c>
      <c r="M15" s="16">
        <f>'[6]Com Forecast Med'!L15</f>
        <v>0.24971972836919898</v>
      </c>
      <c r="N15" s="16">
        <f>'[6]Com Forecast Med'!M15</f>
        <v>0.21179510963965612</v>
      </c>
      <c r="O15" s="16">
        <f>'[6]Com Forecast Med'!N15</f>
        <v>0.30143925643253722</v>
      </c>
      <c r="P15" s="16">
        <f>'[6]Com Forecast Med'!O15</f>
        <v>0.60611098336903302</v>
      </c>
      <c r="Q15" s="16">
        <f>'[6]Com Forecast Med'!P15</f>
        <v>0.72266203252585148</v>
      </c>
      <c r="R15" s="16">
        <f>'[6]Com Forecast Med'!Q15</f>
        <v>0.68669510720011462</v>
      </c>
      <c r="S15" s="16">
        <f>'[6]Com Forecast Med'!R15</f>
        <v>0.83705051338776804</v>
      </c>
      <c r="T15" s="16">
        <f>'[6]Com Forecast Med'!S15</f>
        <v>0.70333550113246501</v>
      </c>
      <c r="U15" s="16">
        <f>'[6]Com Forecast Med'!T15</f>
        <v>0.85915423774934441</v>
      </c>
      <c r="V15" s="16">
        <f>'[6]Com Forecast Med'!U15</f>
        <v>0.6720351705483586</v>
      </c>
      <c r="W15" s="16">
        <f>'[6]Com Forecast Med'!V15</f>
        <v>0.41198291850488605</v>
      </c>
      <c r="X15" s="16">
        <f>'[6]Com Forecast Med'!W15</f>
        <v>0.33691448201964386</v>
      </c>
      <c r="Y15" s="16">
        <f>'[6]Com Forecast Med'!X15</f>
        <v>0.46009664848493526</v>
      </c>
      <c r="Z15" s="16">
        <f>'[6]Com Forecast Med'!Y15</f>
        <v>0.768926</v>
      </c>
      <c r="AA15" s="16">
        <f>'[6]Com Forecast Med'!Z15</f>
        <v>0.76195999999999997</v>
      </c>
      <c r="AB15" s="16">
        <f>'[6]Com Forecast Med'!AA15</f>
        <v>0.83425486312798913</v>
      </c>
      <c r="AC15" s="16">
        <f>'[6]Com Forecast Med'!AB15</f>
        <v>0.88704784541981674</v>
      </c>
      <c r="AD15" s="16">
        <f>'[6]Com Forecast Med'!AC15</f>
        <v>0.83985533946530566</v>
      </c>
      <c r="AE15" s="16">
        <f>'[6]Com Forecast Med'!AD15</f>
        <v>0.84659012792137134</v>
      </c>
      <c r="AF15" s="16">
        <f>'[6]Com Forecast Med'!AE15</f>
        <v>0.88631084374169888</v>
      </c>
      <c r="AG15" s="16">
        <f>'[6]Com Forecast Med'!AF15</f>
        <v>1.0777549999999998</v>
      </c>
      <c r="AH15" s="16">
        <f>'[6]Com Forecast Med'!AG15</f>
        <v>0.57228699999999999</v>
      </c>
      <c r="AI15" s="16">
        <f>'[6]Com Forecast Med'!AH15</f>
        <v>0.69702999999999993</v>
      </c>
      <c r="AJ15" s="16">
        <f>'[6]Com Forecast Med'!AI15</f>
        <v>0.92277999999999993</v>
      </c>
      <c r="AK15" s="16">
        <f>'[6]Com Forecast Med'!AJ15</f>
        <v>1.1708899999999998</v>
      </c>
      <c r="AL15" s="16">
        <f>'[6]Com Forecast Med'!AK15</f>
        <v>0.553539</v>
      </c>
      <c r="AM15" s="16">
        <f>'[6]Com Forecast Med'!AL15</f>
        <v>1.1631070000000001</v>
      </c>
      <c r="AN15" s="16">
        <f>'[6]Com Forecast Med'!AM15</f>
        <v>1.2994822280022842</v>
      </c>
      <c r="AO15" s="16">
        <f>'[6]Com Forecast Med'!AN15</f>
        <v>0.82970122821879821</v>
      </c>
      <c r="AP15" s="16">
        <f>'[6]Com Forecast Med'!AO15</f>
        <v>0.84085368357081891</v>
      </c>
      <c r="AQ15" s="89">
        <f>'[6]Com Forecast Med'!AP15</f>
        <v>0.94226195118711298</v>
      </c>
      <c r="AR15" s="16">
        <f>'[6]Com Forecast Med'!AQ15</f>
        <v>0.68217629229960408</v>
      </c>
      <c r="AS15" s="16">
        <f>'[6]Com Forecast Med'!AR15</f>
        <v>0.57559681418343134</v>
      </c>
      <c r="AT15" s="16">
        <f>'[6]Com Forecast Med'!AS15</f>
        <v>0.48294109129674395</v>
      </c>
      <c r="AU15" s="16">
        <f>'[6]Com Forecast Med'!AT15</f>
        <v>0.43372324757460734</v>
      </c>
      <c r="AV15" s="16">
        <f>'[6]Com Forecast Med'!AU15</f>
        <v>0.54994130611734371</v>
      </c>
      <c r="AW15" s="16">
        <f>'[6]Com Forecast Med'!AV15</f>
        <v>0.64226748870042716</v>
      </c>
      <c r="AX15" s="16">
        <f>'[6]Com Forecast Med'!AW15</f>
        <v>0.88025844611813875</v>
      </c>
      <c r="AY15" s="16">
        <f>'[6]Com Forecast Med'!AX15</f>
        <v>0.5746968403258198</v>
      </c>
      <c r="AZ15" s="16">
        <f>'[6]Com Forecast Med'!AY15</f>
        <v>0.79681246348155921</v>
      </c>
      <c r="BA15" s="16">
        <f>'[6]Com Forecast Med'!AZ15</f>
        <v>0.76875184741457814</v>
      </c>
      <c r="BB15" s="16">
        <f>'[6]Com Forecast Med'!BA15</f>
        <v>0.86695409348681129</v>
      </c>
      <c r="BC15" s="16">
        <f>'[6]Com Forecast Med'!BB15</f>
        <v>0.82405263546760332</v>
      </c>
      <c r="BD15" s="16">
        <f>'[6]Com Forecast Med'!BC15</f>
        <v>0.94320361782274187</v>
      </c>
      <c r="BE15" s="16">
        <f>'[6]Com Forecast Med'!BD15</f>
        <v>0.82993956489113141</v>
      </c>
      <c r="BF15" s="16">
        <f>'[6]Com Forecast Med'!BE15</f>
        <v>1.0076378626373899</v>
      </c>
      <c r="BG15" s="16">
        <f>'[6]Com Forecast Med'!BF15</f>
        <v>0.93748691710537069</v>
      </c>
      <c r="BH15" s="16">
        <f>'[6]Com Forecast Med'!BG15</f>
        <v>1.2392525391412559</v>
      </c>
      <c r="BI15" s="16">
        <f>'[6]Com Forecast Med'!BH15</f>
        <v>0.66029113836034448</v>
      </c>
      <c r="BJ15" s="16">
        <f>'[6]Com Forecast Med'!BI15</f>
        <v>0.91710416124500305</v>
      </c>
    </row>
    <row r="16" spans="1:63" s="1" customFormat="1">
      <c r="B16" s="1" t="str">
        <f t="shared" si="1"/>
        <v>ORSmall OffNew</v>
      </c>
      <c r="C16" s="57" t="s">
        <v>44</v>
      </c>
      <c r="D16" s="372" t="s">
        <v>45</v>
      </c>
      <c r="E16" s="1" t="s">
        <v>8</v>
      </c>
      <c r="H16" s="16">
        <f>'[6]Com Forecast Med'!G16</f>
        <v>0.39283089723633824</v>
      </c>
      <c r="I16" s="16">
        <f>'[6]Com Forecast Med'!H16</f>
        <v>0.35506229121932709</v>
      </c>
      <c r="J16" s="16">
        <f>'[6]Com Forecast Med'!I16</f>
        <v>0.70251209819901628</v>
      </c>
      <c r="K16" s="16">
        <f>'[6]Com Forecast Med'!J16</f>
        <v>0.49032411644573748</v>
      </c>
      <c r="L16" s="16">
        <f>'[6]Com Forecast Med'!K16</f>
        <v>0.27880389646786558</v>
      </c>
      <c r="M16" s="16">
        <f>'[6]Com Forecast Med'!L16</f>
        <v>0.29301386704852317</v>
      </c>
      <c r="N16" s="16">
        <f>'[6]Com Forecast Med'!M16</f>
        <v>0.24851422233541109</v>
      </c>
      <c r="O16" s="16">
        <f>'[6]Com Forecast Med'!N16</f>
        <v>0.3537000571974972</v>
      </c>
      <c r="P16" s="16">
        <f>'[6]Com Forecast Med'!O16</f>
        <v>0.71119300127930518</v>
      </c>
      <c r="Q16" s="16">
        <f>'[6]Com Forecast Med'!P16</f>
        <v>0.84795061288262685</v>
      </c>
      <c r="R16" s="16">
        <f>'[6]Com Forecast Med'!Q16</f>
        <v>0.80574806867691429</v>
      </c>
      <c r="S16" s="16">
        <f>'[6]Com Forecast Med'!R16</f>
        <v>0.98217072973940245</v>
      </c>
      <c r="T16" s="16">
        <f>'[6]Com Forecast Med'!S16</f>
        <v>0.82527342298981032</v>
      </c>
      <c r="U16" s="16">
        <f>'[6]Com Forecast Med'!T16</f>
        <v>1.0081065970962044</v>
      </c>
      <c r="V16" s="16">
        <f>'[6]Com Forecast Med'!U16</f>
        <v>0.78854652534243408</v>
      </c>
      <c r="W16" s="16">
        <f>'[6]Com Forecast Med'!V16</f>
        <v>0.48340877549962413</v>
      </c>
      <c r="X16" s="16">
        <f>'[6]Com Forecast Med'!W16</f>
        <v>0.39532565522925822</v>
      </c>
      <c r="Y16" s="16">
        <f>'[6]Com Forecast Med'!X16</f>
        <v>0.53986402703962044</v>
      </c>
      <c r="Z16" s="16">
        <f>'[6]Com Forecast Med'!Y16</f>
        <v>0.214584</v>
      </c>
      <c r="AA16" s="16">
        <f>'[6]Com Forecast Med'!Z16</f>
        <v>0.21264</v>
      </c>
      <c r="AB16" s="16">
        <f>'[6]Com Forecast Med'!AA16</f>
        <v>0.23281531064036906</v>
      </c>
      <c r="AC16" s="16">
        <f>'[6]Com Forecast Med'!AB16</f>
        <v>0.24754823593111164</v>
      </c>
      <c r="AD16" s="16">
        <f>'[6]Com Forecast Med'!AC16</f>
        <v>0.23437823426938761</v>
      </c>
      <c r="AE16" s="16">
        <f>'[6]Com Forecast Med'!AD16</f>
        <v>0.236257710117592</v>
      </c>
      <c r="AF16" s="16">
        <f>'[6]Com Forecast Med'!AE16</f>
        <v>0.24734256104419503</v>
      </c>
      <c r="AG16" s="16">
        <f>'[6]Com Forecast Med'!AF16</f>
        <v>0.26394000000000001</v>
      </c>
      <c r="AH16" s="16">
        <f>'[6]Com Forecast Med'!AG16</f>
        <v>0.15970799999999999</v>
      </c>
      <c r="AI16" s="16">
        <f>'[6]Com Forecast Med'!AH16</f>
        <v>0.19451999999999997</v>
      </c>
      <c r="AJ16" s="16">
        <f>'[6]Com Forecast Med'!AI16</f>
        <v>0.25751999999999997</v>
      </c>
      <c r="AK16" s="16">
        <f>'[6]Com Forecast Med'!AJ16</f>
        <v>0.32675999999999999</v>
      </c>
      <c r="AL16" s="16">
        <f>'[6]Com Forecast Med'!AK16</f>
        <v>0.154476</v>
      </c>
      <c r="AM16" s="16">
        <f>'[6]Com Forecast Med'!AL16</f>
        <v>0.32458800000000004</v>
      </c>
      <c r="AN16" s="16">
        <f>'[6]Com Forecast Med'!AM16</f>
        <v>0.36264620316342816</v>
      </c>
      <c r="AO16" s="16">
        <f>'[6]Com Forecast Med'!AN16</f>
        <v>0.23154452880524601</v>
      </c>
      <c r="AP16" s="16">
        <f>'[6]Com Forecast Med'!AO16</f>
        <v>0.23465684192674016</v>
      </c>
      <c r="AQ16" s="89">
        <f>'[6]Com Forecast Med'!AP16</f>
        <v>0.26295682358710126</v>
      </c>
      <c r="AR16" s="16">
        <f>'[6]Com Forecast Med'!AQ16</f>
        <v>0.19066730345775207</v>
      </c>
      <c r="AS16" s="16">
        <f>'[6]Com Forecast Med'!AR16</f>
        <v>0.16100125637744431</v>
      </c>
      <c r="AT16" s="16">
        <f>'[6]Com Forecast Med'!AS16</f>
        <v>0.13518699663404227</v>
      </c>
      <c r="AU16" s="16">
        <f>'[6]Com Forecast Med'!AT16</f>
        <v>0.12150158496760562</v>
      </c>
      <c r="AV16" s="16">
        <f>'[6]Com Forecast Med'!AU16</f>
        <v>0.15417454609811637</v>
      </c>
      <c r="AW16" s="16">
        <f>'[6]Com Forecast Med'!AV16</f>
        <v>0.18019303260652511</v>
      </c>
      <c r="AX16" s="16">
        <f>'[6]Com Forecast Med'!AW16</f>
        <v>0.24714771849464517</v>
      </c>
      <c r="AY16" s="16">
        <f>'[6]Com Forecast Med'!AX16</f>
        <v>0.16151600564259577</v>
      </c>
      <c r="AZ16" s="16">
        <f>'[6]Com Forecast Med'!AY16</f>
        <v>0.22416139935671783</v>
      </c>
      <c r="BA16" s="16">
        <f>'[6]Com Forecast Med'!AZ16</f>
        <v>0.21647934235416105</v>
      </c>
      <c r="BB16" s="16">
        <f>'[6]Com Forecast Med'!BA16</f>
        <v>0.24437096772373143</v>
      </c>
      <c r="BC16" s="16">
        <f>'[6]Com Forecast Med'!BB16</f>
        <v>0.23250341808414535</v>
      </c>
      <c r="BD16" s="16">
        <f>'[6]Com Forecast Med'!BC16</f>
        <v>0.26637803522378861</v>
      </c>
      <c r="BE16" s="16">
        <f>'[6]Com Forecast Med'!BD16</f>
        <v>0.23461495271364435</v>
      </c>
      <c r="BF16" s="16">
        <f>'[6]Com Forecast Med'!BE16</f>
        <v>0.2851200001211629</v>
      </c>
      <c r="BG16" s="16">
        <f>'[6]Com Forecast Med'!BF16</f>
        <v>0.2655217765626785</v>
      </c>
      <c r="BH16" s="16">
        <f>'[6]Com Forecast Med'!BG16</f>
        <v>0.35132109661367034</v>
      </c>
      <c r="BI16" s="16">
        <f>'[6]Com Forecast Med'!BH16</f>
        <v>0.18737046910236232</v>
      </c>
      <c r="BJ16" s="16">
        <f>'[6]Com Forecast Med'!BI16</f>
        <v>0.26049730999945858</v>
      </c>
    </row>
    <row r="17" spans="1:62" s="1" customFormat="1">
      <c r="A17" s="19" t="s">
        <v>5428</v>
      </c>
      <c r="B17" s="1" t="str">
        <f t="shared" si="1"/>
        <v>ORXLarge RetNew</v>
      </c>
      <c r="C17" s="57" t="s">
        <v>46</v>
      </c>
      <c r="D17" s="372" t="s">
        <v>5432</v>
      </c>
      <c r="E17" s="1" t="s">
        <v>8</v>
      </c>
      <c r="H17" s="16">
        <f>'[6]Com Forecast Med'!G17</f>
        <v>0.60635279052068436</v>
      </c>
      <c r="I17" s="16">
        <f>'[6]Com Forecast Med'!H17</f>
        <v>0.54066438822431728</v>
      </c>
      <c r="J17" s="16">
        <f>'[6]Com Forecast Med'!I17</f>
        <v>0.63499522179659518</v>
      </c>
      <c r="K17" s="16">
        <f>'[6]Com Forecast Med'!J17</f>
        <v>0.43467419322636153</v>
      </c>
      <c r="L17" s="16">
        <f>'[6]Com Forecast Med'!K17</f>
        <v>0.4230148318006835</v>
      </c>
      <c r="M17" s="16">
        <f>'[6]Com Forecast Med'!L17</f>
        <v>0.28756825010653364</v>
      </c>
      <c r="N17" s="16">
        <f>'[6]Com Forecast Med'!M17</f>
        <v>0.4987786822724477</v>
      </c>
      <c r="O17" s="16">
        <f>'[6]Com Forecast Med'!N17</f>
        <v>0.51079002442041044</v>
      </c>
      <c r="P17" s="16">
        <f>'[6]Com Forecast Med'!O17</f>
        <v>0.7916266432132506</v>
      </c>
      <c r="Q17" s="16">
        <f>'[6]Com Forecast Med'!P17</f>
        <v>0.35928432227202473</v>
      </c>
      <c r="R17" s="16">
        <f>'[6]Com Forecast Med'!Q17</f>
        <v>0.51213195092412045</v>
      </c>
      <c r="S17" s="16">
        <f>'[6]Com Forecast Med'!R17</f>
        <v>0.60879465678153388</v>
      </c>
      <c r="T17" s="16">
        <f>'[6]Com Forecast Med'!S17</f>
        <v>0.61345840135180507</v>
      </c>
      <c r="U17" s="16">
        <f>'[6]Com Forecast Med'!T17</f>
        <v>0.77385161673787739</v>
      </c>
      <c r="V17" s="16">
        <f>'[6]Com Forecast Med'!U17</f>
        <v>0.60461488570440403</v>
      </c>
      <c r="W17" s="16">
        <f>'[6]Com Forecast Med'!V17</f>
        <v>0.42701589837960796</v>
      </c>
      <c r="X17" s="16">
        <f>'[6]Com Forecast Med'!W17</f>
        <v>0.55251973891581296</v>
      </c>
      <c r="Y17" s="16">
        <f>'[6]Com Forecast Med'!X17</f>
        <v>0.52790680123332923</v>
      </c>
      <c r="Z17" s="16">
        <f>'[6]Com Forecast Med'!Y17</f>
        <v>0.90571383631961444</v>
      </c>
      <c r="AA17" s="16">
        <f>'[6]Com Forecast Med'!Z17</f>
        <v>1.0174652339191734</v>
      </c>
      <c r="AB17" s="16">
        <f>'[6]Com Forecast Med'!AA17</f>
        <v>0.8833916882771583</v>
      </c>
      <c r="AC17" s="16">
        <f>'[6]Com Forecast Med'!AB17</f>
        <v>0.79238517393446406</v>
      </c>
      <c r="AD17" s="16">
        <f>'[6]Com Forecast Med'!AC17</f>
        <v>0.78306012233152023</v>
      </c>
      <c r="AE17" s="16">
        <f>'[6]Com Forecast Med'!AD17</f>
        <v>0.81156026576535478</v>
      </c>
      <c r="AF17" s="16">
        <f>'[6]Com Forecast Med'!AE17</f>
        <v>0.83905386142681382</v>
      </c>
      <c r="AG17" s="16">
        <f>'[6]Com Forecast Med'!AF17</f>
        <v>1.3559942765158164</v>
      </c>
      <c r="AH17" s="16">
        <f>'[6]Com Forecast Med'!AG17</f>
        <v>0.34767386003877426</v>
      </c>
      <c r="AI17" s="16">
        <f>'[6]Com Forecast Med'!AH17</f>
        <v>0.18098288107781679</v>
      </c>
      <c r="AJ17" s="16">
        <f>'[6]Com Forecast Med'!AI17</f>
        <v>0.19205670989841692</v>
      </c>
      <c r="AK17" s="16">
        <f>'[6]Com Forecast Med'!AJ17</f>
        <v>0.2980720137623431</v>
      </c>
      <c r="AL17" s="16">
        <f>'[6]Com Forecast Med'!AK17</f>
        <v>0.11026399999999999</v>
      </c>
      <c r="AM17" s="16">
        <f>'[6]Com Forecast Med'!AL17</f>
        <v>0.30147600000000002</v>
      </c>
      <c r="AN17" s="16">
        <f>'[6]Com Forecast Med'!AM17</f>
        <v>0.20464134706517093</v>
      </c>
      <c r="AO17" s="16">
        <f>'[6]Com Forecast Med'!AN17</f>
        <v>0.20443243239784986</v>
      </c>
      <c r="AP17" s="16">
        <f>'[6]Com Forecast Med'!AO17</f>
        <v>0.20281513462113279</v>
      </c>
      <c r="AQ17" s="89">
        <f>'[6]Com Forecast Med'!AP17</f>
        <v>0.20188617538440407</v>
      </c>
      <c r="AR17" s="16">
        <f>'[6]Com Forecast Med'!AQ17</f>
        <v>0.20184959582356307</v>
      </c>
      <c r="AS17" s="16">
        <f>'[6]Com Forecast Med'!AR17</f>
        <v>0.20119297618985255</v>
      </c>
      <c r="AT17" s="16">
        <f>'[6]Com Forecast Med'!AS17</f>
        <v>0.23158112714825418</v>
      </c>
      <c r="AU17" s="16">
        <f>'[6]Com Forecast Med'!AT17</f>
        <v>0.22530871243172187</v>
      </c>
      <c r="AV17" s="16">
        <f>'[6]Com Forecast Med'!AU17</f>
        <v>0.34733223387610651</v>
      </c>
      <c r="AW17" s="16">
        <f>'[6]Com Forecast Med'!AV17</f>
        <v>0.38472091178091977</v>
      </c>
      <c r="AX17" s="16">
        <f>'[6]Com Forecast Med'!AW17</f>
        <v>0.26812563480972568</v>
      </c>
      <c r="AY17" s="16">
        <f>'[6]Com Forecast Med'!AX17</f>
        <v>0.50699385644469164</v>
      </c>
      <c r="AZ17" s="16">
        <f>'[6]Com Forecast Med'!AY17</f>
        <v>0.43807422447179217</v>
      </c>
      <c r="BA17" s="16">
        <f>'[6]Com Forecast Med'!AZ17</f>
        <v>0.48967100241037109</v>
      </c>
      <c r="BB17" s="16">
        <f>'[6]Com Forecast Med'!BA17</f>
        <v>0.44184911131590909</v>
      </c>
      <c r="BC17" s="16">
        <f>'[6]Com Forecast Med'!BB17</f>
        <v>0.53202575240964145</v>
      </c>
      <c r="BD17" s="16">
        <f>'[6]Com Forecast Med'!BC17</f>
        <v>0.47952766903652422</v>
      </c>
      <c r="BE17" s="16">
        <f>'[6]Com Forecast Med'!BD17</f>
        <v>0.47392067732436938</v>
      </c>
      <c r="BF17" s="16">
        <f>'[6]Com Forecast Med'!BE17</f>
        <v>0.42475493430602201</v>
      </c>
      <c r="BG17" s="16">
        <f>'[6]Com Forecast Med'!BF17</f>
        <v>0.44598089629649401</v>
      </c>
      <c r="BH17" s="16">
        <f>'[6]Com Forecast Med'!BG17</f>
        <v>0.38580909647196548</v>
      </c>
      <c r="BI17" s="16">
        <f>'[6]Com Forecast Med'!BH17</f>
        <v>0.40125706379080428</v>
      </c>
      <c r="BJ17" s="16">
        <f>'[6]Com Forecast Med'!BI17</f>
        <v>0.39280237244493543</v>
      </c>
    </row>
    <row r="18" spans="1:62" s="1" customFormat="1">
      <c r="A18" s="19" t="s">
        <v>5429</v>
      </c>
      <c r="B18" s="1" t="str">
        <f t="shared" si="1"/>
        <v>ORLarge RetNew</v>
      </c>
      <c r="C18" s="57" t="s">
        <v>47</v>
      </c>
      <c r="D18" s="372" t="s">
        <v>5429</v>
      </c>
      <c r="E18" s="1" t="s">
        <v>8</v>
      </c>
      <c r="H18" s="16">
        <f>'[6]Com Forecast Med'!G18</f>
        <v>1.1199234969048302</v>
      </c>
      <c r="I18" s="16">
        <f>'[6]Com Forecast Med'!H18</f>
        <v>0.9985981128117406</v>
      </c>
      <c r="J18" s="16">
        <f>'[6]Com Forecast Med'!I18</f>
        <v>1.1728255900358422</v>
      </c>
      <c r="K18" s="16">
        <f>'[6]Com Forecast Med'!J18</f>
        <v>0.80283598938223477</v>
      </c>
      <c r="L18" s="16">
        <f>'[6]Com Forecast Med'!K18</f>
        <v>0.78130134317683042</v>
      </c>
      <c r="M18" s="16">
        <f>'[6]Com Forecast Med'!L18</f>
        <v>0.53113376452272754</v>
      </c>
      <c r="N18" s="16">
        <f>'[6]Com Forecast Med'!M18</f>
        <v>0.92123591210402389</v>
      </c>
      <c r="O18" s="16">
        <f>'[6]Com Forecast Med'!N18</f>
        <v>0.94342066083638398</v>
      </c>
      <c r="P18" s="16">
        <f>'[6]Com Forecast Med'!O18</f>
        <v>1.4621212145310853</v>
      </c>
      <c r="Q18" s="16">
        <f>'[6]Com Forecast Med'!P18</f>
        <v>0.66359215438993169</v>
      </c>
      <c r="R18" s="16">
        <f>'[6]Com Forecast Med'!Q18</f>
        <v>0.94589917672040214</v>
      </c>
      <c r="S18" s="16">
        <f>'[6]Com Forecast Med'!R18</f>
        <v>1.1244335831855845</v>
      </c>
      <c r="T18" s="16">
        <f>'[6]Com Forecast Med'!S18</f>
        <v>1.1330474416677463</v>
      </c>
      <c r="U18" s="16">
        <f>'[6]Com Forecast Med'!T18</f>
        <v>1.4292910369198277</v>
      </c>
      <c r="V18" s="16">
        <f>'[6]Com Forecast Med'!U18</f>
        <v>1.1167136156779869</v>
      </c>
      <c r="W18" s="16">
        <f>'[6]Com Forecast Med'!V18</f>
        <v>0.78869124645503641</v>
      </c>
      <c r="X18" s="16">
        <f>'[6]Com Forecast Med'!W18</f>
        <v>1.0204947479241999</v>
      </c>
      <c r="Y18" s="16">
        <f>'[6]Com Forecast Med'!X18</f>
        <v>0.97503506229333525</v>
      </c>
      <c r="Z18" s="16">
        <f>'[6]Com Forecast Med'!Y18</f>
        <v>0.38816307270840611</v>
      </c>
      <c r="AA18" s="16">
        <f>'[6]Com Forecast Med'!Z18</f>
        <v>0.43605652882250279</v>
      </c>
      <c r="AB18" s="16">
        <f>'[6]Com Forecast Med'!AA18</f>
        <v>0.37859643783306773</v>
      </c>
      <c r="AC18" s="16">
        <f>'[6]Com Forecast Med'!AB18</f>
        <v>0.33959364597191311</v>
      </c>
      <c r="AD18" s="16">
        <f>'[6]Com Forecast Med'!AC18</f>
        <v>0.3355971952849372</v>
      </c>
      <c r="AE18" s="16">
        <f>'[6]Com Forecast Med'!AD18</f>
        <v>0.34781154247086626</v>
      </c>
      <c r="AF18" s="16">
        <f>'[6]Com Forecast Med'!AE18</f>
        <v>0.35959451204006299</v>
      </c>
      <c r="AG18" s="16">
        <f>'[6]Com Forecast Med'!AF18</f>
        <v>0.62956877123948618</v>
      </c>
      <c r="AH18" s="16">
        <f>'[6]Com Forecast Med'!AG18</f>
        <v>0.14900308287376035</v>
      </c>
      <c r="AI18" s="16">
        <f>'[6]Com Forecast Med'!AH18</f>
        <v>7.7564091890492889E-2</v>
      </c>
      <c r="AJ18" s="16">
        <f>'[6]Com Forecast Med'!AI18</f>
        <v>8.231001852789295E-2</v>
      </c>
      <c r="AK18" s="16">
        <f>'[6]Com Forecast Med'!AJ18</f>
        <v>0.12774514875528986</v>
      </c>
      <c r="AL18" s="16">
        <f>'[6]Com Forecast Med'!AK18</f>
        <v>4.7255999999999992E-2</v>
      </c>
      <c r="AM18" s="16">
        <f>'[6]Com Forecast Med'!AL18</f>
        <v>0.12920399999999999</v>
      </c>
      <c r="AN18" s="16">
        <f>'[6]Com Forecast Med'!AM18</f>
        <v>8.7703434456501819E-2</v>
      </c>
      <c r="AO18" s="16">
        <f>'[6]Com Forecast Med'!AN18</f>
        <v>8.761389959907849E-2</v>
      </c>
      <c r="AP18" s="16">
        <f>'[6]Com Forecast Med'!AO18</f>
        <v>8.6920771980485478E-2</v>
      </c>
      <c r="AQ18" s="89">
        <f>'[6]Com Forecast Med'!AP18</f>
        <v>8.6522646593316016E-2</v>
      </c>
      <c r="AR18" s="16">
        <f>'[6]Com Forecast Med'!AQ18</f>
        <v>8.6884619671620006E-2</v>
      </c>
      <c r="AS18" s="16">
        <f>'[6]Com Forecast Med'!AR18</f>
        <v>8.6788812961933581E-2</v>
      </c>
      <c r="AT18" s="16">
        <f>'[6]Com Forecast Med'!AS18</f>
        <v>0.10011137962671222</v>
      </c>
      <c r="AU18" s="16">
        <f>'[6]Com Forecast Med'!AT18</f>
        <v>9.7607036209363118E-2</v>
      </c>
      <c r="AV18" s="16">
        <f>'[6]Com Forecast Med'!AU18</f>
        <v>0.15078726502050818</v>
      </c>
      <c r="AW18" s="16">
        <f>'[6]Com Forecast Med'!AV18</f>
        <v>0.1673691646120305</v>
      </c>
      <c r="AX18" s="16">
        <f>'[6]Com Forecast Med'!AW18</f>
        <v>0.11688850052387234</v>
      </c>
      <c r="AY18" s="16">
        <f>'[6]Com Forecast Med'!AX18</f>
        <v>0.2216315291901029</v>
      </c>
      <c r="AZ18" s="16">
        <f>'[6]Com Forecast Med'!AY18</f>
        <v>0.19202644545240602</v>
      </c>
      <c r="BA18" s="16">
        <f>'[6]Com Forecast Med'!AZ18</f>
        <v>0.21522438553341694</v>
      </c>
      <c r="BB18" s="16">
        <f>'[6]Com Forecast Med'!BA18</f>
        <v>0.19472612691357241</v>
      </c>
      <c r="BC18" s="16">
        <f>'[6]Com Forecast Med'!BB18</f>
        <v>0.23509077815933996</v>
      </c>
      <c r="BD18" s="16">
        <f>'[6]Com Forecast Med'!BC18</f>
        <v>0.2124511089304332</v>
      </c>
      <c r="BE18" s="16">
        <f>'[6]Com Forecast Med'!BD18</f>
        <v>0.21051508190755475</v>
      </c>
      <c r="BF18" s="16">
        <f>'[6]Com Forecast Med'!BE18</f>
        <v>0.18916387024292833</v>
      </c>
      <c r="BG18" s="16">
        <f>'[6]Com Forecast Med'!BF18</f>
        <v>0.19912616267023506</v>
      </c>
      <c r="BH18" s="16">
        <f>'[6]Com Forecast Med'!BG18</f>
        <v>0.17269791155489195</v>
      </c>
      <c r="BI18" s="16">
        <f>'[6]Com Forecast Med'!BH18</f>
        <v>0.18008094436704902</v>
      </c>
      <c r="BJ18" s="16">
        <f>'[6]Com Forecast Med'!BI18</f>
        <v>0.17674187550457626</v>
      </c>
    </row>
    <row r="19" spans="1:62" s="1" customFormat="1">
      <c r="A19" s="19" t="s">
        <v>5430</v>
      </c>
      <c r="B19" s="1" t="str">
        <f t="shared" si="1"/>
        <v>ORMedium RetNew</v>
      </c>
      <c r="C19" s="57" t="s">
        <v>48</v>
      </c>
      <c r="D19" s="372" t="s">
        <v>5430</v>
      </c>
      <c r="E19" s="1" t="s">
        <v>8</v>
      </c>
      <c r="H19" s="16">
        <f>'[6]Com Forecast Med'!G19</f>
        <v>0.27998087422620754</v>
      </c>
      <c r="I19" s="16">
        <f>'[6]Com Forecast Med'!H19</f>
        <v>0.24964952820293515</v>
      </c>
      <c r="J19" s="16">
        <f>'[6]Com Forecast Med'!I19</f>
        <v>0.29320639750896055</v>
      </c>
      <c r="K19" s="16">
        <f>'[6]Com Forecast Med'!J19</f>
        <v>0.20070899734555869</v>
      </c>
      <c r="L19" s="16">
        <f>'[6]Com Forecast Med'!K19</f>
        <v>0.19532533579420761</v>
      </c>
      <c r="M19" s="16">
        <f>'[6]Com Forecast Med'!L19</f>
        <v>0.13278344113068188</v>
      </c>
      <c r="N19" s="16">
        <f>'[6]Com Forecast Med'!M19</f>
        <v>0.23030897802600597</v>
      </c>
      <c r="O19" s="16">
        <f>'[6]Com Forecast Med'!N19</f>
        <v>0.235855165209096</v>
      </c>
      <c r="P19" s="16">
        <f>'[6]Com Forecast Med'!O19</f>
        <v>0.36553030363277134</v>
      </c>
      <c r="Q19" s="16">
        <f>'[6]Com Forecast Med'!P19</f>
        <v>0.16589803859748292</v>
      </c>
      <c r="R19" s="16">
        <f>'[6]Com Forecast Med'!Q19</f>
        <v>0.23647479418010053</v>
      </c>
      <c r="S19" s="16">
        <f>'[6]Com Forecast Med'!R19</f>
        <v>0.28110839579639613</v>
      </c>
      <c r="T19" s="16">
        <f>'[6]Com Forecast Med'!S19</f>
        <v>0.28326186041693657</v>
      </c>
      <c r="U19" s="16">
        <f>'[6]Com Forecast Med'!T19</f>
        <v>0.35732275922995693</v>
      </c>
      <c r="V19" s="16">
        <f>'[6]Com Forecast Med'!U19</f>
        <v>0.27917840391949672</v>
      </c>
      <c r="W19" s="16">
        <f>'[6]Com Forecast Med'!V19</f>
        <v>0.1971728116137591</v>
      </c>
      <c r="X19" s="16">
        <f>'[6]Com Forecast Med'!W19</f>
        <v>0.25512368698104998</v>
      </c>
      <c r="Y19" s="16">
        <f>'[6]Com Forecast Med'!X19</f>
        <v>0.24375876557333381</v>
      </c>
      <c r="Z19" s="16">
        <f>'[6]Com Forecast Med'!Y19</f>
        <v>1.4232645999308227</v>
      </c>
      <c r="AA19" s="16">
        <f>'[6]Com Forecast Med'!Z19</f>
        <v>1.5988739390158435</v>
      </c>
      <c r="AB19" s="16">
        <f>'[6]Com Forecast Med'!AA19</f>
        <v>1.3881869387212484</v>
      </c>
      <c r="AC19" s="16">
        <f>'[6]Com Forecast Med'!AB19</f>
        <v>1.2451767018970148</v>
      </c>
      <c r="AD19" s="16">
        <f>'[6]Com Forecast Med'!AC19</f>
        <v>1.230523049378103</v>
      </c>
      <c r="AE19" s="16">
        <f>'[6]Com Forecast Med'!AD19</f>
        <v>1.275308989059843</v>
      </c>
      <c r="AF19" s="16">
        <f>'[6]Com Forecast Med'!AE19</f>
        <v>1.3185132108135644</v>
      </c>
      <c r="AG19" s="16">
        <f>'[6]Com Forecast Med'!AF19</f>
        <v>2.1792765158289904</v>
      </c>
      <c r="AH19" s="16">
        <f>'[6]Com Forecast Med'!AG19</f>
        <v>0.54634463720378801</v>
      </c>
      <c r="AI19" s="16">
        <f>'[6]Com Forecast Med'!AH19</f>
        <v>0.28440167026514063</v>
      </c>
      <c r="AJ19" s="16">
        <f>'[6]Com Forecast Med'!AI19</f>
        <v>0.30180340126894084</v>
      </c>
      <c r="AK19" s="16">
        <f>'[6]Com Forecast Med'!AJ19</f>
        <v>0.46839887876939623</v>
      </c>
      <c r="AL19" s="16">
        <f>'[6]Com Forecast Med'!AK19</f>
        <v>0.17327199999999998</v>
      </c>
      <c r="AM19" s="16">
        <f>'[6]Com Forecast Med'!AL19</f>
        <v>0.473748</v>
      </c>
      <c r="AN19" s="16">
        <f>'[6]Com Forecast Med'!AM19</f>
        <v>0.32157925967383999</v>
      </c>
      <c r="AO19" s="16">
        <f>'[6]Com Forecast Med'!AN19</f>
        <v>0.32125096519662116</v>
      </c>
      <c r="AP19" s="16">
        <f>'[6]Com Forecast Med'!AO19</f>
        <v>0.31870949726178011</v>
      </c>
      <c r="AQ19" s="89">
        <f>'[6]Com Forecast Med'!AP19</f>
        <v>0.31724970417549209</v>
      </c>
      <c r="AR19" s="16">
        <f>'[6]Com Forecast Med'!AQ19</f>
        <v>0.31648788817400514</v>
      </c>
      <c r="AS19" s="16">
        <f>'[6]Com Forecast Med'!AR19</f>
        <v>0.31510990202117967</v>
      </c>
      <c r="AT19" s="16">
        <f>'[6]Com Forecast Med'!AS19</f>
        <v>0.36230492569978978</v>
      </c>
      <c r="AU19" s="16">
        <f>'[6]Com Forecast Med'!AT19</f>
        <v>0.35210541495559239</v>
      </c>
      <c r="AV19" s="16">
        <f>'[6]Com Forecast Med'!AU19</f>
        <v>0.54220715500829242</v>
      </c>
      <c r="AW19" s="16">
        <f>'[6]Com Forecast Med'!AV19</f>
        <v>0.5999197606814205</v>
      </c>
      <c r="AX19" s="16">
        <f>'[6]Com Forecast Med'!AW19</f>
        <v>0.41765213281211894</v>
      </c>
      <c r="AY19" s="16">
        <f>'[6]Com Forecast Med'!AX19</f>
        <v>0.78859458604934463</v>
      </c>
      <c r="AZ19" s="16">
        <f>'[6]Com Forecast Med'!AY19</f>
        <v>0.68041931411528567</v>
      </c>
      <c r="BA19" s="16">
        <f>'[6]Com Forecast Med'!AZ19</f>
        <v>0.75947632694739697</v>
      </c>
      <c r="BB19" s="16">
        <f>'[6]Com Forecast Med'!BA19</f>
        <v>0.68433353902425664</v>
      </c>
      <c r="BC19" s="16">
        <f>'[6]Com Forecast Med'!BB19</f>
        <v>0.82283644058438565</v>
      </c>
      <c r="BD19" s="16">
        <f>'[6]Com Forecast Med'!BC19</f>
        <v>0.74060147361779516</v>
      </c>
      <c r="BE19" s="16">
        <f>'[6]Com Forecast Med'!BD19</f>
        <v>0.73091956823266224</v>
      </c>
      <c r="BF19" s="16">
        <f>'[6]Com Forecast Med'!BE19</f>
        <v>0.65418166090426688</v>
      </c>
      <c r="BG19" s="16">
        <f>'[6]Com Forecast Med'!BF19</f>
        <v>0.6859226389808174</v>
      </c>
      <c r="BH19" s="16">
        <f>'[6]Com Forecast Med'!BG19</f>
        <v>0.592561209885895</v>
      </c>
      <c r="BI19" s="16">
        <f>'[6]Com Forecast Med'!BH19</f>
        <v>0.61541453713930683</v>
      </c>
      <c r="BJ19" s="16">
        <f>'[6]Com Forecast Med'!BI19</f>
        <v>0.60159823057105222</v>
      </c>
    </row>
    <row r="20" spans="1:62" s="1" customFormat="1">
      <c r="A20" s="19" t="s">
        <v>5431</v>
      </c>
      <c r="B20" s="1" t="str">
        <f t="shared" si="1"/>
        <v>ORSmall RetNew</v>
      </c>
      <c r="C20" s="57" t="s">
        <v>49</v>
      </c>
      <c r="D20" s="372" t="s">
        <v>5431</v>
      </c>
      <c r="E20" s="1" t="s">
        <v>8</v>
      </c>
      <c r="H20" s="16">
        <f>'[6]Com Forecast Med'!G20</f>
        <v>0.54056403834827815</v>
      </c>
      <c r="I20" s="16">
        <f>'[6]Com Forecast Med'!H20</f>
        <v>0.48200277076100684</v>
      </c>
      <c r="J20" s="16">
        <f>'[6]Com Forecast Med'!I20</f>
        <v>0.56609879065860214</v>
      </c>
      <c r="K20" s="16">
        <f>'[6]Com Forecast Med'!J20</f>
        <v>0.38751242004584513</v>
      </c>
      <c r="L20" s="16">
        <f>'[6]Com Forecast Med'!K20</f>
        <v>0.37711808922827855</v>
      </c>
      <c r="M20" s="16">
        <f>'[6]Com Forecast Med'!L20</f>
        <v>0.25636734424005708</v>
      </c>
      <c r="N20" s="16">
        <f>'[6]Com Forecast Med'!M20</f>
        <v>0.44466162759752242</v>
      </c>
      <c r="O20" s="16">
        <f>'[6]Com Forecast Med'!N20</f>
        <v>0.45536974953410997</v>
      </c>
      <c r="P20" s="16">
        <f>'[6]Com Forecast Med'!O20</f>
        <v>0.70573583862289258</v>
      </c>
      <c r="Q20" s="16">
        <f>'[6]Com Forecast Med'!P20</f>
        <v>0.32030228474056088</v>
      </c>
      <c r="R20" s="16">
        <f>'[6]Com Forecast Med'!Q20</f>
        <v>0.45656607817537698</v>
      </c>
      <c r="S20" s="16">
        <f>'[6]Com Forecast Med'!R20</f>
        <v>0.54274096423648555</v>
      </c>
      <c r="T20" s="16">
        <f>'[6]Com Forecast Med'!S20</f>
        <v>0.5468986965635122</v>
      </c>
      <c r="U20" s="16">
        <f>'[6]Com Forecast Med'!T20</f>
        <v>0.68988938711233838</v>
      </c>
      <c r="V20" s="16">
        <f>'[6]Com Forecast Med'!U20</f>
        <v>0.53901469469811258</v>
      </c>
      <c r="W20" s="16">
        <f>'[6]Com Forecast Med'!V20</f>
        <v>0.3806850435515966</v>
      </c>
      <c r="X20" s="16">
        <f>'[6]Com Forecast Med'!W20</f>
        <v>0.49257182617893736</v>
      </c>
      <c r="Y20" s="16">
        <f>'[6]Com Forecast Med'!X20</f>
        <v>0.47062937090000179</v>
      </c>
      <c r="Z20" s="16">
        <f>'[6]Com Forecast Med'!Y20</f>
        <v>0.51755076361120822</v>
      </c>
      <c r="AA20" s="16">
        <f>'[6]Com Forecast Med'!Z20</f>
        <v>0.58140870509667042</v>
      </c>
      <c r="AB20" s="16">
        <f>'[6]Com Forecast Med'!AA20</f>
        <v>0.50479525044409035</v>
      </c>
      <c r="AC20" s="16">
        <f>'[6]Com Forecast Med'!AB20</f>
        <v>0.45279152796255084</v>
      </c>
      <c r="AD20" s="16">
        <f>'[6]Com Forecast Med'!AC20</f>
        <v>0.44746292704658291</v>
      </c>
      <c r="AE20" s="16">
        <f>'[6]Com Forecast Med'!AD20</f>
        <v>0.46374872329448841</v>
      </c>
      <c r="AF20" s="16">
        <f>'[6]Com Forecast Med'!AE20</f>
        <v>0.47945934938675067</v>
      </c>
      <c r="AG20" s="16">
        <f>'[6]Com Forecast Med'!AF20</f>
        <v>0.67799713825790819</v>
      </c>
      <c r="AH20" s="16">
        <f>'[6]Com Forecast Med'!AG20</f>
        <v>0.19867077716501383</v>
      </c>
      <c r="AI20" s="16">
        <f>'[6]Com Forecast Med'!AH20</f>
        <v>0.10341878918732386</v>
      </c>
      <c r="AJ20" s="16">
        <f>'[6]Com Forecast Med'!AI20</f>
        <v>0.10974669137052395</v>
      </c>
      <c r="AK20" s="16">
        <f>'[6]Com Forecast Med'!AJ20</f>
        <v>0.17032686500705316</v>
      </c>
      <c r="AL20" s="16">
        <f>'[6]Com Forecast Med'!AK20</f>
        <v>6.3007999999999995E-2</v>
      </c>
      <c r="AM20" s="16">
        <f>'[6]Com Forecast Med'!AL20</f>
        <v>0.17227200000000001</v>
      </c>
      <c r="AN20" s="16">
        <f>'[6]Com Forecast Med'!AM20</f>
        <v>0.11693791260866909</v>
      </c>
      <c r="AO20" s="16">
        <f>'[6]Com Forecast Med'!AN20</f>
        <v>0.11681853279877133</v>
      </c>
      <c r="AP20" s="16">
        <f>'[6]Com Forecast Med'!AO20</f>
        <v>0.1158943626406473</v>
      </c>
      <c r="AQ20" s="89">
        <f>'[6]Com Forecast Med'!AP20</f>
        <v>0.11536352879108802</v>
      </c>
      <c r="AR20" s="16">
        <f>'[6]Com Forecast Med'!AQ20</f>
        <v>0.11586973779474817</v>
      </c>
      <c r="AS20" s="16">
        <f>'[6]Com Forecast Med'!AR20</f>
        <v>0.11575358338695703</v>
      </c>
      <c r="AT20" s="16">
        <f>'[6]Com Forecast Med'!AS20</f>
        <v>0.13353567797922269</v>
      </c>
      <c r="AU20" s="16">
        <f>'[6]Com Forecast Med'!AT20</f>
        <v>0.13020803094939976</v>
      </c>
      <c r="AV20" s="16">
        <f>'[6]Com Forecast Med'!AU20</f>
        <v>0.20117022151537334</v>
      </c>
      <c r="AW20" s="16">
        <f>'[6]Com Forecast Med'!AV20</f>
        <v>0.22331427045639338</v>
      </c>
      <c r="AX20" s="16">
        <f>'[6]Com Forecast Med'!AW20</f>
        <v>0.1559747983112946</v>
      </c>
      <c r="AY20" s="16">
        <f>'[6]Com Forecast Med'!AX20</f>
        <v>0.29578019693068353</v>
      </c>
      <c r="AZ20" s="16">
        <f>'[6]Com Forecast Med'!AY20</f>
        <v>0.25630250027320489</v>
      </c>
      <c r="BA20" s="16">
        <f>'[6]Com Forecast Med'!AZ20</f>
        <v>0.28730083022612846</v>
      </c>
      <c r="BB20" s="16">
        <f>'[6]Com Forecast Med'!BA20</f>
        <v>0.25996962128918694</v>
      </c>
      <c r="BC20" s="16">
        <f>'[6]Com Forecast Med'!BB20</f>
        <v>0.31389638802494219</v>
      </c>
      <c r="BD20" s="16">
        <f>'[6]Com Forecast Med'!BC20</f>
        <v>0.28370139098243469</v>
      </c>
      <c r="BE20" s="16">
        <f>'[6]Com Forecast Med'!BD20</f>
        <v>0.28114917642531717</v>
      </c>
      <c r="BF20" s="16">
        <f>'[6]Com Forecast Med'!BE20</f>
        <v>0.25266340149114386</v>
      </c>
      <c r="BG20" s="16">
        <f>'[6]Com Forecast Med'!BF20</f>
        <v>0.26600049173421053</v>
      </c>
      <c r="BH20" s="16">
        <f>'[6]Com Forecast Med'!BG20</f>
        <v>0.23072284473450547</v>
      </c>
      <c r="BI20" s="16">
        <f>'[6]Com Forecast Med'!BH20</f>
        <v>0.24061449293397486</v>
      </c>
      <c r="BJ20" s="16">
        <f>'[6]Com Forecast Med'!BI20</f>
        <v>0.23618015551467991</v>
      </c>
    </row>
    <row r="21" spans="1:62" s="1" customFormat="1">
      <c r="B21" s="1" t="str">
        <f t="shared" si="1"/>
        <v>ORSchool K-12New</v>
      </c>
      <c r="C21" s="57" t="s">
        <v>50</v>
      </c>
      <c r="D21" s="372" t="s">
        <v>5433</v>
      </c>
      <c r="E21" s="1" t="s">
        <v>8</v>
      </c>
      <c r="H21" s="16">
        <f>'[6]Com Forecast Med'!G21</f>
        <v>0.40814400000000001</v>
      </c>
      <c r="I21" s="16">
        <f>'[6]Com Forecast Med'!H21</f>
        <v>0.39798</v>
      </c>
      <c r="J21" s="16">
        <f>'[6]Com Forecast Med'!I21</f>
        <v>0.425238</v>
      </c>
      <c r="K21" s="16">
        <f>'[6]Com Forecast Med'!J21</f>
        <v>0.88486200000000004</v>
      </c>
      <c r="L21" s="16">
        <f>'[6]Com Forecast Med'!K21</f>
        <v>0.683562</v>
      </c>
      <c r="M21" s="16">
        <f>'[6]Com Forecast Med'!L21</f>
        <v>0.85707600000000006</v>
      </c>
      <c r="N21" s="16">
        <f>'[6]Com Forecast Med'!M21</f>
        <v>0.88373999999999997</v>
      </c>
      <c r="O21" s="16">
        <f>'[6]Com Forecast Med'!N21</f>
        <v>1.075866</v>
      </c>
      <c r="P21" s="16">
        <f>'[6]Com Forecast Med'!O21</f>
        <v>1.041018</v>
      </c>
      <c r="Q21" s="16">
        <f>'[6]Com Forecast Med'!P21</f>
        <v>0.91416599999999992</v>
      </c>
      <c r="R21" s="16">
        <f>'[6]Com Forecast Med'!Q21</f>
        <v>1.1944680000000001</v>
      </c>
      <c r="S21" s="16">
        <f>'[6]Com Forecast Med'!R21</f>
        <v>0.82579200000000008</v>
      </c>
      <c r="T21" s="16">
        <f>'[6]Com Forecast Med'!S21</f>
        <v>1.2765060000000001</v>
      </c>
      <c r="U21" s="16">
        <f>'[6]Com Forecast Med'!T21</f>
        <v>1.201794</v>
      </c>
      <c r="V21" s="16">
        <f>'[6]Com Forecast Med'!U21</f>
        <v>1.6133040000000001</v>
      </c>
      <c r="W21" s="16">
        <f>'[6]Com Forecast Med'!V21</f>
        <v>2.0698000000000003</v>
      </c>
      <c r="X21" s="16">
        <f>'[6]Com Forecast Med'!W21</f>
        <v>1.415</v>
      </c>
      <c r="Y21" s="16">
        <f>'[6]Com Forecast Med'!X21</f>
        <v>1.1031</v>
      </c>
      <c r="Z21" s="16">
        <f>'[6]Com Forecast Med'!Y21</f>
        <v>1.0355000000000001</v>
      </c>
      <c r="AA21" s="16">
        <f>'[6]Com Forecast Med'!Z21</f>
        <v>0.28970000000000001</v>
      </c>
      <c r="AB21" s="16">
        <f>'[6]Com Forecast Med'!AA21</f>
        <v>0.96416996977002289</v>
      </c>
      <c r="AC21" s="16">
        <f>'[6]Com Forecast Med'!AB21</f>
        <v>1.0474829794917409</v>
      </c>
      <c r="AD21" s="16">
        <f>'[6]Com Forecast Med'!AC21</f>
        <v>1.0602062008599469</v>
      </c>
      <c r="AE21" s="16">
        <f>'[6]Com Forecast Med'!AD21</f>
        <v>1.0741061198150028</v>
      </c>
      <c r="AF21" s="16">
        <f>'[6]Com Forecast Med'!AE21</f>
        <v>1.1008391214677204</v>
      </c>
      <c r="AG21" s="16">
        <f>'[6]Com Forecast Med'!AF21</f>
        <v>0.28810000000000002</v>
      </c>
      <c r="AH21" s="16">
        <f>'[6]Com Forecast Med'!AG21</f>
        <v>0.38430000000000003</v>
      </c>
      <c r="AI21" s="16">
        <f>'[6]Com Forecast Med'!AH21</f>
        <v>0.86599999999999999</v>
      </c>
      <c r="AJ21" s="16">
        <f>'[6]Com Forecast Med'!AI21</f>
        <v>1.3540000000000001</v>
      </c>
      <c r="AK21" s="16">
        <f>'[6]Com Forecast Med'!AJ21</f>
        <v>0.81299999999999994</v>
      </c>
      <c r="AL21" s="16">
        <f>'[6]Com Forecast Med'!AK21</f>
        <v>1.9681999999999997</v>
      </c>
      <c r="AM21" s="16">
        <f>'[6]Com Forecast Med'!AL21</f>
        <v>0.78170000000000006</v>
      </c>
      <c r="AN21" s="16">
        <f>'[6]Com Forecast Med'!AM21</f>
        <v>0.21124640304214445</v>
      </c>
      <c r="AO21" s="16">
        <f>'[6]Com Forecast Med'!AN21</f>
        <v>0.21080976310199948</v>
      </c>
      <c r="AP21" s="16">
        <f>'[6]Com Forecast Med'!AO21</f>
        <v>0.21080976310199948</v>
      </c>
      <c r="AQ21" s="89">
        <f>'[6]Com Forecast Med'!AP21</f>
        <v>0.21002381120973854</v>
      </c>
      <c r="AR21" s="16">
        <f>'[6]Com Forecast Med'!AQ21</f>
        <v>0.21013603509374276</v>
      </c>
      <c r="AS21" s="16">
        <f>'[6]Com Forecast Med'!AR21</f>
        <v>0.20848725850129593</v>
      </c>
      <c r="AT21" s="16">
        <f>'[6]Com Forecast Med'!AS21</f>
        <v>0.20568458274665347</v>
      </c>
      <c r="AU21" s="16">
        <f>'[6]Com Forecast Med'!AT21</f>
        <v>0.20285445947953459</v>
      </c>
      <c r="AV21" s="16">
        <f>'[6]Com Forecast Med'!AU21</f>
        <v>0.19988966134472547</v>
      </c>
      <c r="AW21" s="16">
        <f>'[6]Com Forecast Med'!AV21</f>
        <v>0.19793705661452626</v>
      </c>
      <c r="AX21" s="16">
        <f>'[6]Com Forecast Med'!AW21</f>
        <v>0.17719412711538543</v>
      </c>
      <c r="AY21" s="16">
        <f>'[6]Com Forecast Med'!AX21</f>
        <v>0.1961306788106999</v>
      </c>
      <c r="AZ21" s="16">
        <f>'[6]Com Forecast Med'!AY21</f>
        <v>0.19641651679601665</v>
      </c>
      <c r="BA21" s="16">
        <f>'[6]Com Forecast Med'!AZ21</f>
        <v>0.19711587181570661</v>
      </c>
      <c r="BB21" s="16">
        <f>'[6]Com Forecast Med'!BA21</f>
        <v>0.19797782559069133</v>
      </c>
      <c r="BC21" s="16">
        <f>'[6]Com Forecast Med'!BB21</f>
        <v>0.21623234860457746</v>
      </c>
      <c r="BD21" s="16">
        <f>'[6]Com Forecast Med'!BC21</f>
        <v>0.19966139356860654</v>
      </c>
      <c r="BE21" s="16">
        <f>'[6]Com Forecast Med'!BD21</f>
        <v>0.19981170035989959</v>
      </c>
      <c r="BF21" s="16">
        <f>'[6]Com Forecast Med'!BE21</f>
        <v>0.1997855268953351</v>
      </c>
      <c r="BG21" s="16">
        <f>'[6]Com Forecast Med'!BF21</f>
        <v>0.20025787631072628</v>
      </c>
      <c r="BH21" s="16">
        <f>'[6]Com Forecast Med'!BG21</f>
        <v>0.20021502701756369</v>
      </c>
      <c r="BI21" s="16">
        <f>'[6]Com Forecast Med'!BH21</f>
        <v>0.20067039856225072</v>
      </c>
      <c r="BJ21" s="16">
        <f>'[6]Com Forecast Med'!BI21</f>
        <v>0.20133058582486893</v>
      </c>
    </row>
    <row r="22" spans="1:62" s="1" customFormat="1">
      <c r="B22" s="1" t="str">
        <f t="shared" si="1"/>
        <v>ORUniversityNew</v>
      </c>
      <c r="C22" s="57" t="s">
        <v>51</v>
      </c>
      <c r="D22" s="372" t="s">
        <v>52</v>
      </c>
      <c r="E22" s="1" t="s">
        <v>8</v>
      </c>
      <c r="H22" s="16">
        <f>'[6]Com Forecast Med'!G22</f>
        <v>0.210256</v>
      </c>
      <c r="I22" s="16">
        <f>'[6]Com Forecast Med'!H22</f>
        <v>0.20502000000000001</v>
      </c>
      <c r="J22" s="16">
        <f>'[6]Com Forecast Med'!I22</f>
        <v>0.21906200000000001</v>
      </c>
      <c r="K22" s="16">
        <f>'[6]Com Forecast Med'!J22</f>
        <v>0.45583800000000002</v>
      </c>
      <c r="L22" s="16">
        <f>'[6]Com Forecast Med'!K22</f>
        <v>0.35213800000000001</v>
      </c>
      <c r="M22" s="16">
        <f>'[6]Com Forecast Med'!L22</f>
        <v>0.44152400000000003</v>
      </c>
      <c r="N22" s="16">
        <f>'[6]Com Forecast Med'!M22</f>
        <v>0.45526000000000005</v>
      </c>
      <c r="O22" s="16">
        <f>'[6]Com Forecast Med'!N22</f>
        <v>0.554234</v>
      </c>
      <c r="P22" s="16">
        <f>'[6]Com Forecast Med'!O22</f>
        <v>0.53628200000000004</v>
      </c>
      <c r="Q22" s="16">
        <f>'[6]Com Forecast Med'!P22</f>
        <v>0.47093400000000002</v>
      </c>
      <c r="R22" s="16">
        <f>'[6]Com Forecast Med'!Q22</f>
        <v>0.61533199999999999</v>
      </c>
      <c r="S22" s="16">
        <f>'[6]Com Forecast Med'!R22</f>
        <v>0.42540800000000006</v>
      </c>
      <c r="T22" s="16">
        <f>'[6]Com Forecast Med'!S22</f>
        <v>0.65759400000000001</v>
      </c>
      <c r="U22" s="16">
        <f>'[6]Com Forecast Med'!T22</f>
        <v>0.61910600000000016</v>
      </c>
      <c r="V22" s="16">
        <f>'[6]Com Forecast Med'!U22</f>
        <v>0.83109600000000017</v>
      </c>
      <c r="W22" s="16">
        <f>'[6]Com Forecast Med'!V22</f>
        <v>0.93820000000000003</v>
      </c>
      <c r="X22" s="16">
        <f>'[6]Com Forecast Med'!W22</f>
        <v>0.94359999999999999</v>
      </c>
      <c r="Y22" s="16">
        <f>'[6]Com Forecast Med'!X22</f>
        <v>0.53320000000000001</v>
      </c>
      <c r="Z22" s="16">
        <f>'[6]Com Forecast Med'!Y22</f>
        <v>0.64049999999999996</v>
      </c>
      <c r="AA22" s="16">
        <f>'[6]Com Forecast Med'!Z22</f>
        <v>0.29170000000000001</v>
      </c>
      <c r="AB22" s="16">
        <f>'[6]Com Forecast Med'!AA22</f>
        <v>0.43694662123493522</v>
      </c>
      <c r="AC22" s="16">
        <f>'[6]Com Forecast Med'!AB22</f>
        <v>0.58273476357135601</v>
      </c>
      <c r="AD22" s="16">
        <f>'[6]Com Forecast Med'!AC22</f>
        <v>0.6086834810811409</v>
      </c>
      <c r="AE22" s="16">
        <f>'[6]Com Forecast Med'!AD22</f>
        <v>0.64149366754371639</v>
      </c>
      <c r="AF22" s="16">
        <f>'[6]Com Forecast Med'!AE22</f>
        <v>0.67399669722142719</v>
      </c>
      <c r="AG22" s="16">
        <f>'[6]Com Forecast Med'!AF22</f>
        <v>0.28810000000000002</v>
      </c>
      <c r="AH22" s="16">
        <f>'[6]Com Forecast Med'!AG22</f>
        <v>0.68529999999999991</v>
      </c>
      <c r="AI22" s="16">
        <f>'[6]Com Forecast Med'!AH22</f>
        <v>0.14199999999999999</v>
      </c>
      <c r="AJ22" s="16">
        <f>'[6]Com Forecast Med'!AI22</f>
        <v>0.22700000000000001</v>
      </c>
      <c r="AK22" s="16">
        <f>'[6]Com Forecast Med'!AJ22</f>
        <v>0.65900000000000003</v>
      </c>
      <c r="AL22" s="16">
        <f>'[6]Com Forecast Med'!AK22</f>
        <v>0.65710000000000002</v>
      </c>
      <c r="AM22" s="16">
        <f>'[6]Com Forecast Med'!AL22</f>
        <v>0.56210000000000004</v>
      </c>
      <c r="AN22" s="16">
        <f>'[6]Com Forecast Med'!AM22</f>
        <v>8.9509597821700024E-2</v>
      </c>
      <c r="AO22" s="16">
        <f>'[6]Com Forecast Med'!AN22</f>
        <v>8.5833221782411914E-2</v>
      </c>
      <c r="AP22" s="16">
        <f>'[6]Com Forecast Med'!AO22</f>
        <v>8.3043769010102061E-2</v>
      </c>
      <c r="AQ22" s="89">
        <f>'[6]Com Forecast Med'!AP22</f>
        <v>8.0657060700728561E-2</v>
      </c>
      <c r="AR22" s="16">
        <f>'[6]Com Forecast Med'!AQ22</f>
        <v>7.8439544849978643E-2</v>
      </c>
      <c r="AS22" s="16">
        <f>'[6]Com Forecast Med'!AR22</f>
        <v>7.5700708383809642E-2</v>
      </c>
      <c r="AT22" s="16">
        <f>'[6]Com Forecast Med'!AS22</f>
        <v>7.307549649710729E-2</v>
      </c>
      <c r="AU22" s="16">
        <f>'[6]Com Forecast Med'!AT22</f>
        <v>7.0528325761297084E-2</v>
      </c>
      <c r="AV22" s="16">
        <f>'[6]Com Forecast Med'!AU22</f>
        <v>6.8111880193591726E-2</v>
      </c>
      <c r="AW22" s="16">
        <f>'[6]Com Forecast Med'!AV22</f>
        <v>6.603328017974873E-2</v>
      </c>
      <c r="AX22" s="16">
        <f>'[6]Com Forecast Med'!AW22</f>
        <v>5.8099224076876017E-2</v>
      </c>
      <c r="AY22" s="16">
        <f>'[6]Com Forecast Med'!AX22</f>
        <v>6.2904761745362026E-2</v>
      </c>
      <c r="AZ22" s="16">
        <f>'[6]Com Forecast Med'!AY22</f>
        <v>6.2030274038232996E-2</v>
      </c>
      <c r="BA22" s="16">
        <f>'[6]Com Forecast Med'!AZ22</f>
        <v>6.1317461953959949E-2</v>
      </c>
      <c r="BB22" s="16">
        <f>'[6]Com Forecast Med'!BA22</f>
        <v>6.0483212594688703E-2</v>
      </c>
      <c r="BC22" s="16">
        <f>'[6]Com Forecast Med'!BB22</f>
        <v>6.0080298950257467E-2</v>
      </c>
      <c r="BD22" s="16">
        <f>'[6]Com Forecast Med'!BC22</f>
        <v>5.9331322016094624E-2</v>
      </c>
      <c r="BE22" s="16">
        <f>'[6]Com Forecast Med'!BD22</f>
        <v>5.8723530114993421E-2</v>
      </c>
      <c r="BF22" s="16">
        <f>'[6]Com Forecast Med'!BE22</f>
        <v>5.7815298254488182E-2</v>
      </c>
      <c r="BG22" s="16">
        <f>'[6]Com Forecast Med'!BF22</f>
        <v>5.7087610683251133E-2</v>
      </c>
      <c r="BH22" s="16">
        <f>'[6]Com Forecast Med'!BG22</f>
        <v>5.6550030498185584E-2</v>
      </c>
      <c r="BI22" s="16">
        <f>'[6]Com Forecast Med'!BH22</f>
        <v>5.6029721947951645E-2</v>
      </c>
      <c r="BJ22" s="16">
        <f>'[6]Com Forecast Med'!BI22</f>
        <v>5.5554009395581576E-2</v>
      </c>
    </row>
    <row r="23" spans="1:62" s="1" customFormat="1">
      <c r="B23" s="1" t="str">
        <f t="shared" si="1"/>
        <v>ORWarehouseNew</v>
      </c>
      <c r="C23" s="57" t="s">
        <v>53</v>
      </c>
      <c r="D23" s="372" t="s">
        <v>54</v>
      </c>
      <c r="E23" s="1" t="s">
        <v>8</v>
      </c>
      <c r="H23" s="16">
        <f>'[6]Com Forecast Med'!G23</f>
        <v>1.9095</v>
      </c>
      <c r="I23" s="16">
        <f>'[6]Com Forecast Med'!H23</f>
        <v>2.8365629999999999</v>
      </c>
      <c r="J23" s="16">
        <f>'[6]Com Forecast Med'!I23</f>
        <v>2.2281</v>
      </c>
      <c r="K23" s="16">
        <f>'[6]Com Forecast Med'!J23</f>
        <v>1.61</v>
      </c>
      <c r="L23" s="16">
        <f>'[6]Com Forecast Med'!K23</f>
        <v>1.4142000000000001</v>
      </c>
      <c r="M23" s="16">
        <f>'[6]Com Forecast Med'!L23</f>
        <v>1.5080250000000002</v>
      </c>
      <c r="N23" s="16">
        <f>'[6]Com Forecast Med'!M23</f>
        <v>0.83910000000000007</v>
      </c>
      <c r="O23" s="16">
        <f>'[6]Com Forecast Med'!N23</f>
        <v>1.2907</v>
      </c>
      <c r="P23" s="16">
        <f>'[6]Com Forecast Med'!O23</f>
        <v>3.8820000000000001</v>
      </c>
      <c r="Q23" s="16">
        <f>'[6]Com Forecast Med'!P23</f>
        <v>3.8363</v>
      </c>
      <c r="R23" s="16">
        <f>'[6]Com Forecast Med'!Q23</f>
        <v>5.9918000000000005</v>
      </c>
      <c r="S23" s="16">
        <f>'[6]Com Forecast Med'!R23</f>
        <v>4.3921000000000001</v>
      </c>
      <c r="T23" s="16">
        <f>'[6]Com Forecast Med'!S23</f>
        <v>3.3323</v>
      </c>
      <c r="U23" s="16">
        <f>'[6]Com Forecast Med'!T23</f>
        <v>3.0750000000000002</v>
      </c>
      <c r="V23" s="16">
        <f>'[6]Com Forecast Med'!U23</f>
        <v>3.1429999999999998</v>
      </c>
      <c r="W23" s="16">
        <f>'[6]Com Forecast Med'!V23</f>
        <v>2.3030999999999997</v>
      </c>
      <c r="X23" s="16">
        <f>'[6]Com Forecast Med'!W23</f>
        <v>1.4487000000000001</v>
      </c>
      <c r="Y23" s="16">
        <f>'[6]Com Forecast Med'!X23</f>
        <v>2.0606</v>
      </c>
      <c r="Z23" s="16">
        <f>'[6]Com Forecast Med'!Y23</f>
        <v>3.4781999999999997</v>
      </c>
      <c r="AA23" s="16">
        <f>'[6]Com Forecast Med'!Z23</f>
        <v>2.6520000000000001</v>
      </c>
      <c r="AB23" s="16">
        <f>'[6]Com Forecast Med'!AA23</f>
        <v>2.9438208100000005</v>
      </c>
      <c r="AC23" s="16">
        <f>'[6]Com Forecast Med'!AB23</f>
        <v>2.7560084900000006</v>
      </c>
      <c r="AD23" s="16">
        <f>'[6]Com Forecast Med'!AC23</f>
        <v>2.603018580000001</v>
      </c>
      <c r="AE23" s="16">
        <f>'[6]Com Forecast Med'!AD23</f>
        <v>2.6672277900000001</v>
      </c>
      <c r="AF23" s="16">
        <f>'[6]Com Forecast Med'!AE23</f>
        <v>2.7898465399999997</v>
      </c>
      <c r="AG23" s="16">
        <f>'[6]Com Forecast Med'!AF23</f>
        <v>1.23E-2</v>
      </c>
      <c r="AH23" s="16">
        <f>'[6]Com Forecast Med'!AG23</f>
        <v>1.7792000000000001</v>
      </c>
      <c r="AI23" s="16">
        <f>'[6]Com Forecast Med'!AH23</f>
        <v>1.9179999999999999</v>
      </c>
      <c r="AJ23" s="16">
        <f>'[6]Com Forecast Med'!AI23</f>
        <v>1.5509999999999999</v>
      </c>
      <c r="AK23" s="16">
        <f>'[6]Com Forecast Med'!AJ23</f>
        <v>4.117</v>
      </c>
      <c r="AL23" s="16">
        <f>'[6]Com Forecast Med'!AK23</f>
        <v>2.7524999999999999</v>
      </c>
      <c r="AM23" s="16">
        <f>'[6]Com Forecast Med'!AL23</f>
        <v>5.5439999999999996</v>
      </c>
      <c r="AN23" s="16">
        <f>'[6]Com Forecast Med'!AM23</f>
        <v>0.40259068741271314</v>
      </c>
      <c r="AO23" s="16">
        <f>'[6]Com Forecast Med'!AN23</f>
        <v>1.1669287569631801</v>
      </c>
      <c r="AP23" s="16">
        <f>'[6]Com Forecast Med'!AO23</f>
        <v>1.1198862158760288</v>
      </c>
      <c r="AQ23" s="89">
        <f>'[6]Com Forecast Med'!AP23</f>
        <v>0.38148420689085344</v>
      </c>
      <c r="AR23" s="16">
        <f>'[6]Com Forecast Med'!AQ23</f>
        <v>1.3053425792892381</v>
      </c>
      <c r="AS23" s="16">
        <f>'[6]Com Forecast Med'!AR23</f>
        <v>0.77272041950500314</v>
      </c>
      <c r="AT23" s="16">
        <f>'[6]Com Forecast Med'!AS23</f>
        <v>0.26554558219376395</v>
      </c>
      <c r="AU23" s="16">
        <f>'[6]Com Forecast Med'!AT23</f>
        <v>0.25792762337475095</v>
      </c>
      <c r="AV23" s="16">
        <f>'[6]Com Forecast Med'!AU23</f>
        <v>0.77244019420336896</v>
      </c>
      <c r="AW23" s="16">
        <f>'[6]Com Forecast Med'!AV23</f>
        <v>0.77227966168123785</v>
      </c>
      <c r="AX23" s="16">
        <f>'[6]Com Forecast Med'!AW23</f>
        <v>0.2345446585642785</v>
      </c>
      <c r="AY23" s="16">
        <f>'[6]Com Forecast Med'!AX23</f>
        <v>0.25704288306409973</v>
      </c>
      <c r="AZ23" s="16">
        <f>'[6]Com Forecast Med'!AY23</f>
        <v>0.48096575960328519</v>
      </c>
      <c r="BA23" s="16">
        <f>'[6]Com Forecast Med'!AZ23</f>
        <v>0.36821154497252145</v>
      </c>
      <c r="BB23" s="16">
        <f>'[6]Com Forecast Med'!BA23</f>
        <v>0.28612573381172729</v>
      </c>
      <c r="BC23" s="16">
        <f>'[6]Com Forecast Med'!BB23</f>
        <v>0.27317753089088687</v>
      </c>
      <c r="BD23" s="16">
        <f>'[6]Com Forecast Med'!BC23</f>
        <v>0.78092644843286407</v>
      </c>
      <c r="BE23" s="16">
        <f>'[6]Com Forecast Med'!BD23</f>
        <v>0.77928199058671477</v>
      </c>
      <c r="BF23" s="16">
        <f>'[6]Com Forecast Med'!BE23</f>
        <v>1.3646046199864132</v>
      </c>
      <c r="BG23" s="16">
        <f>'[6]Com Forecast Med'!BF23</f>
        <v>0.78257845429001138</v>
      </c>
      <c r="BH23" s="16">
        <f>'[6]Com Forecast Med'!BG23</f>
        <v>0.92933142250081779</v>
      </c>
      <c r="BI23" s="16">
        <f>'[6]Com Forecast Med'!BH23</f>
        <v>0.78492343793640162</v>
      </c>
      <c r="BJ23" s="16">
        <f>'[6]Com Forecast Med'!BI23</f>
        <v>0.78483431272023652</v>
      </c>
    </row>
    <row r="24" spans="1:62" s="1" customFormat="1">
      <c r="B24" s="1" t="str">
        <f t="shared" si="1"/>
        <v>ORSupermarketNew</v>
      </c>
      <c r="C24" s="57" t="s">
        <v>55</v>
      </c>
      <c r="D24" s="372" t="s">
        <v>56</v>
      </c>
      <c r="E24" s="1" t="s">
        <v>8</v>
      </c>
      <c r="H24" s="16">
        <f>'[6]Com Forecast Med'!G24</f>
        <v>0.14913168675370994</v>
      </c>
      <c r="I24" s="16">
        <f>'[6]Com Forecast Med'!H24</f>
        <v>0.1329757089339306</v>
      </c>
      <c r="J24" s="16">
        <f>'[6]Com Forecast Med'!I24</f>
        <v>0.15617625578296401</v>
      </c>
      <c r="K24" s="16">
        <f>'[6]Com Forecast Med'!J24</f>
        <v>0.1069075571805157</v>
      </c>
      <c r="L24" s="16">
        <f>'[6]Com Forecast Med'!K24</f>
        <v>0.10403995227613426</v>
      </c>
      <c r="M24" s="16">
        <f>'[6]Com Forecast Med'!L24</f>
        <v>7.0727040207687705E-2</v>
      </c>
      <c r="N24" s="16">
        <f>'[6]Com Forecast Med'!M24</f>
        <v>0.12267397357932248</v>
      </c>
      <c r="O24" s="16">
        <f>'[6]Com Forecast Med'!N24</f>
        <v>0.12562814768836453</v>
      </c>
      <c r="P24" s="16">
        <f>'[6]Com Forecast Med'!O24</f>
        <v>0.19469955185691878</v>
      </c>
      <c r="Q24" s="16">
        <f>'[6]Com Forecast Med'!P24</f>
        <v>8.8365515657279348E-2</v>
      </c>
      <c r="R24" s="16">
        <f>'[6]Com Forecast Med'!Q24</f>
        <v>0.12595819278113293</v>
      </c>
      <c r="S24" s="16">
        <f>'[6]Com Forecast Med'!R24</f>
        <v>0.14973226061104264</v>
      </c>
      <c r="T24" s="16">
        <f>'[6]Com Forecast Med'!S24</f>
        <v>0.15087930257279522</v>
      </c>
      <c r="U24" s="16">
        <f>'[6]Com Forecast Med'!T24</f>
        <v>0.19032780702155982</v>
      </c>
      <c r="V24" s="16">
        <f>'[6]Com Forecast Med'!U24</f>
        <v>0.14870425130569837</v>
      </c>
      <c r="W24" s="16">
        <f>'[6]Com Forecast Med'!V24</f>
        <v>0.16880282991010148</v>
      </c>
      <c r="X24" s="16">
        <f>'[6]Com Forecast Med'!W24</f>
        <v>0.21751936506571806</v>
      </c>
      <c r="Y24" s="16">
        <f>'[6]Com Forecast Med'!X24</f>
        <v>0.19732937621560423</v>
      </c>
      <c r="Z24" s="16">
        <f>'[6]Com Forecast Med'!Y24</f>
        <v>0.10970000000000001</v>
      </c>
      <c r="AA24" s="16">
        <f>'[6]Com Forecast Med'!Z24</f>
        <v>9.4200000000000006E-2</v>
      </c>
      <c r="AB24" s="16">
        <f>'[6]Com Forecast Med'!AA24</f>
        <v>9.8923323863743931E-2</v>
      </c>
      <c r="AC24" s="16">
        <f>'[6]Com Forecast Med'!AB24</f>
        <v>0.10283212131183471</v>
      </c>
      <c r="AD24" s="16">
        <f>'[6]Com Forecast Med'!AC24</f>
        <v>0.11325872838672849</v>
      </c>
      <c r="AE24" s="16">
        <f>'[6]Com Forecast Med'!AD24</f>
        <v>0.12860505588071519</v>
      </c>
      <c r="AF24" s="16">
        <f>'[6]Com Forecast Med'!AE24</f>
        <v>0.14427776963302308</v>
      </c>
      <c r="AG24" s="16">
        <f>'[6]Com Forecast Med'!AF24</f>
        <v>0.31568899999999994</v>
      </c>
      <c r="AH24" s="16">
        <f>'[6]Com Forecast Med'!AG24</f>
        <v>5.8003821359331818E-2</v>
      </c>
      <c r="AI24" s="16">
        <f>'[6]Com Forecast Med'!AH24</f>
        <v>3.0194098290749056E-2</v>
      </c>
      <c r="AJ24" s="16">
        <f>'[6]Com Forecast Med'!AI24</f>
        <v>3.2041589467112663E-2</v>
      </c>
      <c r="AK24" s="16">
        <f>'[6]Com Forecast Med'!AJ24</f>
        <v>4.9728546852958855E-2</v>
      </c>
      <c r="AL24" s="16">
        <f>'[6]Com Forecast Med'!AK24</f>
        <v>1.9826477227299466E-2</v>
      </c>
      <c r="AM24" s="16">
        <f>'[6]Com Forecast Med'!AL24</f>
        <v>4.2358930349138492E-2</v>
      </c>
      <c r="AN24" s="16">
        <f>'[6]Com Forecast Med'!AM24</f>
        <v>9.6649009901143168E-2</v>
      </c>
      <c r="AO24" s="16">
        <f>'[6]Com Forecast Med'!AN24</f>
        <v>9.5527330061906196E-2</v>
      </c>
      <c r="AP24" s="16">
        <f>'[6]Com Forecast Med'!AO24</f>
        <v>9.4575776470779721E-2</v>
      </c>
      <c r="AQ24" s="89">
        <f>'[6]Com Forecast Med'!AP24</f>
        <v>9.3580970443692957E-2</v>
      </c>
      <c r="AR24" s="16">
        <f>'[6]Com Forecast Med'!AQ24</f>
        <v>9.3134048737576594E-2</v>
      </c>
      <c r="AS24" s="16">
        <f>'[6]Com Forecast Med'!AR24</f>
        <v>9.217325453105854E-2</v>
      </c>
      <c r="AT24" s="16">
        <f>'[6]Com Forecast Med'!AS24</f>
        <v>9.1342185178791793E-2</v>
      </c>
      <c r="AU24" s="16">
        <f>'[6]Com Forecast Med'!AT24</f>
        <v>9.0671989498686753E-2</v>
      </c>
      <c r="AV24" s="16">
        <f>'[6]Com Forecast Med'!AU24</f>
        <v>9.0740979202821079E-2</v>
      </c>
      <c r="AW24" s="16">
        <f>'[6]Com Forecast Med'!AV24</f>
        <v>9.5495547656209961E-2</v>
      </c>
      <c r="AX24" s="16">
        <f>'[6]Com Forecast Med'!AW24</f>
        <v>8.2334167086919652E-2</v>
      </c>
      <c r="AY24" s="16">
        <f>'[6]Com Forecast Med'!AX24</f>
        <v>0.16789752837155689</v>
      </c>
      <c r="AZ24" s="16">
        <f>'[6]Com Forecast Med'!AY24</f>
        <v>0.13087852728312013</v>
      </c>
      <c r="BA24" s="16">
        <f>'[6]Com Forecast Med'!AZ24</f>
        <v>0.14970596609074061</v>
      </c>
      <c r="BB24" s="16">
        <f>'[6]Com Forecast Med'!BA24</f>
        <v>0.11466256877212878</v>
      </c>
      <c r="BC24" s="16">
        <f>'[6]Com Forecast Med'!BB24</f>
        <v>0.17367722234384342</v>
      </c>
      <c r="BD24" s="16">
        <f>'[6]Com Forecast Med'!BC24</f>
        <v>0.16453389922918499</v>
      </c>
      <c r="BE24" s="16">
        <f>'[6]Com Forecast Med'!BD24</f>
        <v>0.13886944049640965</v>
      </c>
      <c r="BF24" s="16">
        <f>'[6]Com Forecast Med'!BE24</f>
        <v>0.1351794267692803</v>
      </c>
      <c r="BG24" s="16">
        <f>'[6]Com Forecast Med'!BF24</f>
        <v>0.14465143158979943</v>
      </c>
      <c r="BH24" s="16">
        <f>'[6]Com Forecast Med'!BG24</f>
        <v>9.8408964030800045E-2</v>
      </c>
      <c r="BI24" s="16">
        <f>'[6]Com Forecast Med'!BH24</f>
        <v>0.11760268702923166</v>
      </c>
      <c r="BJ24" s="16">
        <f>'[6]Com Forecast Med'!BI24</f>
        <v>9.9494720231198805E-2</v>
      </c>
    </row>
    <row r="25" spans="1:62" s="1" customFormat="1">
      <c r="B25" s="1" t="str">
        <f t="shared" si="1"/>
        <v>ORMiniMartNew</v>
      </c>
      <c r="C25" s="57" t="s">
        <v>57</v>
      </c>
      <c r="D25" s="372" t="s">
        <v>58</v>
      </c>
      <c r="E25" s="1" t="s">
        <v>8</v>
      </c>
      <c r="H25" s="16">
        <f>'[6]Com Forecast Med'!G25</f>
        <v>6.0347113246290073E-2</v>
      </c>
      <c r="I25" s="16">
        <f>'[6]Com Forecast Med'!H25</f>
        <v>5.3809491066069394E-2</v>
      </c>
      <c r="J25" s="16">
        <f>'[6]Com Forecast Med'!I25</f>
        <v>6.3197744217035973E-2</v>
      </c>
      <c r="K25" s="16">
        <f>'[6]Com Forecast Med'!J25</f>
        <v>4.326084281948428E-2</v>
      </c>
      <c r="L25" s="16">
        <f>'[6]Com Forecast Med'!K25</f>
        <v>4.2100447723865751E-2</v>
      </c>
      <c r="M25" s="16">
        <f>'[6]Com Forecast Med'!L25</f>
        <v>2.8620159792312291E-2</v>
      </c>
      <c r="N25" s="16">
        <f>'[6]Com Forecast Med'!M25</f>
        <v>4.9640826420677527E-2</v>
      </c>
      <c r="O25" s="16">
        <f>'[6]Com Forecast Med'!N25</f>
        <v>5.0836252311635494E-2</v>
      </c>
      <c r="P25" s="16">
        <f>'[6]Com Forecast Med'!O25</f>
        <v>7.8786448143081236E-2</v>
      </c>
      <c r="Q25" s="16">
        <f>'[6]Com Forecast Med'!P25</f>
        <v>3.5757684342720655E-2</v>
      </c>
      <c r="R25" s="16">
        <f>'[6]Com Forecast Med'!Q25</f>
        <v>5.0969807218867055E-2</v>
      </c>
      <c r="S25" s="16">
        <f>'[6]Com Forecast Med'!R25</f>
        <v>6.059013938895734E-2</v>
      </c>
      <c r="T25" s="16">
        <f>'[6]Com Forecast Med'!S25</f>
        <v>6.1054297427204751E-2</v>
      </c>
      <c r="U25" s="16">
        <f>'[6]Com Forecast Med'!T25</f>
        <v>7.7017392978440125E-2</v>
      </c>
      <c r="V25" s="16">
        <f>'[6]Com Forecast Med'!U25</f>
        <v>6.0174148694301641E-2</v>
      </c>
      <c r="W25" s="16">
        <f>'[6]Com Forecast Med'!V25</f>
        <v>6.8307170089898533E-2</v>
      </c>
      <c r="X25" s="16">
        <f>'[6]Com Forecast Med'!W25</f>
        <v>8.8020634934281985E-2</v>
      </c>
      <c r="Y25" s="16">
        <f>'[6]Com Forecast Med'!X25</f>
        <v>7.9850623784395738E-2</v>
      </c>
      <c r="Z25" s="16">
        <f>'[6]Com Forecast Med'!Y25</f>
        <v>0.10970000000000001</v>
      </c>
      <c r="AA25" s="16">
        <f>'[6]Com Forecast Med'!Z25</f>
        <v>9.4200000000000006E-2</v>
      </c>
      <c r="AB25" s="16">
        <f>'[6]Com Forecast Med'!AA25</f>
        <v>9.8923323863743931E-2</v>
      </c>
      <c r="AC25" s="16">
        <f>'[6]Com Forecast Med'!AB25</f>
        <v>0.10283212131183471</v>
      </c>
      <c r="AD25" s="16">
        <f>'[6]Com Forecast Med'!AC25</f>
        <v>0.11325872838672849</v>
      </c>
      <c r="AE25" s="16">
        <f>'[6]Com Forecast Med'!AD25</f>
        <v>0.12860505588071519</v>
      </c>
      <c r="AF25" s="16">
        <f>'[6]Com Forecast Med'!AE25</f>
        <v>0.14427776963302308</v>
      </c>
      <c r="AG25" s="16">
        <f>'[6]Com Forecast Med'!AF25</f>
        <v>0.31568899999999994</v>
      </c>
      <c r="AH25" s="16">
        <f>'[6]Com Forecast Med'!AG25</f>
        <v>5.8003821359331818E-2</v>
      </c>
      <c r="AI25" s="16">
        <f>'[6]Com Forecast Med'!AH25</f>
        <v>3.0194098290749056E-2</v>
      </c>
      <c r="AJ25" s="16">
        <f>'[6]Com Forecast Med'!AI25</f>
        <v>3.2041589467112663E-2</v>
      </c>
      <c r="AK25" s="16">
        <f>'[6]Com Forecast Med'!AJ25</f>
        <v>4.9728546852958855E-2</v>
      </c>
      <c r="AL25" s="16">
        <f>'[6]Com Forecast Med'!AK25</f>
        <v>9.4769387097829016E-3</v>
      </c>
      <c r="AM25" s="16">
        <f>'[6]Com Forecast Med'!AL25</f>
        <v>2.0247317873394441E-2</v>
      </c>
      <c r="AN25" s="16">
        <f>'[6]Com Forecast Med'!AM25</f>
        <v>6.9478307283187823E-3</v>
      </c>
      <c r="AO25" s="16">
        <f>'[6]Com Forecast Med'!AN25</f>
        <v>6.8605596859552878E-3</v>
      </c>
      <c r="AP25" s="16">
        <f>'[6]Com Forecast Med'!AO25</f>
        <v>6.7328823574816189E-3</v>
      </c>
      <c r="AQ25" s="89">
        <f>'[6]Com Forecast Med'!AP25</f>
        <v>6.6075454554816466E-3</v>
      </c>
      <c r="AR25" s="16">
        <f>'[6]Com Forecast Med'!AQ25</f>
        <v>6.5145389328533773E-3</v>
      </c>
      <c r="AS25" s="16">
        <f>'[6]Com Forecast Med'!AR25</f>
        <v>6.3750497877256111E-3</v>
      </c>
      <c r="AT25" s="16">
        <f>'[6]Com Forecast Med'!AS25</f>
        <v>6.2416558360257083E-3</v>
      </c>
      <c r="AU25" s="16">
        <f>'[6]Com Forecast Med'!AT25</f>
        <v>1.7997317727907865E-2</v>
      </c>
      <c r="AV25" s="16">
        <f>'[6]Com Forecast Med'!AU25</f>
        <v>2.5182535812589165E-2</v>
      </c>
      <c r="AW25" s="16">
        <f>'[6]Com Forecast Med'!AV25</f>
        <v>2.4891817653110201E-2</v>
      </c>
      <c r="AX25" s="16">
        <f>'[6]Com Forecast Med'!AW25</f>
        <v>1.9741418295789726E-2</v>
      </c>
      <c r="AY25" s="16">
        <f>'[6]Com Forecast Med'!AX25</f>
        <v>3.4581158942175984E-2</v>
      </c>
      <c r="AZ25" s="16">
        <f>'[6]Com Forecast Med'!AY25</f>
        <v>2.8981359564183615E-2</v>
      </c>
      <c r="BA25" s="16">
        <f>'[6]Com Forecast Med'!AZ25</f>
        <v>3.4899616331501453E-2</v>
      </c>
      <c r="BB25" s="16">
        <f>'[6]Com Forecast Med'!BA25</f>
        <v>2.714042085530239E-2</v>
      </c>
      <c r="BC25" s="16">
        <f>'[6]Com Forecast Med'!BB25</f>
        <v>3.3779816442022159E-2</v>
      </c>
      <c r="BD25" s="16">
        <f>'[6]Com Forecast Med'!BC25</f>
        <v>3.416884838151471E-2</v>
      </c>
      <c r="BE25" s="16">
        <f>'[6]Com Forecast Med'!BD25</f>
        <v>3.4930206446595037E-2</v>
      </c>
      <c r="BF25" s="16">
        <f>'[6]Com Forecast Med'!BE25</f>
        <v>2.7049595268336748E-2</v>
      </c>
      <c r="BG25" s="16">
        <f>'[6]Com Forecast Med'!BF25</f>
        <v>2.7599149064056232E-2</v>
      </c>
      <c r="BH25" s="16">
        <f>'[6]Com Forecast Med'!BG25</f>
        <v>2.4230503700127557E-2</v>
      </c>
      <c r="BI25" s="16">
        <f>'[6]Com Forecast Med'!BH25</f>
        <v>2.3735107246407341E-2</v>
      </c>
      <c r="BJ25" s="16">
        <f>'[6]Com Forecast Med'!BI25</f>
        <v>2.5510256124539804E-2</v>
      </c>
    </row>
    <row r="26" spans="1:62" s="1" customFormat="1">
      <c r="B26" s="1" t="str">
        <f t="shared" si="1"/>
        <v>ORRestaurantNew</v>
      </c>
      <c r="C26" s="57" t="s">
        <v>59</v>
      </c>
      <c r="D26" s="372" t="s">
        <v>60</v>
      </c>
      <c r="E26" s="1" t="s">
        <v>8</v>
      </c>
      <c r="H26" s="16">
        <f>'[6]Com Forecast Med'!G26</f>
        <v>6.7900000000000002E-2</v>
      </c>
      <c r="I26" s="16">
        <f>'[6]Com Forecast Med'!H26</f>
        <v>9.3099999999999988E-2</v>
      </c>
      <c r="J26" s="16">
        <f>'[6]Com Forecast Med'!I26</f>
        <v>0.17349999999999999</v>
      </c>
      <c r="K26" s="16">
        <f>'[6]Com Forecast Med'!J26</f>
        <v>0.1865</v>
      </c>
      <c r="L26" s="16">
        <f>'[6]Com Forecast Med'!K26</f>
        <v>9.8900000000000002E-2</v>
      </c>
      <c r="M26" s="16">
        <f>'[6]Com Forecast Med'!L26</f>
        <v>0.1036</v>
      </c>
      <c r="N26" s="16">
        <f>'[6]Com Forecast Med'!M26</f>
        <v>0.1033</v>
      </c>
      <c r="O26" s="16">
        <f>'[6]Com Forecast Med'!N26</f>
        <v>0.10299999999999999</v>
      </c>
      <c r="P26" s="16">
        <f>'[6]Com Forecast Med'!O26</f>
        <v>0.16839999999999999</v>
      </c>
      <c r="Q26" s="16">
        <f>'[6]Com Forecast Med'!P26</f>
        <v>9.3099999999999988E-2</v>
      </c>
      <c r="R26" s="16">
        <f>'[6]Com Forecast Med'!Q26</f>
        <v>0.1729</v>
      </c>
      <c r="S26" s="16">
        <f>'[6]Com Forecast Med'!R26</f>
        <v>0.18819999999999998</v>
      </c>
      <c r="T26" s="16">
        <f>'[6]Com Forecast Med'!S26</f>
        <v>0.14849999999999999</v>
      </c>
      <c r="U26" s="16">
        <f>'[6]Com Forecast Med'!T26</f>
        <v>0.13639999999999999</v>
      </c>
      <c r="V26" s="16">
        <f>'[6]Com Forecast Med'!U26</f>
        <v>0.11509999999999999</v>
      </c>
      <c r="W26" s="16">
        <f>'[6]Com Forecast Med'!V26</f>
        <v>0.34855169999999996</v>
      </c>
      <c r="X26" s="16">
        <f>'[6]Com Forecast Med'!W26</f>
        <v>0.44914379999999998</v>
      </c>
      <c r="Y26" s="16">
        <f>'[6]Com Forecast Med'!X26</f>
        <v>0.4074546</v>
      </c>
      <c r="Z26" s="16">
        <f>'[6]Com Forecast Med'!Y26</f>
        <v>0.30220772742994872</v>
      </c>
      <c r="AA26" s="16">
        <f>'[6]Com Forecast Med'!Z26</f>
        <v>0.33949559314580996</v>
      </c>
      <c r="AB26" s="16">
        <f>'[6]Com Forecast Med'!AA26</f>
        <v>0.29475954086069217</v>
      </c>
      <c r="AC26" s="16">
        <f>'[6]Com Forecast Med'!AB26</f>
        <v>0.26439357892222259</v>
      </c>
      <c r="AD26" s="16">
        <f>'[6]Com Forecast Med'!AC26</f>
        <v>0.26128210757212811</v>
      </c>
      <c r="AE26" s="16">
        <f>'[6]Com Forecast Med'!AD26</f>
        <v>0.27079169352873189</v>
      </c>
      <c r="AF26" s="16">
        <f>'[6]Com Forecast Med'!AE26</f>
        <v>0.27996542669978541</v>
      </c>
      <c r="AG26" s="16">
        <f>'[6]Com Forecast Med'!AF26</f>
        <v>1.8499999999999999E-2</v>
      </c>
      <c r="AH26" s="16">
        <f>'[6]Com Forecast Med'!AG26</f>
        <v>9.459999999999999E-2</v>
      </c>
      <c r="AI26" s="16">
        <f>'[6]Com Forecast Med'!AH26</f>
        <v>4.9244370997727743E-2</v>
      </c>
      <c r="AJ26" s="16">
        <f>'[6]Com Forecast Med'!AI26</f>
        <v>6.5000000000000002E-2</v>
      </c>
      <c r="AK26" s="16">
        <f>'[6]Com Forecast Med'!AJ26</f>
        <v>0.1</v>
      </c>
      <c r="AL26" s="16">
        <f>'[6]Com Forecast Med'!AK26</f>
        <v>8.7965840629176308E-3</v>
      </c>
      <c r="AM26" s="16">
        <f>'[6]Com Forecast Med'!AL26</f>
        <v>1.8793751777467064E-2</v>
      </c>
      <c r="AN26" s="16">
        <f>'[6]Com Forecast Med'!AM26</f>
        <v>0.16433780229475703</v>
      </c>
      <c r="AO26" s="16">
        <f>'[6]Com Forecast Med'!AN26</f>
        <v>0.23649019171375116</v>
      </c>
      <c r="AP26" s="16">
        <f>'[6]Com Forecast Med'!AO26</f>
        <v>0.19835468296099049</v>
      </c>
      <c r="AQ26" s="89">
        <f>'[6]Com Forecast Med'!AP26</f>
        <v>0.18433461750692925</v>
      </c>
      <c r="AR26" s="16">
        <f>'[6]Com Forecast Med'!AQ26</f>
        <v>0.16330669808856921</v>
      </c>
      <c r="AS26" s="16">
        <f>'[6]Com Forecast Med'!AR26</f>
        <v>0.14876469082520657</v>
      </c>
      <c r="AT26" s="16">
        <f>'[6]Com Forecast Med'!AS26</f>
        <v>0.14869653844366224</v>
      </c>
      <c r="AU26" s="16">
        <f>'[6]Com Forecast Med'!AT26</f>
        <v>0.15231902377737622</v>
      </c>
      <c r="AV26" s="16">
        <f>'[6]Com Forecast Med'!AU26</f>
        <v>0.18480290090441776</v>
      </c>
      <c r="AW26" s="16">
        <f>'[6]Com Forecast Med'!AV26</f>
        <v>0.17736629924091185</v>
      </c>
      <c r="AX26" s="16">
        <f>'[6]Com Forecast Med'!AW26</f>
        <v>0.13521598073916724</v>
      </c>
      <c r="AY26" s="16">
        <f>'[6]Com Forecast Med'!AX26</f>
        <v>0.244884269796069</v>
      </c>
      <c r="AZ26" s="16">
        <f>'[6]Com Forecast Med'!AY26</f>
        <v>0.21340195322347488</v>
      </c>
      <c r="BA26" s="16">
        <f>'[6]Com Forecast Med'!AZ26</f>
        <v>0.27602551892791599</v>
      </c>
      <c r="BB26" s="16">
        <f>'[6]Com Forecast Med'!BA26</f>
        <v>0.24406296943758521</v>
      </c>
      <c r="BC26" s="16">
        <f>'[6]Com Forecast Med'!BB26</f>
        <v>0.28926730262503647</v>
      </c>
      <c r="BD26" s="16">
        <f>'[6]Com Forecast Med'!BC26</f>
        <v>0.2429397992473922</v>
      </c>
      <c r="BE26" s="16">
        <f>'[6]Com Forecast Med'!BD26</f>
        <v>0.27369938609275768</v>
      </c>
      <c r="BF26" s="16">
        <f>'[6]Com Forecast Med'!BE26</f>
        <v>0.27832511298299922</v>
      </c>
      <c r="BG26" s="16">
        <f>'[6]Com Forecast Med'!BF26</f>
        <v>0.30382545988344306</v>
      </c>
      <c r="BH26" s="16">
        <f>'[6]Com Forecast Med'!BG26</f>
        <v>0.28278241165360707</v>
      </c>
      <c r="BI26" s="16">
        <f>'[6]Com Forecast Med'!BH26</f>
        <v>0.30856275920064952</v>
      </c>
      <c r="BJ26" s="16">
        <f>'[6]Com Forecast Med'!BI26</f>
        <v>0.26465243013204037</v>
      </c>
    </row>
    <row r="27" spans="1:62" s="1" customFormat="1">
      <c r="B27" s="1" t="str">
        <f t="shared" si="1"/>
        <v>ORLodgingNew</v>
      </c>
      <c r="C27" s="57" t="s">
        <v>61</v>
      </c>
      <c r="D27" s="372" t="s">
        <v>62</v>
      </c>
      <c r="E27" s="1" t="s">
        <v>8</v>
      </c>
      <c r="H27" s="16">
        <f>'[6]Com Forecast Med'!G27</f>
        <v>0.34329999999999999</v>
      </c>
      <c r="I27" s="16">
        <f>'[6]Com Forecast Med'!H27</f>
        <v>0.83960000000000001</v>
      </c>
      <c r="J27" s="16">
        <f>'[6]Com Forecast Med'!I27</f>
        <v>0.4824</v>
      </c>
      <c r="K27" s="16">
        <f>'[6]Com Forecast Med'!J27</f>
        <v>0.71140000000000003</v>
      </c>
      <c r="L27" s="16">
        <f>'[6]Com Forecast Med'!K27</f>
        <v>0.39800000000000002</v>
      </c>
      <c r="M27" s="16">
        <f>'[6]Com Forecast Med'!L27</f>
        <v>0.2858</v>
      </c>
      <c r="N27" s="16">
        <f>'[6]Com Forecast Med'!M27</f>
        <v>0.30269999999999997</v>
      </c>
      <c r="O27" s="16">
        <f>'[6]Com Forecast Med'!N27</f>
        <v>0.52510000000000001</v>
      </c>
      <c r="P27" s="16">
        <f>'[6]Com Forecast Med'!O27</f>
        <v>0.63970000000000005</v>
      </c>
      <c r="Q27" s="16">
        <f>'[6]Com Forecast Med'!P27</f>
        <v>0.7984</v>
      </c>
      <c r="R27" s="16">
        <f>'[6]Com Forecast Med'!Q27</f>
        <v>2.4916999999999998</v>
      </c>
      <c r="S27" s="16">
        <f>'[6]Com Forecast Med'!R27</f>
        <v>1.8120000000000001</v>
      </c>
      <c r="T27" s="16">
        <f>'[6]Com Forecast Med'!S27</f>
        <v>1.2810999999999999</v>
      </c>
      <c r="U27" s="16">
        <f>'[6]Com Forecast Med'!T27</f>
        <v>1.1297999999999999</v>
      </c>
      <c r="V27" s="16">
        <f>'[6]Com Forecast Med'!U27</f>
        <v>0.46079999999999999</v>
      </c>
      <c r="W27" s="16">
        <f>'[6]Com Forecast Med'!V27</f>
        <v>0.1757</v>
      </c>
      <c r="X27" s="16">
        <f>'[6]Com Forecast Med'!W27</f>
        <v>0.44230000000000003</v>
      </c>
      <c r="Y27" s="16">
        <f>'[6]Com Forecast Med'!X27</f>
        <v>0.30010000000000003</v>
      </c>
      <c r="Z27" s="16">
        <f>'[6]Com Forecast Med'!Y27</f>
        <v>0.32750000000000001</v>
      </c>
      <c r="AA27" s="16">
        <f>'[6]Com Forecast Med'!Z27</f>
        <v>0.47720000000000001</v>
      </c>
      <c r="AB27" s="16">
        <f>'[6]Com Forecast Med'!AA27</f>
        <v>0.55912742999999965</v>
      </c>
      <c r="AC27" s="16">
        <f>'[6]Com Forecast Med'!AB27</f>
        <v>0.54529235000000031</v>
      </c>
      <c r="AD27" s="16">
        <f>'[6]Com Forecast Med'!AC27</f>
        <v>0.40671768999999997</v>
      </c>
      <c r="AE27" s="16">
        <f>'[6]Com Forecast Med'!AD27</f>
        <v>0.44228138999999994</v>
      </c>
      <c r="AF27" s="16">
        <f>'[6]Com Forecast Med'!AE27</f>
        <v>0.46866431000000008</v>
      </c>
      <c r="AG27" s="16">
        <f>'[6]Com Forecast Med'!AF27</f>
        <v>0.28320000000000001</v>
      </c>
      <c r="AH27" s="16">
        <f>'[6]Com Forecast Med'!AG27</f>
        <v>0.38350000000000001</v>
      </c>
      <c r="AI27" s="16">
        <f>'[6]Com Forecast Med'!AH27</f>
        <v>0.249</v>
      </c>
      <c r="AJ27" s="16">
        <f>'[6]Com Forecast Med'!AI27</f>
        <v>0.84599999999999997</v>
      </c>
      <c r="AK27" s="16">
        <f>'[6]Com Forecast Med'!AJ27</f>
        <v>1.1990000000000001</v>
      </c>
      <c r="AL27" s="16">
        <f>'[6]Com Forecast Med'!AK27</f>
        <v>1.0212999999999999</v>
      </c>
      <c r="AM27" s="16">
        <f>'[6]Com Forecast Med'!AL27</f>
        <v>1.0825</v>
      </c>
      <c r="AN27" s="16">
        <f>'[6]Com Forecast Med'!AM27</f>
        <v>0.14090570409165817</v>
      </c>
      <c r="AO27" s="16">
        <f>'[6]Com Forecast Med'!AN27</f>
        <v>0.2600253082955819</v>
      </c>
      <c r="AP27" s="16">
        <f>'[6]Com Forecast Med'!AO27</f>
        <v>0.35367679251836592</v>
      </c>
      <c r="AQ27" s="89">
        <f>'[6]Com Forecast Med'!AP27</f>
        <v>0.44389283544987151</v>
      </c>
      <c r="AR27" s="16">
        <f>'[6]Com Forecast Med'!AQ27</f>
        <v>0.27064190612184574</v>
      </c>
      <c r="AS27" s="16">
        <f>'[6]Com Forecast Med'!AR27</f>
        <v>0.14404362503227305</v>
      </c>
      <c r="AT27" s="16">
        <f>'[6]Com Forecast Med'!AS27</f>
        <v>0.14390857669737675</v>
      </c>
      <c r="AU27" s="16">
        <f>'[6]Com Forecast Med'!AT27</f>
        <v>0.23327222970346237</v>
      </c>
      <c r="AV27" s="16">
        <f>'[6]Com Forecast Med'!AU27</f>
        <v>0.3601066654911157</v>
      </c>
      <c r="AW27" s="16">
        <f>'[6]Com Forecast Med'!AV27</f>
        <v>0.38277526355184854</v>
      </c>
      <c r="AX27" s="16">
        <f>'[6]Com Forecast Med'!AW27</f>
        <v>0.19494471007490191</v>
      </c>
      <c r="AY27" s="16">
        <f>'[6]Com Forecast Med'!AX27</f>
        <v>0.49986226529487443</v>
      </c>
      <c r="AZ27" s="16">
        <f>'[6]Com Forecast Med'!AY27</f>
        <v>0.40716154920561126</v>
      </c>
      <c r="BA27" s="16">
        <f>'[6]Com Forecast Med'!AZ27</f>
        <v>0.5239573218221788</v>
      </c>
      <c r="BB27" s="16">
        <f>'[6]Com Forecast Med'!BA27</f>
        <v>0.43058108339627227</v>
      </c>
      <c r="BC27" s="16">
        <f>'[6]Com Forecast Med'!BB27</f>
        <v>0.53866959811111292</v>
      </c>
      <c r="BD27" s="16">
        <f>'[6]Com Forecast Med'!BC27</f>
        <v>0.44138444968019364</v>
      </c>
      <c r="BE27" s="16">
        <f>'[6]Com Forecast Med'!BD27</f>
        <v>0.51935401939469295</v>
      </c>
      <c r="BF27" s="16">
        <f>'[6]Com Forecast Med'!BE27</f>
        <v>0.53464911300716111</v>
      </c>
      <c r="BG27" s="16">
        <f>'[6]Com Forecast Med'!BF27</f>
        <v>0.57202440172879299</v>
      </c>
      <c r="BH27" s="16">
        <f>'[6]Com Forecast Med'!BG27</f>
        <v>0.55575686938631097</v>
      </c>
      <c r="BI27" s="16">
        <f>'[6]Com Forecast Med'!BH27</f>
        <v>0.66338068665354999</v>
      </c>
      <c r="BJ27" s="16">
        <f>'[6]Com Forecast Med'!BI27</f>
        <v>0.5077854329810354</v>
      </c>
    </row>
    <row r="28" spans="1:62" s="1" customFormat="1">
      <c r="B28" s="1" t="str">
        <f t="shared" si="1"/>
        <v>ORHospitalNew</v>
      </c>
      <c r="C28" s="57" t="s">
        <v>63</v>
      </c>
      <c r="D28" s="372" t="s">
        <v>64</v>
      </c>
      <c r="E28" s="1" t="s">
        <v>8</v>
      </c>
      <c r="H28" s="16">
        <f>'[6]Com Forecast Med'!G28</f>
        <v>0.20303249999999998</v>
      </c>
      <c r="I28" s="16">
        <f>'[6]Com Forecast Med'!H28</f>
        <v>0.28772999999999999</v>
      </c>
      <c r="J28" s="16">
        <f>'[6]Com Forecast Med'!I28</f>
        <v>0.3148125</v>
      </c>
      <c r="K28" s="16">
        <f>'[6]Com Forecast Med'!J28</f>
        <v>0.34934699999999996</v>
      </c>
      <c r="L28" s="16">
        <f>'[6]Com Forecast Med'!K28</f>
        <v>0.195408</v>
      </c>
      <c r="M28" s="16">
        <f>'[6]Com Forecast Med'!L28</f>
        <v>0.33637499999999998</v>
      </c>
      <c r="N28" s="16">
        <f>'[6]Com Forecast Med'!M28</f>
        <v>0.13727549999999999</v>
      </c>
      <c r="O28" s="16">
        <f>'[6]Com Forecast Med'!N28</f>
        <v>0.35469449999999997</v>
      </c>
      <c r="P28" s="16">
        <f>'[6]Com Forecast Med'!O28</f>
        <v>0.25029750000000001</v>
      </c>
      <c r="Q28" s="16">
        <f>'[6]Com Forecast Med'!P28</f>
        <v>0.1968915</v>
      </c>
      <c r="R28" s="16">
        <f>'[6]Com Forecast Med'!Q28</f>
        <v>0.43252649999999998</v>
      </c>
      <c r="S28" s="16">
        <f>'[6]Com Forecast Med'!R28</f>
        <v>0.54820499999999994</v>
      </c>
      <c r="T28" s="16">
        <f>'[6]Com Forecast Med'!S28</f>
        <v>0.97724699999999987</v>
      </c>
      <c r="U28" s="16">
        <f>'[6]Com Forecast Med'!T28</f>
        <v>0.84756149999999986</v>
      </c>
      <c r="V28" s="16">
        <f>'[6]Com Forecast Med'!U28</f>
        <v>0.64639199999999997</v>
      </c>
      <c r="W28" s="16">
        <f>'[6]Com Forecast Med'!V28</f>
        <v>0.33719399999999999</v>
      </c>
      <c r="X28" s="16">
        <f>'[6]Com Forecast Med'!W28</f>
        <v>0.39087360000000004</v>
      </c>
      <c r="Y28" s="16">
        <f>'[6]Com Forecast Med'!X28</f>
        <v>0.30558060000000004</v>
      </c>
      <c r="Z28" s="16">
        <f>'[6]Com Forecast Med'!Y28</f>
        <v>3.7835000000000001</v>
      </c>
      <c r="AA28" s="16">
        <f>'[6]Com Forecast Med'!Z28</f>
        <v>1.3673</v>
      </c>
      <c r="AB28" s="16">
        <f>'[6]Com Forecast Med'!AA28</f>
        <v>1.8872418900000005</v>
      </c>
      <c r="AC28" s="16">
        <f>'[6]Com Forecast Med'!AB28</f>
        <v>1.84246679</v>
      </c>
      <c r="AD28" s="16">
        <f>'[6]Com Forecast Med'!AC28</f>
        <v>1.9964261199999997</v>
      </c>
      <c r="AE28" s="16">
        <f>'[6]Com Forecast Med'!AD28</f>
        <v>2.11022474</v>
      </c>
      <c r="AF28" s="16">
        <f>'[6]Com Forecast Med'!AE28</f>
        <v>2.13389308</v>
      </c>
      <c r="AG28" s="16">
        <f>'[6]Com Forecast Med'!AF28</f>
        <v>0.22219999999999998</v>
      </c>
      <c r="AH28" s="16">
        <f>'[6]Com Forecast Med'!AG28</f>
        <v>0.38780000000000003</v>
      </c>
      <c r="AI28" s="16">
        <f>'[6]Com Forecast Med'!AH28</f>
        <v>0.35441698761319873</v>
      </c>
      <c r="AJ28" s="16">
        <f>'[6]Com Forecast Med'!AI28</f>
        <v>0.371</v>
      </c>
      <c r="AK28" s="16">
        <f>'[6]Com Forecast Med'!AJ28</f>
        <v>0.26</v>
      </c>
      <c r="AL28" s="16">
        <f>'[6]Com Forecast Med'!AK28</f>
        <v>0.1147</v>
      </c>
      <c r="AM28" s="16">
        <f>'[6]Com Forecast Med'!AL28</f>
        <v>0.54889999999999994</v>
      </c>
      <c r="AN28" s="16">
        <f>'[6]Com Forecast Med'!AM28</f>
        <v>0.38087468651717293</v>
      </c>
      <c r="AO28" s="16">
        <f>'[6]Com Forecast Med'!AN28</f>
        <v>0.39204023526473186</v>
      </c>
      <c r="AP28" s="16">
        <f>'[6]Com Forecast Med'!AO28</f>
        <v>0.29753831989681051</v>
      </c>
      <c r="AQ28" s="89">
        <f>'[6]Com Forecast Med'!AP28</f>
        <v>0.30301158634513292</v>
      </c>
      <c r="AR28" s="16">
        <f>'[6]Com Forecast Med'!AQ28</f>
        <v>0.46472106156153947</v>
      </c>
      <c r="AS28" s="16">
        <f>'[6]Com Forecast Med'!AR28</f>
        <v>0.51781448363991422</v>
      </c>
      <c r="AT28" s="16">
        <f>'[6]Com Forecast Med'!AS28</f>
        <v>0.47238106730597185</v>
      </c>
      <c r="AU28" s="16">
        <f>'[6]Com Forecast Med'!AT28</f>
        <v>0.62940817084846667</v>
      </c>
      <c r="AV28" s="16">
        <f>'[6]Com Forecast Med'!AU28</f>
        <v>0.74000189745666189</v>
      </c>
      <c r="AW28" s="16">
        <f>'[6]Com Forecast Med'!AV28</f>
        <v>0.63639974914744668</v>
      </c>
      <c r="AX28" s="16">
        <f>'[6]Com Forecast Med'!AW28</f>
        <v>0.51237342506251038</v>
      </c>
      <c r="AY28" s="16">
        <f>'[6]Com Forecast Med'!AX28</f>
        <v>0.55043080370258768</v>
      </c>
      <c r="AZ28" s="16">
        <f>'[6]Com Forecast Med'!AY28</f>
        <v>0.5756966371960367</v>
      </c>
      <c r="BA28" s="16">
        <f>'[6]Com Forecast Med'!AZ28</f>
        <v>0.54835897258868482</v>
      </c>
      <c r="BB28" s="16">
        <f>'[6]Com Forecast Med'!BA28</f>
        <v>0.51433312330887426</v>
      </c>
      <c r="BC28" s="16">
        <f>'[6]Com Forecast Med'!BB28</f>
        <v>0.45881050728222539</v>
      </c>
      <c r="BD28" s="16">
        <f>'[6]Com Forecast Med'!BC28</f>
        <v>0.47315531085721674</v>
      </c>
      <c r="BE28" s="16">
        <f>'[6]Com Forecast Med'!BD28</f>
        <v>0.47739342650855832</v>
      </c>
      <c r="BF28" s="16">
        <f>'[6]Com Forecast Med'!BE28</f>
        <v>0.52458303560074426</v>
      </c>
      <c r="BG28" s="16">
        <f>'[6]Com Forecast Med'!BF28</f>
        <v>0.50744578707000931</v>
      </c>
      <c r="BH28" s="16">
        <f>'[6]Com Forecast Med'!BG28</f>
        <v>0.56165260205882572</v>
      </c>
      <c r="BI28" s="16">
        <f>'[6]Com Forecast Med'!BH28</f>
        <v>0.54482120316137739</v>
      </c>
      <c r="BJ28" s="16">
        <f>'[6]Com Forecast Med'!BI28</f>
        <v>0.56942600631794749</v>
      </c>
    </row>
    <row r="29" spans="1:62" s="1" customFormat="1">
      <c r="B29" s="1" t="str">
        <f t="shared" si="1"/>
        <v>ORResidential CareNew</v>
      </c>
      <c r="C29" s="57" t="s">
        <v>65</v>
      </c>
      <c r="D29" s="372" t="s">
        <v>5434</v>
      </c>
      <c r="E29" s="1" t="s">
        <v>8</v>
      </c>
      <c r="H29" s="16">
        <f>'[6]Com Forecast Med'!G29</f>
        <v>0.38546750000000002</v>
      </c>
      <c r="I29" s="16">
        <f>'[6]Com Forecast Med'!H29</f>
        <v>0.54627000000000003</v>
      </c>
      <c r="J29" s="16">
        <f>'[6]Com Forecast Med'!I29</f>
        <v>0.59768750000000004</v>
      </c>
      <c r="K29" s="16">
        <f>'[6]Com Forecast Med'!J29</f>
        <v>0.66325300000000009</v>
      </c>
      <c r="L29" s="16">
        <f>'[6]Com Forecast Med'!K29</f>
        <v>0.37099200000000004</v>
      </c>
      <c r="M29" s="16">
        <f>'[6]Com Forecast Med'!L29</f>
        <v>0.638625</v>
      </c>
      <c r="N29" s="16">
        <f>'[6]Com Forecast Med'!M29</f>
        <v>0.26062450000000004</v>
      </c>
      <c r="O29" s="16">
        <f>'[6]Com Forecast Med'!N29</f>
        <v>0.67340549999999999</v>
      </c>
      <c r="P29" s="16">
        <f>'[6]Com Forecast Med'!O29</f>
        <v>0.47520250000000003</v>
      </c>
      <c r="Q29" s="16">
        <f>'[6]Com Forecast Med'!P29</f>
        <v>0.37380850000000004</v>
      </c>
      <c r="R29" s="16">
        <f>'[6]Com Forecast Med'!Q29</f>
        <v>0.82117350000000011</v>
      </c>
      <c r="S29" s="16">
        <f>'[6]Com Forecast Med'!R29</f>
        <v>1.0407950000000001</v>
      </c>
      <c r="T29" s="16">
        <f>'[6]Com Forecast Med'!S29</f>
        <v>1.855353</v>
      </c>
      <c r="U29" s="16">
        <f>'[6]Com Forecast Med'!T29</f>
        <v>1.6091385</v>
      </c>
      <c r="V29" s="16">
        <f>'[6]Com Forecast Med'!U29</f>
        <v>1.2272080000000001</v>
      </c>
      <c r="W29" s="16">
        <f>'[6]Com Forecast Med'!V29</f>
        <v>1.1038060000000001</v>
      </c>
      <c r="X29" s="16">
        <f>'[6]Com Forecast Med'!W29</f>
        <v>1.2795264000000002</v>
      </c>
      <c r="Y29" s="16">
        <f>'[6]Com Forecast Med'!X29</f>
        <v>1.0003194000000002</v>
      </c>
      <c r="Z29" s="16">
        <f>'[6]Com Forecast Med'!Y29</f>
        <v>3.7835000000000001</v>
      </c>
      <c r="AA29" s="16">
        <f>'[6]Com Forecast Med'!Z29</f>
        <v>1.3673</v>
      </c>
      <c r="AB29" s="16">
        <f>'[6]Com Forecast Med'!AA29</f>
        <v>1.8872418900000005</v>
      </c>
      <c r="AC29" s="16">
        <f>'[6]Com Forecast Med'!AB29</f>
        <v>1.84246679</v>
      </c>
      <c r="AD29" s="16">
        <f>'[6]Com Forecast Med'!AC29</f>
        <v>1.9964261199999997</v>
      </c>
      <c r="AE29" s="16">
        <f>'[6]Com Forecast Med'!AD29</f>
        <v>2.11022474</v>
      </c>
      <c r="AF29" s="16">
        <f>'[6]Com Forecast Med'!AE29</f>
        <v>2.13389308</v>
      </c>
      <c r="AG29" s="16">
        <f>'[6]Com Forecast Med'!AF29</f>
        <v>0.53979999999999995</v>
      </c>
      <c r="AH29" s="16">
        <f>'[6]Com Forecast Med'!AG29</f>
        <v>0.57289999999999996</v>
      </c>
      <c r="AI29" s="16">
        <f>'[6]Com Forecast Med'!AH29</f>
        <v>0.52358301238680116</v>
      </c>
      <c r="AJ29" s="16">
        <f>'[6]Com Forecast Med'!AI29</f>
        <v>0.72</v>
      </c>
      <c r="AK29" s="16">
        <f>'[6]Com Forecast Med'!AJ29</f>
        <v>0.77400000000000002</v>
      </c>
      <c r="AL29" s="16">
        <f>'[6]Com Forecast Med'!AK29</f>
        <v>0.73329999999999995</v>
      </c>
      <c r="AM29" s="16">
        <f>'[6]Com Forecast Med'!AL29</f>
        <v>1.0435999999999999</v>
      </c>
      <c r="AN29" s="16">
        <f>'[6]Com Forecast Med'!AM29</f>
        <v>0.67204897727599022</v>
      </c>
      <c r="AO29" s="16">
        <f>'[6]Com Forecast Med'!AN29</f>
        <v>0.98121595359629254</v>
      </c>
      <c r="AP29" s="16">
        <f>'[6]Com Forecast Med'!AO29</f>
        <v>1.0862384944972348</v>
      </c>
      <c r="AQ29" s="89">
        <f>'[6]Com Forecast Med'!AP29</f>
        <v>1.1135543123011789</v>
      </c>
      <c r="AR29" s="16">
        <f>'[6]Com Forecast Med'!AQ29</f>
        <v>1.2182552206730139</v>
      </c>
      <c r="AS29" s="16">
        <f>'[6]Com Forecast Med'!AR29</f>
        <v>1.2442430794042716</v>
      </c>
      <c r="AT29" s="16">
        <f>'[6]Com Forecast Med'!AS29</f>
        <v>1.3595405390422071</v>
      </c>
      <c r="AU29" s="16">
        <f>'[6]Com Forecast Med'!AT29</f>
        <v>1.4701337267141694</v>
      </c>
      <c r="AV29" s="16">
        <f>'[6]Com Forecast Med'!AU29</f>
        <v>1.666946957039819</v>
      </c>
      <c r="AW29" s="16">
        <f>'[6]Com Forecast Med'!AV29</f>
        <v>1.4387357673527974</v>
      </c>
      <c r="AX29" s="16">
        <f>'[6]Com Forecast Med'!AW29</f>
        <v>1.2020280387976474</v>
      </c>
      <c r="AY29" s="16">
        <f>'[6]Com Forecast Med'!AX29</f>
        <v>1.2328817329401676</v>
      </c>
      <c r="AZ29" s="16">
        <f>'[6]Com Forecast Med'!AY29</f>
        <v>1.3268786065682592</v>
      </c>
      <c r="BA29" s="16">
        <f>'[6]Com Forecast Med'!AZ29</f>
        <v>1.2587301870879832</v>
      </c>
      <c r="BB29" s="16">
        <f>'[6]Com Forecast Med'!BA29</f>
        <v>1.18128255810246</v>
      </c>
      <c r="BC29" s="16">
        <f>'[6]Com Forecast Med'!BB29</f>
        <v>1.0294245245608316</v>
      </c>
      <c r="BD29" s="16">
        <f>'[6]Com Forecast Med'!BC29</f>
        <v>1.0800545029037052</v>
      </c>
      <c r="BE29" s="16">
        <f>'[6]Com Forecast Med'!BD29</f>
        <v>1.0338752809626488</v>
      </c>
      <c r="BF29" s="16">
        <f>'[6]Com Forecast Med'!BE29</f>
        <v>1.1481038374201669</v>
      </c>
      <c r="BG29" s="16">
        <f>'[6]Com Forecast Med'!BF29</f>
        <v>1.0446828501009107</v>
      </c>
      <c r="BH29" s="16">
        <f>'[6]Com Forecast Med'!BG29</f>
        <v>1.2161017074387914</v>
      </c>
      <c r="BI29" s="16">
        <f>'[6]Com Forecast Med'!BH29</f>
        <v>1.1794067158744475</v>
      </c>
      <c r="BJ29" s="16">
        <f>'[6]Com Forecast Med'!BI29</f>
        <v>1.2446930240229068</v>
      </c>
    </row>
    <row r="30" spans="1:62" s="1" customFormat="1">
      <c r="B30" s="1" t="str">
        <f t="shared" si="1"/>
        <v>ORAssemblyNew</v>
      </c>
      <c r="C30" s="57" t="s">
        <v>66</v>
      </c>
      <c r="D30" s="372" t="s">
        <v>67</v>
      </c>
      <c r="E30" s="1" t="s">
        <v>8</v>
      </c>
      <c r="H30" s="16">
        <f>'[6]Com Forecast Med'!G30</f>
        <v>0.66609400000000007</v>
      </c>
      <c r="I30" s="16">
        <f>'[6]Com Forecast Med'!H30</f>
        <v>1.1484180000000002</v>
      </c>
      <c r="J30" s="16">
        <f>'[6]Com Forecast Med'!I30</f>
        <v>0.55253399999999997</v>
      </c>
      <c r="K30" s="16">
        <f>'[6]Com Forecast Med'!J30</f>
        <v>0.6476320000000001</v>
      </c>
      <c r="L30" s="16">
        <f>'[6]Com Forecast Med'!K30</f>
        <v>0.68836400000000009</v>
      </c>
      <c r="M30" s="16">
        <f>'[6]Com Forecast Med'!L30</f>
        <v>0.40613802400000004</v>
      </c>
      <c r="N30" s="16">
        <f>'[6]Com Forecast Med'!M30</f>
        <v>0.97611110000000012</v>
      </c>
      <c r="O30" s="16">
        <f>'[6]Com Forecast Med'!N30</f>
        <v>0.44944599999999996</v>
      </c>
      <c r="P30" s="16">
        <f>'[6]Com Forecast Med'!O30</f>
        <v>1.0394595600000001</v>
      </c>
      <c r="Q30" s="16">
        <f>'[6]Com Forecast Med'!P30</f>
        <v>1.9108285600000001</v>
      </c>
      <c r="R30" s="16">
        <f>'[6]Com Forecast Med'!Q30</f>
        <v>2.0233162</v>
      </c>
      <c r="S30" s="16">
        <f>'[6]Com Forecast Med'!R30</f>
        <v>1.5876980000000001</v>
      </c>
      <c r="T30" s="16">
        <f>'[6]Com Forecast Med'!S30</f>
        <v>1.3800260000000002</v>
      </c>
      <c r="U30" s="16">
        <f>'[6]Com Forecast Med'!T30</f>
        <v>1.4298360000000001</v>
      </c>
      <c r="V30" s="16">
        <f>'[6]Com Forecast Med'!U30</f>
        <v>1.3088299999999999</v>
      </c>
      <c r="W30" s="16">
        <f>'[6]Com Forecast Med'!V30</f>
        <v>1.4430000000000001</v>
      </c>
      <c r="X30" s="16">
        <f>'[6]Com Forecast Med'!W30</f>
        <v>1.3551</v>
      </c>
      <c r="Y30" s="16">
        <f>'[6]Com Forecast Med'!X30</f>
        <v>1.248</v>
      </c>
      <c r="Z30" s="16">
        <f>'[6]Com Forecast Med'!Y30</f>
        <v>1.1154000000000002</v>
      </c>
      <c r="AA30" s="16">
        <f>'[6]Com Forecast Med'!Z30</f>
        <v>1.0509999999999999</v>
      </c>
      <c r="AB30" s="16">
        <f>'[6]Com Forecast Med'!AA30</f>
        <v>1.2799544001277074</v>
      </c>
      <c r="AC30" s="16">
        <f>'[6]Com Forecast Med'!AB30</f>
        <v>1.4046792195590034</v>
      </c>
      <c r="AD30" s="16">
        <f>'[6]Com Forecast Med'!AC30</f>
        <v>1.4878548079657998</v>
      </c>
      <c r="AE30" s="16">
        <f>'[6]Com Forecast Med'!AD30</f>
        <v>1.4917427808967407</v>
      </c>
      <c r="AF30" s="16">
        <f>'[6]Com Forecast Med'!AE30</f>
        <v>1.4158867115217983</v>
      </c>
      <c r="AG30" s="16">
        <f>'[6]Com Forecast Med'!AF30</f>
        <v>0.59610000000000007</v>
      </c>
      <c r="AH30" s="16">
        <f>'[6]Com Forecast Med'!AG30</f>
        <v>0.16869999999999999</v>
      </c>
      <c r="AI30" s="16">
        <f>'[6]Com Forecast Med'!AH30</f>
        <v>0.75</v>
      </c>
      <c r="AJ30" s="16">
        <f>'[6]Com Forecast Med'!AI30</f>
        <v>0.28499999999999998</v>
      </c>
      <c r="AK30" s="16">
        <f>'[6]Com Forecast Med'!AJ30</f>
        <v>0.127</v>
      </c>
      <c r="AL30" s="16">
        <f>'[6]Com Forecast Med'!AK30</f>
        <v>0.45609999999999995</v>
      </c>
      <c r="AM30" s="16">
        <f>'[6]Com Forecast Med'!AL30</f>
        <v>0.32359999999999989</v>
      </c>
      <c r="AN30" s="16">
        <f>'[6]Com Forecast Med'!AM30</f>
        <v>0.65469375729688195</v>
      </c>
      <c r="AO30" s="16">
        <f>'[6]Com Forecast Med'!AN30</f>
        <v>0.65467190137582765</v>
      </c>
      <c r="AP30" s="16">
        <f>'[6]Com Forecast Med'!AO30</f>
        <v>0.65318337353470179</v>
      </c>
      <c r="AQ30" s="89">
        <f>'[6]Com Forecast Med'!AP30</f>
        <v>0.65092170375256153</v>
      </c>
      <c r="AR30" s="16">
        <f>'[6]Com Forecast Med'!AQ30</f>
        <v>1.3798554075551153</v>
      </c>
      <c r="AS30" s="16">
        <f>'[6]Com Forecast Med'!AR30</f>
        <v>0.65581550791321608</v>
      </c>
      <c r="AT30" s="16">
        <f>'[6]Com Forecast Med'!AS30</f>
        <v>0.653033579109499</v>
      </c>
      <c r="AU30" s="16">
        <f>'[6]Com Forecast Med'!AT30</f>
        <v>1.0578644039238247</v>
      </c>
      <c r="AV30" s="16">
        <f>'[6]Com Forecast Med'!AU30</f>
        <v>1.3302062350046113</v>
      </c>
      <c r="AW30" s="16">
        <f>'[6]Com Forecast Med'!AV30</f>
        <v>1.5364104970145587</v>
      </c>
      <c r="AX30" s="16">
        <f>'[6]Com Forecast Med'!AW30</f>
        <v>1.8399913773766414</v>
      </c>
      <c r="AY30" s="16">
        <f>'[6]Com Forecast Med'!AX30</f>
        <v>2.0483837776020146</v>
      </c>
      <c r="AZ30" s="16">
        <f>'[6]Com Forecast Med'!AY30</f>
        <v>1.74868518251538</v>
      </c>
      <c r="BA30" s="16">
        <f>'[6]Com Forecast Med'!AZ30</f>
        <v>1.556471009503708</v>
      </c>
      <c r="BB30" s="16">
        <f>'[6]Com Forecast Med'!BA30</f>
        <v>1.6687276834349669</v>
      </c>
      <c r="BC30" s="16">
        <f>'[6]Com Forecast Med'!BB30</f>
        <v>2.0638576764187637</v>
      </c>
      <c r="BD30" s="16">
        <f>'[6]Com Forecast Med'!BC30</f>
        <v>1.9622146483467009</v>
      </c>
      <c r="BE30" s="16">
        <f>'[6]Com Forecast Med'!BD30</f>
        <v>2.1576328575976857</v>
      </c>
      <c r="BF30" s="16">
        <f>'[6]Com Forecast Med'!BE30</f>
        <v>2.4519322830407768</v>
      </c>
      <c r="BG30" s="16">
        <f>'[6]Com Forecast Med'!BF30</f>
        <v>2.2259833837749681</v>
      </c>
      <c r="BH30" s="16">
        <f>'[6]Com Forecast Med'!BG30</f>
        <v>2.6733961060942582</v>
      </c>
      <c r="BI30" s="16">
        <f>'[6]Com Forecast Med'!BH30</f>
        <v>2.2849898564744247</v>
      </c>
      <c r="BJ30" s="16">
        <f>'[6]Com Forecast Med'!BI30</f>
        <v>2.4381671632326087</v>
      </c>
    </row>
    <row r="31" spans="1:62" s="1" customFormat="1">
      <c r="B31" s="1" t="str">
        <f t="shared" si="1"/>
        <v>OROtherNew</v>
      </c>
      <c r="C31" s="57" t="s">
        <v>68</v>
      </c>
      <c r="D31" s="372" t="s">
        <v>69</v>
      </c>
      <c r="E31" s="1" t="s">
        <v>8</v>
      </c>
      <c r="H31" s="16">
        <f>'[6]Com Forecast Med'!G31</f>
        <v>1.2930060000000001</v>
      </c>
      <c r="I31" s="16">
        <f>'[6]Com Forecast Med'!H31</f>
        <v>2.229282</v>
      </c>
      <c r="J31" s="16">
        <f>'[6]Com Forecast Med'!I31</f>
        <v>1.0725660000000001</v>
      </c>
      <c r="K31" s="16">
        <f>'[6]Com Forecast Med'!J31</f>
        <v>1.2571680000000001</v>
      </c>
      <c r="L31" s="16">
        <f>'[6]Com Forecast Med'!K31</f>
        <v>1.3362360000000002</v>
      </c>
      <c r="M31" s="16">
        <f>'[6]Com Forecast Med'!L31</f>
        <v>0.78838557600000003</v>
      </c>
      <c r="N31" s="16">
        <f>'[6]Com Forecast Med'!M31</f>
        <v>1.8948039000000001</v>
      </c>
      <c r="O31" s="16">
        <f>'[6]Com Forecast Med'!N31</f>
        <v>0.87245399999999995</v>
      </c>
      <c r="P31" s="16">
        <f>'[6]Com Forecast Med'!O31</f>
        <v>2.0177744400000002</v>
      </c>
      <c r="Q31" s="16">
        <f>'[6]Com Forecast Med'!P31</f>
        <v>3.7092554399999997</v>
      </c>
      <c r="R31" s="16">
        <f>'[6]Com Forecast Med'!Q31</f>
        <v>3.9276137999999996</v>
      </c>
      <c r="S31" s="16">
        <f>'[6]Com Forecast Med'!R31</f>
        <v>3.0820020000000001</v>
      </c>
      <c r="T31" s="16">
        <f>'[6]Com Forecast Med'!S31</f>
        <v>2.6788740000000009</v>
      </c>
      <c r="U31" s="16">
        <f>'[6]Com Forecast Med'!T31</f>
        <v>2.7755639999999997</v>
      </c>
      <c r="V31" s="16">
        <f>'[6]Com Forecast Med'!U31</f>
        <v>2.5406699999999995</v>
      </c>
      <c r="W31" s="16">
        <f>'[6]Com Forecast Med'!V31</f>
        <v>1.5496500000000002</v>
      </c>
      <c r="X31" s="16">
        <f>'[6]Com Forecast Med'!W31</f>
        <v>3.1783999999999999</v>
      </c>
      <c r="Y31" s="16">
        <f>'[6]Com Forecast Med'!X31</f>
        <v>3.2438500000000001</v>
      </c>
      <c r="Z31" s="16">
        <f>'[6]Com Forecast Med'!Y31</f>
        <v>1.3588</v>
      </c>
      <c r="AA31" s="16">
        <f>'[6]Com Forecast Med'!Z31</f>
        <v>0.66200000000000003</v>
      </c>
      <c r="AB31" s="16">
        <f>'[6]Com Forecast Med'!AA31</f>
        <v>1.2854712808283151</v>
      </c>
      <c r="AC31" s="16">
        <f>'[6]Com Forecast Med'!AB31</f>
        <v>1.5350817518422488</v>
      </c>
      <c r="AD31" s="16">
        <f>'[6]Com Forecast Med'!AC31</f>
        <v>1.3825302212329729</v>
      </c>
      <c r="AE31" s="16">
        <f>'[6]Com Forecast Med'!AD31</f>
        <v>1.2973344781524432</v>
      </c>
      <c r="AF31" s="16">
        <f>'[6]Com Forecast Med'!AE31</f>
        <v>1.2292386545826346</v>
      </c>
      <c r="AG31" s="16">
        <f>'[6]Com Forecast Med'!AF31</f>
        <v>1.188699999999999</v>
      </c>
      <c r="AH31" s="16">
        <f>'[6]Com Forecast Med'!AG31</f>
        <v>0.95109999999999995</v>
      </c>
      <c r="AI31" s="16">
        <f>'[6]Com Forecast Med'!AH31</f>
        <v>0.04</v>
      </c>
      <c r="AJ31" s="16">
        <f>'[6]Com Forecast Med'!AI31</f>
        <v>0.252</v>
      </c>
      <c r="AK31" s="16">
        <f>'[6]Com Forecast Med'!AJ31</f>
        <v>0.33200000000000002</v>
      </c>
      <c r="AL31" s="16">
        <f>'[6]Com Forecast Med'!AK31</f>
        <v>2.3359000000000001</v>
      </c>
      <c r="AM31" s="16">
        <f>'[6]Com Forecast Med'!AL31</f>
        <v>1.6392</v>
      </c>
      <c r="AN31" s="16">
        <f>'[6]Com Forecast Med'!AM31</f>
        <v>4.4891912436990724</v>
      </c>
      <c r="AO31" s="16">
        <f>'[6]Com Forecast Med'!AN31</f>
        <v>2.7528894950517646</v>
      </c>
      <c r="AP31" s="16">
        <f>'[6]Com Forecast Med'!AO31</f>
        <v>3.1079472179001133</v>
      </c>
      <c r="AQ31" s="89">
        <f>'[6]Com Forecast Med'!AP31</f>
        <v>2.6181572804702702</v>
      </c>
      <c r="AR31" s="16">
        <f>'[6]Com Forecast Med'!AQ31</f>
        <v>3.3354114337111023</v>
      </c>
      <c r="AS31" s="16">
        <f>'[6]Com Forecast Med'!AR31</f>
        <v>2.8491420233875249</v>
      </c>
      <c r="AT31" s="16">
        <f>'[6]Com Forecast Med'!AS31</f>
        <v>2.7503567423940312</v>
      </c>
      <c r="AU31" s="16">
        <f>'[6]Com Forecast Med'!AT31</f>
        <v>4.1113445215358189</v>
      </c>
      <c r="AV31" s="16">
        <f>'[6]Com Forecast Med'!AU31</f>
        <v>4.5177890555302191</v>
      </c>
      <c r="AW31" s="16">
        <f>'[6]Com Forecast Med'!AV31</f>
        <v>4.0580891261697269</v>
      </c>
      <c r="AX31" s="16">
        <f>'[6]Com Forecast Med'!AW31</f>
        <v>3.7885150422513876</v>
      </c>
      <c r="AY31" s="16">
        <f>'[6]Com Forecast Med'!AX31</f>
        <v>3.6577794068639062</v>
      </c>
      <c r="AZ31" s="16">
        <f>'[6]Com Forecast Med'!AY31</f>
        <v>4.106010852719149</v>
      </c>
      <c r="BA31" s="16">
        <f>'[6]Com Forecast Med'!AZ31</f>
        <v>4.2646020288195334</v>
      </c>
      <c r="BB31" s="16">
        <f>'[6]Com Forecast Med'!BA31</f>
        <v>3.8238587519148286</v>
      </c>
      <c r="BC31" s="16">
        <f>'[6]Com Forecast Med'!BB31</f>
        <v>3.4951923444614699</v>
      </c>
      <c r="BD31" s="16">
        <f>'[6]Com Forecast Med'!BC31</f>
        <v>3.8842671208848252</v>
      </c>
      <c r="BE31" s="16">
        <f>'[6]Com Forecast Med'!BD31</f>
        <v>3.5766007984392547</v>
      </c>
      <c r="BF31" s="16">
        <f>'[6]Com Forecast Med'!BE31</f>
        <v>3.6801838307099279</v>
      </c>
      <c r="BG31" s="16">
        <f>'[6]Com Forecast Med'!BF31</f>
        <v>3.7669846188233111</v>
      </c>
      <c r="BH31" s="16">
        <f>'[6]Com Forecast Med'!BG31</f>
        <v>4.7136693361416961</v>
      </c>
      <c r="BI31" s="16">
        <f>'[6]Com Forecast Med'!BH31</f>
        <v>3.2871509789825089</v>
      </c>
      <c r="BJ31" s="16">
        <f>'[6]Com Forecast Med'!BI31</f>
        <v>4.0821744694039115</v>
      </c>
    </row>
    <row r="32" spans="1:62" s="1" customFormat="1">
      <c r="B32" s="1" t="str">
        <f t="shared" si="1"/>
        <v>ORLarge OffStock 1987-2049,  post 2021 stock is retired at a fixed rate starting with Cell A32.</v>
      </c>
      <c r="C32" s="1" t="s">
        <v>70</v>
      </c>
      <c r="D32" s="372" t="s">
        <v>41</v>
      </c>
      <c r="E32" s="1" t="str">
        <f>'[6]Com Forecast Med'!D32</f>
        <v>Stock 1987-2049,  post 2021 stock is retired at a fixed rate starting with Cell A32.</v>
      </c>
      <c r="F32" s="1" t="s">
        <v>71</v>
      </c>
      <c r="AJ32" s="85"/>
      <c r="AK32" s="16">
        <f>'[6]Com Forecast Med'!AJ32</f>
        <v>95.878449924450138</v>
      </c>
      <c r="AL32" s="16">
        <f>'[6]Com Forecast Med'!AK32</f>
        <v>96.457734924450136</v>
      </c>
      <c r="AM32" s="16">
        <f>'[6]Com Forecast Med'!AL32</f>
        <v>97.674939924450143</v>
      </c>
      <c r="AN32" s="16">
        <f>'[6]Com Forecast Med'!AM32</f>
        <v>99.034863186313004</v>
      </c>
      <c r="AO32" s="16">
        <f>'[6]Com Forecast Med'!AN32</f>
        <v>99.903155169332678</v>
      </c>
      <c r="AP32" s="16">
        <f>'[6]Com Forecast Med'!AO32</f>
        <v>100.78311832655795</v>
      </c>
      <c r="AQ32" s="89">
        <f>'[6]Com Forecast Med'!AP32</f>
        <v>100.48076897157829</v>
      </c>
      <c r="AR32" s="16">
        <f>'[6]Com Forecast Med'!AQ32</f>
        <v>100.17932666466355</v>
      </c>
      <c r="AS32" s="16">
        <f>'[6]Com Forecast Med'!AR32</f>
        <v>99.878788684669559</v>
      </c>
      <c r="AT32" s="16">
        <f>'[6]Com Forecast Med'!AS32</f>
        <v>99.579152318615556</v>
      </c>
      <c r="AU32" s="16">
        <f>'[6]Com Forecast Med'!AT32</f>
        <v>99.280414861659708</v>
      </c>
      <c r="AV32" s="16">
        <f>'[6]Com Forecast Med'!AU32</f>
        <v>98.982573617074735</v>
      </c>
      <c r="AW32" s="16">
        <f>'[6]Com Forecast Med'!AV32</f>
        <v>98.685625896223513</v>
      </c>
      <c r="AX32" s="16">
        <f>'[6]Com Forecast Med'!AW32</f>
        <v>98.389569018534843</v>
      </c>
      <c r="AY32" s="16">
        <f>'[6]Com Forecast Med'!AX32</f>
        <v>98.094400311479234</v>
      </c>
      <c r="AZ32" s="16">
        <f>'[6]Com Forecast Med'!AY32</f>
        <v>97.80011711054479</v>
      </c>
      <c r="BA32" s="16">
        <f>'[6]Com Forecast Med'!AZ32</f>
        <v>97.506716759213148</v>
      </c>
      <c r="BB32" s="16">
        <f>'[6]Com Forecast Med'!BA32</f>
        <v>97.214196608935509</v>
      </c>
      <c r="BC32" s="16">
        <f>'[6]Com Forecast Med'!BB32</f>
        <v>96.922554019108702</v>
      </c>
      <c r="BD32" s="16">
        <f>'[6]Com Forecast Med'!BC32</f>
        <v>96.631786357051382</v>
      </c>
      <c r="BE32" s="16">
        <f>'[6]Com Forecast Med'!BD32</f>
        <v>96.341890997980229</v>
      </c>
      <c r="BF32" s="16">
        <f>'[6]Com Forecast Med'!BE32</f>
        <v>96.052865324986286</v>
      </c>
      <c r="BG32" s="16">
        <f>'[6]Com Forecast Med'!BF32</f>
        <v>95.764706729011323</v>
      </c>
      <c r="BH32" s="16">
        <f>'[6]Com Forecast Med'!BG32</f>
        <v>95.477412608824295</v>
      </c>
      <c r="BI32" s="16">
        <f>'[6]Com Forecast Med'!BH32</f>
        <v>95.190980370997821</v>
      </c>
      <c r="BJ32" s="16">
        <f>'[6]Com Forecast Med'!BI32</f>
        <v>94.905407429884832</v>
      </c>
    </row>
    <row r="33" spans="2:62" s="1" customFormat="1">
      <c r="B33" s="1" t="str">
        <f t="shared" si="1"/>
        <v>ORMedium OffStock 1987-2049,  post 2021 stock is retired at a fixed rate starting with Cell A32.</v>
      </c>
      <c r="C33" s="1" t="s">
        <v>72</v>
      </c>
      <c r="D33" s="372" t="s">
        <v>43</v>
      </c>
      <c r="E33" s="1" t="str">
        <f>'[6]Com Forecast Med'!D33</f>
        <v>Stock 1987-2049,  post 2021 stock is retired at a fixed rate starting with Cell A32.</v>
      </c>
      <c r="F33" s="1" t="s">
        <v>71</v>
      </c>
      <c r="AJ33" s="85"/>
      <c r="AK33" s="16">
        <f>'[6]Com Forecast Med'!AJ33</f>
        <v>48.744304755638112</v>
      </c>
      <c r="AL33" s="16">
        <f>'[6]Com Forecast Med'!AK33</f>
        <v>49.297843755638112</v>
      </c>
      <c r="AM33" s="16">
        <f>'[6]Com Forecast Med'!AL33</f>
        <v>50.460950755638109</v>
      </c>
      <c r="AN33" s="16">
        <f>'[6]Com Forecast Med'!AM33</f>
        <v>51.760432983640392</v>
      </c>
      <c r="AO33" s="16">
        <f>'[6]Com Forecast Med'!AN33</f>
        <v>52.590134211859187</v>
      </c>
      <c r="AP33" s="16">
        <f>'[6]Com Forecast Med'!AO33</f>
        <v>53.430987895430007</v>
      </c>
      <c r="AQ33" s="89">
        <f>'[6]Com Forecast Med'!AP33</f>
        <v>53.270694931743719</v>
      </c>
      <c r="AR33" s="16">
        <f>'[6]Com Forecast Med'!AQ33</f>
        <v>53.110882846948485</v>
      </c>
      <c r="AS33" s="16">
        <f>'[6]Com Forecast Med'!AR33</f>
        <v>52.951550198407638</v>
      </c>
      <c r="AT33" s="16">
        <f>'[6]Com Forecast Med'!AS33</f>
        <v>52.792695547812414</v>
      </c>
      <c r="AU33" s="16">
        <f>'[6]Com Forecast Med'!AT33</f>
        <v>52.634317461168976</v>
      </c>
      <c r="AV33" s="16">
        <f>'[6]Com Forecast Med'!AU33</f>
        <v>52.476414508785467</v>
      </c>
      <c r="AW33" s="16">
        <f>'[6]Com Forecast Med'!AV33</f>
        <v>52.318985265259109</v>
      </c>
      <c r="AX33" s="16">
        <f>'[6]Com Forecast Med'!AW33</f>
        <v>52.162028309463331</v>
      </c>
      <c r="AY33" s="16">
        <f>'[6]Com Forecast Med'!AX33</f>
        <v>52.005542224534942</v>
      </c>
      <c r="AZ33" s="16">
        <f>'[6]Com Forecast Med'!AY33</f>
        <v>51.849525597861337</v>
      </c>
      <c r="BA33" s="16">
        <f>'[6]Com Forecast Med'!AZ33</f>
        <v>51.693977021067752</v>
      </c>
      <c r="BB33" s="16">
        <f>'[6]Com Forecast Med'!BA33</f>
        <v>51.538895090004551</v>
      </c>
      <c r="BC33" s="16">
        <f>'[6]Com Forecast Med'!BB33</f>
        <v>51.384278404734538</v>
      </c>
      <c r="BD33" s="16">
        <f>'[6]Com Forecast Med'!BC33</f>
        <v>51.230125569520332</v>
      </c>
      <c r="BE33" s="16">
        <f>'[6]Com Forecast Med'!BD33</f>
        <v>51.076435192811772</v>
      </c>
      <c r="BF33" s="16">
        <f>'[6]Com Forecast Med'!BE33</f>
        <v>50.923205887233337</v>
      </c>
      <c r="BG33" s="16">
        <f>'[6]Com Forecast Med'!BF33</f>
        <v>50.77043626957164</v>
      </c>
      <c r="BH33" s="16">
        <f>'[6]Com Forecast Med'!BG33</f>
        <v>50.618124960762927</v>
      </c>
      <c r="BI33" s="16">
        <f>'[6]Com Forecast Med'!BH33</f>
        <v>50.466270585880636</v>
      </c>
      <c r="BJ33" s="16">
        <f>'[6]Com Forecast Med'!BI33</f>
        <v>50.314871774122992</v>
      </c>
    </row>
    <row r="34" spans="2:62" s="1" customFormat="1">
      <c r="B34" s="1" t="str">
        <f t="shared" si="1"/>
        <v>ORSmall OffStock 1987-2049,  post 2021 stock is retired at a fixed rate starting with Cell A32.</v>
      </c>
      <c r="C34" s="1" t="s">
        <v>73</v>
      </c>
      <c r="D34" s="372" t="s">
        <v>45</v>
      </c>
      <c r="E34" s="1" t="str">
        <f>'[6]Com Forecast Med'!D34</f>
        <v>Stock 1987-2049,  post 2021 stock is retired at a fixed rate starting with Cell A32.</v>
      </c>
      <c r="F34" s="1" t="s">
        <v>71</v>
      </c>
      <c r="AJ34" s="85"/>
      <c r="AK34" s="16">
        <f>'[6]Com Forecast Med'!AJ34</f>
        <v>47.977705088134471</v>
      </c>
      <c r="AL34" s="16">
        <f>'[6]Com Forecast Med'!AK34</f>
        <v>48.132181088134473</v>
      </c>
      <c r="AM34" s="16">
        <f>'[6]Com Forecast Med'!AL34</f>
        <v>48.456769088134472</v>
      </c>
      <c r="AN34" s="16">
        <f>'[6]Com Forecast Med'!AM34</f>
        <v>48.819415291297901</v>
      </c>
      <c r="AO34" s="16">
        <f>'[6]Com Forecast Med'!AN34</f>
        <v>49.050959820103145</v>
      </c>
      <c r="AP34" s="16">
        <f>'[6]Com Forecast Med'!AO34</f>
        <v>49.285616662029888</v>
      </c>
      <c r="AQ34" s="89">
        <f>'[6]Com Forecast Med'!AP34</f>
        <v>49.137759812043797</v>
      </c>
      <c r="AR34" s="16">
        <f>'[6]Com Forecast Med'!AQ34</f>
        <v>48.990346532607667</v>
      </c>
      <c r="AS34" s="16">
        <f>'[6]Com Forecast Med'!AR34</f>
        <v>48.843375493009844</v>
      </c>
      <c r="AT34" s="16">
        <f>'[6]Com Forecast Med'!AS34</f>
        <v>48.696845366530816</v>
      </c>
      <c r="AU34" s="16">
        <f>'[6]Com Forecast Med'!AT34</f>
        <v>48.550754830431224</v>
      </c>
      <c r="AV34" s="16">
        <f>'[6]Com Forecast Med'!AU34</f>
        <v>48.405102565939927</v>
      </c>
      <c r="AW34" s="16">
        <f>'[6]Com Forecast Med'!AV34</f>
        <v>48.259887258242109</v>
      </c>
      <c r="AX34" s="16">
        <f>'[6]Com Forecast Med'!AW34</f>
        <v>48.115107596467382</v>
      </c>
      <c r="AY34" s="16">
        <f>'[6]Com Forecast Med'!AX34</f>
        <v>47.970762273677977</v>
      </c>
      <c r="AZ34" s="16">
        <f>'[6]Com Forecast Med'!AY34</f>
        <v>47.826849986856942</v>
      </c>
      <c r="BA34" s="16">
        <f>'[6]Com Forecast Med'!AZ34</f>
        <v>47.683369436896371</v>
      </c>
      <c r="BB34" s="16">
        <f>'[6]Com Forecast Med'!BA34</f>
        <v>47.540319328585682</v>
      </c>
      <c r="BC34" s="16">
        <f>'[6]Com Forecast Med'!BB34</f>
        <v>47.397698370599926</v>
      </c>
      <c r="BD34" s="16">
        <f>'[6]Com Forecast Med'!BC34</f>
        <v>47.255505275488126</v>
      </c>
      <c r="BE34" s="16">
        <f>'[6]Com Forecast Med'!BD34</f>
        <v>47.113738759661665</v>
      </c>
      <c r="BF34" s="16">
        <f>'[6]Com Forecast Med'!BE34</f>
        <v>46.972397543382677</v>
      </c>
      <c r="BG34" s="16">
        <f>'[6]Com Forecast Med'!BF34</f>
        <v>46.831480350752528</v>
      </c>
      <c r="BH34" s="16">
        <f>'[6]Com Forecast Med'!BG34</f>
        <v>46.690985909700274</v>
      </c>
      <c r="BI34" s="16">
        <f>'[6]Com Forecast Med'!BH34</f>
        <v>46.550912951971171</v>
      </c>
      <c r="BJ34" s="16">
        <f>'[6]Com Forecast Med'!BI34</f>
        <v>46.411260213115256</v>
      </c>
    </row>
    <row r="35" spans="2:62" s="1" customFormat="1">
      <c r="B35" s="1" t="str">
        <f t="shared" si="1"/>
        <v>ORXLarge RetStock 1987-2049,  post 2021 stock is retired at a fixed rate starting with Cell A32.</v>
      </c>
      <c r="C35" s="1" t="s">
        <v>46</v>
      </c>
      <c r="D35" s="372" t="s">
        <v>5432</v>
      </c>
      <c r="E35" s="1" t="str">
        <f>'[6]Com Forecast Med'!D35</f>
        <v>Stock 1987-2049,  post 2021 stock is retired at a fixed rate starting with Cell A32.</v>
      </c>
      <c r="F35" s="1" t="s">
        <v>71</v>
      </c>
      <c r="AJ35" s="85"/>
      <c r="AK35" s="16">
        <f>'[6]Com Forecast Med'!AJ35</f>
        <v>35.893991408827695</v>
      </c>
      <c r="AL35" s="16">
        <f>'[6]Com Forecast Med'!AK35</f>
        <v>36.004255408827696</v>
      </c>
      <c r="AM35" s="16">
        <f>'[6]Com Forecast Med'!AL35</f>
        <v>36.305731408827697</v>
      </c>
      <c r="AN35" s="16">
        <f>'[6]Com Forecast Med'!AM35</f>
        <v>36.510372755892867</v>
      </c>
      <c r="AO35" s="16">
        <f>'[6]Com Forecast Med'!AN35</f>
        <v>36.714805188290718</v>
      </c>
      <c r="AP35" s="16">
        <f>'[6]Com Forecast Med'!AO35</f>
        <v>36.917620322911851</v>
      </c>
      <c r="AQ35" s="89">
        <f>'[6]Com Forecast Med'!AP35</f>
        <v>36.747799269426459</v>
      </c>
      <c r="AR35" s="16">
        <f>'[6]Com Forecast Med'!AQ35</f>
        <v>36.578759392787092</v>
      </c>
      <c r="AS35" s="16">
        <f>'[6]Com Forecast Med'!AR35</f>
        <v>36.410497099580269</v>
      </c>
      <c r="AT35" s="16">
        <f>'[6]Com Forecast Med'!AS35</f>
        <v>36.243008812922199</v>
      </c>
      <c r="AU35" s="16">
        <f>'[6]Com Forecast Med'!AT35</f>
        <v>36.076290972382758</v>
      </c>
      <c r="AV35" s="16">
        <f>'[6]Com Forecast Med'!AU35</f>
        <v>35.910340033909797</v>
      </c>
      <c r="AW35" s="16">
        <f>'[6]Com Forecast Med'!AV35</f>
        <v>35.745152469753812</v>
      </c>
      <c r="AX35" s="16">
        <f>'[6]Com Forecast Med'!AW35</f>
        <v>35.58072476839294</v>
      </c>
      <c r="AY35" s="16">
        <f>'[6]Com Forecast Med'!AX35</f>
        <v>35.417053434458332</v>
      </c>
      <c r="AZ35" s="16">
        <f>'[6]Com Forecast Med'!AY35</f>
        <v>35.254134988659821</v>
      </c>
      <c r="BA35" s="16">
        <f>'[6]Com Forecast Med'!AZ35</f>
        <v>35.091965967711985</v>
      </c>
      <c r="BB35" s="16">
        <f>'[6]Com Forecast Med'!BA35</f>
        <v>34.930542924260507</v>
      </c>
      <c r="BC35" s="16">
        <f>'[6]Com Forecast Med'!BB35</f>
        <v>34.769862426808906</v>
      </c>
      <c r="BD35" s="16">
        <f>'[6]Com Forecast Med'!BC35</f>
        <v>34.609921059645586</v>
      </c>
      <c r="BE35" s="16">
        <f>'[6]Com Forecast Med'!BD35</f>
        <v>34.450715422771218</v>
      </c>
      <c r="BF35" s="16">
        <f>'[6]Com Forecast Med'!BE35</f>
        <v>34.29224213182647</v>
      </c>
      <c r="BG35" s="16">
        <f>'[6]Com Forecast Med'!BF35</f>
        <v>34.134497818020066</v>
      </c>
      <c r="BH35" s="16">
        <f>'[6]Com Forecast Med'!BG35</f>
        <v>33.977479128057169</v>
      </c>
      <c r="BI35" s="16">
        <f>'[6]Com Forecast Med'!BH35</f>
        <v>33.821182724068102</v>
      </c>
      <c r="BJ35" s="16">
        <f>'[6]Com Forecast Med'!BI35</f>
        <v>33.665605283537388</v>
      </c>
    </row>
    <row r="36" spans="2:62" s="1" customFormat="1">
      <c r="B36" s="1" t="str">
        <f t="shared" si="1"/>
        <v>ORLarge RetStock 1987-2049,  post 2021 stock is retired at a fixed rate starting with Cell A32.</v>
      </c>
      <c r="C36" s="1" t="s">
        <v>47</v>
      </c>
      <c r="D36" s="372" t="s">
        <v>5429</v>
      </c>
      <c r="E36" s="1" t="str">
        <f>'[6]Com Forecast Med'!D36</f>
        <v>Stock 1987-2049,  post 2021 stock is retired at a fixed rate starting with Cell A32.</v>
      </c>
      <c r="F36" s="1" t="s">
        <v>71</v>
      </c>
      <c r="AJ36" s="85"/>
      <c r="AK36" s="16">
        <f>'[6]Com Forecast Med'!AJ36</f>
        <v>54.418861883308303</v>
      </c>
      <c r="AL36" s="16">
        <f>'[6]Com Forecast Med'!AK36</f>
        <v>54.4661178833083</v>
      </c>
      <c r="AM36" s="16">
        <f>'[6]Com Forecast Med'!AL36</f>
        <v>54.595321883308301</v>
      </c>
      <c r="AN36" s="16">
        <f>'[6]Com Forecast Med'!AM36</f>
        <v>54.683025317764802</v>
      </c>
      <c r="AO36" s="16">
        <f>'[6]Com Forecast Med'!AN36</f>
        <v>54.770639217363879</v>
      </c>
      <c r="AP36" s="16">
        <f>'[6]Com Forecast Med'!AO36</f>
        <v>54.857559989344367</v>
      </c>
      <c r="AQ36" s="89">
        <f>'[6]Com Forecast Med'!AP36</f>
        <v>54.605215213393379</v>
      </c>
      <c r="AR36" s="16">
        <f>'[6]Com Forecast Med'!AQ36</f>
        <v>54.354031223411766</v>
      </c>
      <c r="AS36" s="16">
        <f>'[6]Com Forecast Med'!AR36</f>
        <v>54.104002679784067</v>
      </c>
      <c r="AT36" s="16">
        <f>'[6]Com Forecast Med'!AS36</f>
        <v>53.855124267457057</v>
      </c>
      <c r="AU36" s="16">
        <f>'[6]Com Forecast Med'!AT36</f>
        <v>53.607390695826751</v>
      </c>
      <c r="AV36" s="16">
        <f>'[6]Com Forecast Med'!AU36</f>
        <v>53.360796698625947</v>
      </c>
      <c r="AW36" s="16">
        <f>'[6]Com Forecast Med'!AV36</f>
        <v>53.115337033812267</v>
      </c>
      <c r="AX36" s="16">
        <f>'[6]Com Forecast Med'!AW36</f>
        <v>52.871006483456725</v>
      </c>
      <c r="AY36" s="16">
        <f>'[6]Com Forecast Med'!AX36</f>
        <v>52.627799853632823</v>
      </c>
      <c r="AZ36" s="16">
        <f>'[6]Com Forecast Med'!AY36</f>
        <v>52.385711974306112</v>
      </c>
      <c r="BA36" s="16">
        <f>'[6]Com Forecast Med'!AZ36</f>
        <v>52.144737699224301</v>
      </c>
      <c r="BB36" s="16">
        <f>'[6]Com Forecast Med'!BA36</f>
        <v>51.904871905807866</v>
      </c>
      <c r="BC36" s="16">
        <f>'[6]Com Forecast Med'!BB36</f>
        <v>51.666109495041148</v>
      </c>
      <c r="BD36" s="16">
        <f>'[6]Com Forecast Med'!BC36</f>
        <v>51.428445391363958</v>
      </c>
      <c r="BE36" s="16">
        <f>'[6]Com Forecast Med'!BD36</f>
        <v>51.191874542563681</v>
      </c>
      <c r="BF36" s="16">
        <f>'[6]Com Forecast Med'!BE36</f>
        <v>50.956391919667887</v>
      </c>
      <c r="BG36" s="16">
        <f>'[6]Com Forecast Med'!BF36</f>
        <v>50.72199251683741</v>
      </c>
      <c r="BH36" s="16">
        <f>'[6]Com Forecast Med'!BG36</f>
        <v>50.488671351259953</v>
      </c>
      <c r="BI36" s="16">
        <f>'[6]Com Forecast Med'!BH36</f>
        <v>50.256423463044158</v>
      </c>
      <c r="BJ36" s="16">
        <f>'[6]Com Forecast Med'!BI36</f>
        <v>50.025243915114153</v>
      </c>
    </row>
    <row r="37" spans="2:62" s="1" customFormat="1">
      <c r="B37" s="1" t="str">
        <f t="shared" si="1"/>
        <v>ORMedium RetStock 1987-2049,  post 2021 stock is retired at a fixed rate starting with Cell A32.</v>
      </c>
      <c r="C37" s="1" t="s">
        <v>48</v>
      </c>
      <c r="D37" s="372" t="s">
        <v>5430</v>
      </c>
      <c r="E37" s="1" t="str">
        <f>'[6]Com Forecast Med'!D37</f>
        <v>Stock 1987-2049,  post 2021 stock is retired at a fixed rate starting with Cell A32.</v>
      </c>
      <c r="F37" s="1" t="s">
        <v>71</v>
      </c>
      <c r="AJ37" s="85"/>
      <c r="AK37" s="16">
        <f>'[6]Com Forecast Med'!AJ37</f>
        <v>25.951886990875099</v>
      </c>
      <c r="AL37" s="16">
        <f>'[6]Com Forecast Med'!AK37</f>
        <v>26.1251589908751</v>
      </c>
      <c r="AM37" s="16">
        <f>'[6]Com Forecast Med'!AL37</f>
        <v>26.598906990875101</v>
      </c>
      <c r="AN37" s="16">
        <f>'[6]Com Forecast Med'!AM37</f>
        <v>26.92048625054894</v>
      </c>
      <c r="AO37" s="16">
        <f>'[6]Com Forecast Med'!AN37</f>
        <v>27.241737215745562</v>
      </c>
      <c r="AP37" s="16">
        <f>'[6]Com Forecast Med'!AO37</f>
        <v>27.560446713007341</v>
      </c>
      <c r="AQ37" s="89">
        <f>'[6]Com Forecast Med'!AP37</f>
        <v>27.433668658127505</v>
      </c>
      <c r="AR37" s="16">
        <f>'[6]Com Forecast Med'!AQ37</f>
        <v>27.307473782300118</v>
      </c>
      <c r="AS37" s="16">
        <f>'[6]Com Forecast Med'!AR37</f>
        <v>27.181859402901537</v>
      </c>
      <c r="AT37" s="16">
        <f>'[6]Com Forecast Med'!AS37</f>
        <v>27.056822849648189</v>
      </c>
      <c r="AU37" s="16">
        <f>'[6]Com Forecast Med'!AT37</f>
        <v>26.932361464539806</v>
      </c>
      <c r="AV37" s="16">
        <f>'[6]Com Forecast Med'!AU37</f>
        <v>26.808472601802922</v>
      </c>
      <c r="AW37" s="16">
        <f>'[6]Com Forecast Med'!AV37</f>
        <v>26.685153627834627</v>
      </c>
      <c r="AX37" s="16">
        <f>'[6]Com Forecast Med'!AW37</f>
        <v>26.562401921146588</v>
      </c>
      <c r="AY37" s="16">
        <f>'[6]Com Forecast Med'!AX37</f>
        <v>26.440214872309312</v>
      </c>
      <c r="AZ37" s="16">
        <f>'[6]Com Forecast Med'!AY37</f>
        <v>26.318589883896689</v>
      </c>
      <c r="BA37" s="16">
        <f>'[6]Com Forecast Med'!AZ37</f>
        <v>26.197524370430763</v>
      </c>
      <c r="BB37" s="16">
        <f>'[6]Com Forecast Med'!BA37</f>
        <v>26.07701575832678</v>
      </c>
      <c r="BC37" s="16">
        <f>'[6]Com Forecast Med'!BB37</f>
        <v>25.957061485838477</v>
      </c>
      <c r="BD37" s="16">
        <f>'[6]Com Forecast Med'!BC37</f>
        <v>25.837659003003619</v>
      </c>
      <c r="BE37" s="16">
        <f>'[6]Com Forecast Med'!BD37</f>
        <v>25.7188057715898</v>
      </c>
      <c r="BF37" s="16">
        <f>'[6]Com Forecast Med'!BE37</f>
        <v>25.600499265040487</v>
      </c>
      <c r="BG37" s="16">
        <f>'[6]Com Forecast Med'!BF37</f>
        <v>25.4827369684213</v>
      </c>
      <c r="BH37" s="16">
        <f>'[6]Com Forecast Med'!BG37</f>
        <v>25.365516378366561</v>
      </c>
      <c r="BI37" s="16">
        <f>'[6]Com Forecast Med'!BH37</f>
        <v>25.248835003026073</v>
      </c>
      <c r="BJ37" s="16">
        <f>'[6]Com Forecast Med'!BI37</f>
        <v>25.132690362012152</v>
      </c>
    </row>
    <row r="38" spans="2:62" s="1" customFormat="1">
      <c r="B38" s="1" t="str">
        <f t="shared" si="1"/>
        <v>ORSmall RetStock 1987-2049,  post 2021 stock is retired at a fixed rate starting with Cell A32.</v>
      </c>
      <c r="C38" s="1" t="s">
        <v>49</v>
      </c>
      <c r="D38" s="372" t="s">
        <v>5431</v>
      </c>
      <c r="E38" s="1" t="str">
        <f>'[6]Com Forecast Med'!D38</f>
        <v>Stock 1987-2049,  post 2021 stock is retired at a fixed rate starting with Cell A32.</v>
      </c>
      <c r="F38" s="1" t="s">
        <v>71</v>
      </c>
      <c r="AJ38" s="85"/>
      <c r="AK38" s="16">
        <f>'[6]Com Forecast Med'!AJ38</f>
        <v>29.21168872814226</v>
      </c>
      <c r="AL38" s="16">
        <f>'[6]Com Forecast Med'!AK38</f>
        <v>29.27469672814226</v>
      </c>
      <c r="AM38" s="16">
        <f>'[6]Com Forecast Med'!AL38</f>
        <v>29.446968728142259</v>
      </c>
      <c r="AN38" s="16">
        <f>'[6]Com Forecast Med'!AM38</f>
        <v>29.563906640750929</v>
      </c>
      <c r="AO38" s="16">
        <f>'[6]Com Forecast Med'!AN38</f>
        <v>29.6807251735497</v>
      </c>
      <c r="AP38" s="16">
        <f>'[6]Com Forecast Med'!AO38</f>
        <v>29.796619536190349</v>
      </c>
      <c r="AQ38" s="89">
        <f>'[6]Com Forecast Med'!AP38</f>
        <v>29.65955508632387</v>
      </c>
      <c r="AR38" s="16">
        <f>'[6]Com Forecast Med'!AQ38</f>
        <v>29.523121132926779</v>
      </c>
      <c r="AS38" s="16">
        <f>'[6]Com Forecast Med'!AR38</f>
        <v>29.387314775715314</v>
      </c>
      <c r="AT38" s="16">
        <f>'[6]Com Forecast Med'!AS38</f>
        <v>29.252133127747022</v>
      </c>
      <c r="AU38" s="16">
        <f>'[6]Com Forecast Med'!AT38</f>
        <v>29.117573315359383</v>
      </c>
      <c r="AV38" s="16">
        <f>'[6]Com Forecast Med'!AU38</f>
        <v>28.983632478108728</v>
      </c>
      <c r="AW38" s="16">
        <f>'[6]Com Forecast Med'!AV38</f>
        <v>28.850307768709428</v>
      </c>
      <c r="AX38" s="16">
        <f>'[6]Com Forecast Med'!AW38</f>
        <v>28.717596352973363</v>
      </c>
      <c r="AY38" s="16">
        <f>'[6]Com Forecast Med'!AX38</f>
        <v>28.585495409749683</v>
      </c>
      <c r="AZ38" s="16">
        <f>'[6]Com Forecast Med'!AY38</f>
        <v>28.454002130864833</v>
      </c>
      <c r="BA38" s="16">
        <f>'[6]Com Forecast Med'!AZ38</f>
        <v>28.323113721062853</v>
      </c>
      <c r="BB38" s="16">
        <f>'[6]Com Forecast Med'!BA38</f>
        <v>28.192827397945962</v>
      </c>
      <c r="BC38" s="16">
        <f>'[6]Com Forecast Med'!BB38</f>
        <v>28.063140391915407</v>
      </c>
      <c r="BD38" s="16">
        <f>'[6]Com Forecast Med'!BC38</f>
        <v>27.934049946112594</v>
      </c>
      <c r="BE38" s="16">
        <f>'[6]Com Forecast Med'!BD38</f>
        <v>27.805553316360474</v>
      </c>
      <c r="BF38" s="16">
        <f>'[6]Com Forecast Med'!BE38</f>
        <v>27.677647771105214</v>
      </c>
      <c r="BG38" s="16">
        <f>'[6]Com Forecast Med'!BF38</f>
        <v>27.550330591358129</v>
      </c>
      <c r="BH38" s="16">
        <f>'[6]Com Forecast Med'!BG38</f>
        <v>27.423599070637881</v>
      </c>
      <c r="BI38" s="16">
        <f>'[6]Com Forecast Med'!BH38</f>
        <v>27.297450514912946</v>
      </c>
      <c r="BJ38" s="16">
        <f>'[6]Com Forecast Med'!BI38</f>
        <v>27.171882242544346</v>
      </c>
    </row>
    <row r="39" spans="2:62" s="1" customFormat="1">
      <c r="B39" s="1" t="str">
        <f t="shared" si="1"/>
        <v>ORSchool K-12Stock 1987-2049,  post 2021 stock is retired at a fixed rate starting with Cell A32.</v>
      </c>
      <c r="C39" s="1" t="s">
        <v>50</v>
      </c>
      <c r="D39" s="372" t="s">
        <v>5433</v>
      </c>
      <c r="E39" s="1" t="str">
        <f>'[6]Com Forecast Med'!D39</f>
        <v>Stock 1987-2049,  post 2021 stock is retired at a fixed rate starting with Cell A32.</v>
      </c>
      <c r="F39" s="1" t="s">
        <v>71</v>
      </c>
      <c r="AJ39" s="85"/>
      <c r="AK39" s="16">
        <f>'[6]Com Forecast Med'!AJ39</f>
        <v>83.975289718939806</v>
      </c>
      <c r="AL39" s="16">
        <f>'[6]Com Forecast Med'!AK39</f>
        <v>85.943489718939801</v>
      </c>
      <c r="AM39" s="16">
        <f>'[6]Com Forecast Med'!AL39</f>
        <v>86.725189718939802</v>
      </c>
      <c r="AN39" s="16">
        <f>'[6]Com Forecast Med'!AM39</f>
        <v>86.936436121981941</v>
      </c>
      <c r="AO39" s="16">
        <f>'[6]Com Forecast Med'!AN39</f>
        <v>87.147245885083947</v>
      </c>
      <c r="AP39" s="16">
        <f>'[6]Com Forecast Med'!AO39</f>
        <v>87.358055648185953</v>
      </c>
      <c r="AQ39" s="89">
        <f>'[6]Com Forecast Med'!AP39</f>
        <v>87.174603731324765</v>
      </c>
      <c r="AR39" s="16">
        <f>'[6]Com Forecast Med'!AQ39</f>
        <v>86.991537063488991</v>
      </c>
      <c r="AS39" s="16">
        <f>'[6]Com Forecast Med'!AR39</f>
        <v>86.808854835655666</v>
      </c>
      <c r="AT39" s="16">
        <f>'[6]Com Forecast Med'!AS39</f>
        <v>86.62655624050079</v>
      </c>
      <c r="AU39" s="16">
        <f>'[6]Com Forecast Med'!AT39</f>
        <v>86.444640472395733</v>
      </c>
      <c r="AV39" s="16">
        <f>'[6]Com Forecast Med'!AU39</f>
        <v>86.263106727403709</v>
      </c>
      <c r="AW39" s="16">
        <f>'[6]Com Forecast Med'!AV39</f>
        <v>86.081954203276169</v>
      </c>
      <c r="AX39" s="16">
        <f>'[6]Com Forecast Med'!AW39</f>
        <v>85.901182099449287</v>
      </c>
      <c r="AY39" s="16">
        <f>'[6]Com Forecast Med'!AX39</f>
        <v>85.720789617040438</v>
      </c>
      <c r="AZ39" s="16">
        <f>'[6]Com Forecast Med'!AY39</f>
        <v>85.540775958844648</v>
      </c>
      <c r="BA39" s="16">
        <f>'[6]Com Forecast Med'!AZ39</f>
        <v>85.361140329331079</v>
      </c>
      <c r="BB39" s="16">
        <f>'[6]Com Forecast Med'!BA39</f>
        <v>85.181881934639478</v>
      </c>
      <c r="BC39" s="16">
        <f>'[6]Com Forecast Med'!BB39</f>
        <v>85.002999982576739</v>
      </c>
      <c r="BD39" s="16">
        <f>'[6]Com Forecast Med'!BC39</f>
        <v>84.824493682613323</v>
      </c>
      <c r="BE39" s="16">
        <f>'[6]Com Forecast Med'!BD39</f>
        <v>84.646362245879828</v>
      </c>
      <c r="BF39" s="16">
        <f>'[6]Com Forecast Med'!BE39</f>
        <v>84.468604885163487</v>
      </c>
      <c r="BG39" s="16">
        <f>'[6]Com Forecast Med'!BF39</f>
        <v>84.291220814904648</v>
      </c>
      <c r="BH39" s="16">
        <f>'[6]Com Forecast Med'!BG39</f>
        <v>84.114209251193344</v>
      </c>
      <c r="BI39" s="16">
        <f>'[6]Com Forecast Med'!BH39</f>
        <v>83.937569411765836</v>
      </c>
      <c r="BJ39" s="16">
        <f>'[6]Com Forecast Med'!BI39</f>
        <v>83.761300516001128</v>
      </c>
    </row>
    <row r="40" spans="2:62" s="1" customFormat="1">
      <c r="B40" s="1" t="str">
        <f t="shared" si="1"/>
        <v>ORUniversityStock 1987-2049,  post 2021 stock is retired at a fixed rate starting with Cell A32.</v>
      </c>
      <c r="C40" s="1" t="s">
        <v>51</v>
      </c>
      <c r="D40" s="372" t="s">
        <v>52</v>
      </c>
      <c r="E40" s="1" t="str">
        <f>'[6]Com Forecast Med'!D40</f>
        <v>Stock 1987-2049,  post 2021 stock is retired at a fixed rate starting with Cell A32.</v>
      </c>
      <c r="F40" s="1" t="s">
        <v>71</v>
      </c>
      <c r="AJ40" s="85"/>
      <c r="AK40" s="16">
        <f>'[6]Com Forecast Med'!AJ40</f>
        <v>38.941886999999994</v>
      </c>
      <c r="AL40" s="16">
        <f>'[6]Com Forecast Med'!AK40</f>
        <v>39.598986999999994</v>
      </c>
      <c r="AM40" s="16">
        <f>'[6]Com Forecast Med'!AL40</f>
        <v>40.161086999999995</v>
      </c>
      <c r="AN40" s="16">
        <f>'[6]Com Forecast Med'!AM40</f>
        <v>40.250596597821698</v>
      </c>
      <c r="AO40" s="16">
        <f>'[6]Com Forecast Med'!AN40</f>
        <v>40.336429819604106</v>
      </c>
      <c r="AP40" s="16">
        <f>'[6]Com Forecast Med'!AO40</f>
        <v>40.41947358861421</v>
      </c>
      <c r="AQ40" s="89">
        <f>'[6]Com Forecast Med'!AP40</f>
        <v>40.32246685200154</v>
      </c>
      <c r="AR40" s="16">
        <f>'[6]Com Forecast Med'!AQ40</f>
        <v>40.225692931556736</v>
      </c>
      <c r="AS40" s="16">
        <f>'[6]Com Forecast Med'!AR40</f>
        <v>40.129151268520999</v>
      </c>
      <c r="AT40" s="16">
        <f>'[6]Com Forecast Med'!AS40</f>
        <v>40.032841305476552</v>
      </c>
      <c r="AU40" s="16">
        <f>'[6]Com Forecast Med'!AT40</f>
        <v>39.936762486343412</v>
      </c>
      <c r="AV40" s="16">
        <f>'[6]Com Forecast Med'!AU40</f>
        <v>39.840914256376188</v>
      </c>
      <c r="AW40" s="16">
        <f>'[6]Com Forecast Med'!AV40</f>
        <v>39.74529606216089</v>
      </c>
      <c r="AX40" s="16">
        <f>'[6]Com Forecast Med'!AW40</f>
        <v>39.649907351611702</v>
      </c>
      <c r="AY40" s="16">
        <f>'[6]Com Forecast Med'!AX40</f>
        <v>39.554747573967838</v>
      </c>
      <c r="AZ40" s="16">
        <f>'[6]Com Forecast Med'!AY40</f>
        <v>39.459816179790316</v>
      </c>
      <c r="BA40" s="16">
        <f>'[6]Com Forecast Med'!AZ40</f>
        <v>39.365112620958818</v>
      </c>
      <c r="BB40" s="16">
        <f>'[6]Com Forecast Med'!BA40</f>
        <v>39.270636350668518</v>
      </c>
      <c r="BC40" s="16">
        <f>'[6]Com Forecast Med'!BB40</f>
        <v>39.176386823426917</v>
      </c>
      <c r="BD40" s="16">
        <f>'[6]Com Forecast Med'!BC40</f>
        <v>39.082363495050693</v>
      </c>
      <c r="BE40" s="16">
        <f>'[6]Com Forecast Med'!BD40</f>
        <v>38.988565822662572</v>
      </c>
      <c r="BF40" s="16">
        <f>'[6]Com Forecast Med'!BE40</f>
        <v>38.894993264688182</v>
      </c>
      <c r="BG40" s="16">
        <f>'[6]Com Forecast Med'!BF40</f>
        <v>38.801645280852931</v>
      </c>
      <c r="BH40" s="16">
        <f>'[6]Com Forecast Med'!BG40</f>
        <v>38.708521332178883</v>
      </c>
      <c r="BI40" s="16">
        <f>'[6]Com Forecast Med'!BH40</f>
        <v>38.615620880981652</v>
      </c>
      <c r="BJ40" s="16">
        <f>'[6]Com Forecast Med'!BI40</f>
        <v>38.522943390867297</v>
      </c>
    </row>
    <row r="41" spans="2:62" s="1" customFormat="1">
      <c r="B41" s="1" t="str">
        <f t="shared" si="1"/>
        <v>ORWarehouseStock 1987-2049,  post 2021 stock is retired at a fixed rate starting with Cell A32.</v>
      </c>
      <c r="C41" s="1" t="s">
        <v>53</v>
      </c>
      <c r="D41" s="372" t="s">
        <v>54</v>
      </c>
      <c r="E41" s="1" t="str">
        <f>'[6]Com Forecast Med'!D41</f>
        <v>Stock 1987-2049,  post 2021 stock is retired at a fixed rate starting with Cell A32.</v>
      </c>
      <c r="F41" s="1" t="s">
        <v>71</v>
      </c>
      <c r="AJ41" s="85"/>
      <c r="AK41" s="16">
        <f>'[6]Com Forecast Med'!AJ41</f>
        <v>140.52583079609869</v>
      </c>
      <c r="AL41" s="16">
        <f>'[6]Com Forecast Med'!AK41</f>
        <v>143.27833079609869</v>
      </c>
      <c r="AM41" s="16">
        <f>'[6]Com Forecast Med'!AL41</f>
        <v>148.8223307960987</v>
      </c>
      <c r="AN41" s="16">
        <f>'[6]Com Forecast Med'!AM41</f>
        <v>149.22492148351142</v>
      </c>
      <c r="AO41" s="16">
        <f>'[6]Com Forecast Med'!AN41</f>
        <v>150.39185024047461</v>
      </c>
      <c r="AP41" s="16">
        <f>'[6]Com Forecast Med'!AO41</f>
        <v>151.51173645635063</v>
      </c>
      <c r="AQ41" s="89">
        <f>'[6]Com Forecast Med'!AP41</f>
        <v>150.79660106027666</v>
      </c>
      <c r="AR41" s="16">
        <f>'[6]Com Forecast Med'!AQ41</f>
        <v>150.08484110327217</v>
      </c>
      <c r="AS41" s="16">
        <f>'[6]Com Forecast Med'!AR41</f>
        <v>149.37644065326472</v>
      </c>
      <c r="AT41" s="16">
        <f>'[6]Com Forecast Med'!AS41</f>
        <v>148.67138385338131</v>
      </c>
      <c r="AU41" s="16">
        <f>'[6]Com Forecast Med'!AT41</f>
        <v>147.96965492159336</v>
      </c>
      <c r="AV41" s="16">
        <f>'[6]Com Forecast Med'!AU41</f>
        <v>147.27123815036344</v>
      </c>
      <c r="AW41" s="16">
        <f>'[6]Com Forecast Med'!AV41</f>
        <v>146.57611790629375</v>
      </c>
      <c r="AX41" s="16">
        <f>'[6]Com Forecast Med'!AW41</f>
        <v>145.88427862977605</v>
      </c>
      <c r="AY41" s="16">
        <f>'[6]Com Forecast Med'!AX41</f>
        <v>145.19570483464352</v>
      </c>
      <c r="AZ41" s="16">
        <f>'[6]Com Forecast Med'!AY41</f>
        <v>144.510381107824</v>
      </c>
      <c r="BA41" s="16">
        <f>'[6]Com Forecast Med'!AZ41</f>
        <v>143.82829210899507</v>
      </c>
      <c r="BB41" s="16">
        <f>'[6]Com Forecast Med'!BA41</f>
        <v>143.14942257024063</v>
      </c>
      <c r="BC41" s="16">
        <f>'[6]Com Forecast Med'!BB41</f>
        <v>142.47375729570911</v>
      </c>
      <c r="BD41" s="16">
        <f>'[6]Com Forecast Med'!BC41</f>
        <v>141.80128116127338</v>
      </c>
      <c r="BE41" s="16">
        <f>'[6]Com Forecast Med'!BD41</f>
        <v>141.13197911419218</v>
      </c>
      <c r="BF41" s="16">
        <f>'[6]Com Forecast Med'!BE41</f>
        <v>140.46583617277321</v>
      </c>
      <c r="BG41" s="16">
        <f>'[6]Com Forecast Med'!BF41</f>
        <v>139.80283742603774</v>
      </c>
      <c r="BH41" s="16">
        <f>'[6]Com Forecast Med'!BG41</f>
        <v>139.14296803338684</v>
      </c>
      <c r="BI41" s="16">
        <f>'[6]Com Forecast Med'!BH41</f>
        <v>138.48621322426925</v>
      </c>
      <c r="BJ41" s="16">
        <f>'[6]Com Forecast Med'!BI41</f>
        <v>137.83255829785071</v>
      </c>
    </row>
    <row r="42" spans="2:62" s="1" customFormat="1">
      <c r="B42" s="1" t="str">
        <f t="shared" si="1"/>
        <v>ORSupermarketStock 1987-2049,  post 2021 stock is retired at a fixed rate starting with Cell A32.</v>
      </c>
      <c r="C42" s="1" t="s">
        <v>55</v>
      </c>
      <c r="D42" s="372" t="s">
        <v>56</v>
      </c>
      <c r="E42" s="1" t="str">
        <f>'[6]Com Forecast Med'!D42</f>
        <v>Stock 1987-2049,  post 2021 stock is retired at a fixed rate starting with Cell A32.</v>
      </c>
      <c r="F42" s="1" t="s">
        <v>71</v>
      </c>
      <c r="AJ42" s="85"/>
      <c r="AK42" s="16">
        <f>'[6]Com Forecast Med'!AJ42</f>
        <v>14.818768137871556</v>
      </c>
      <c r="AL42" s="16">
        <f>'[6]Com Forecast Med'!AK42</f>
        <v>14.838594615098856</v>
      </c>
      <c r="AM42" s="16">
        <f>'[6]Com Forecast Med'!AL42</f>
        <v>14.880953545447994</v>
      </c>
      <c r="AN42" s="16">
        <f>'[6]Com Forecast Med'!AM42</f>
        <v>14.977602555349137</v>
      </c>
      <c r="AO42" s="16">
        <f>'[6]Com Forecast Med'!AN42</f>
        <v>15.073129885411042</v>
      </c>
      <c r="AP42" s="16">
        <f>'[6]Com Forecast Med'!AO42</f>
        <v>15.167705661881822</v>
      </c>
      <c r="AQ42" s="89">
        <f>'[6]Com Forecast Med'!AP42</f>
        <v>15.096114091157741</v>
      </c>
      <c r="AR42" s="16">
        <f>'[6]Com Forecast Med'!AQ42</f>
        <v>15.024860432647477</v>
      </c>
      <c r="AS42" s="16">
        <f>'[6]Com Forecast Med'!AR42</f>
        <v>14.953943091405382</v>
      </c>
      <c r="AT42" s="16">
        <f>'[6]Com Forecast Med'!AS42</f>
        <v>14.883360480013948</v>
      </c>
      <c r="AU42" s="16">
        <f>'[6]Com Forecast Med'!AT42</f>
        <v>14.813111018548284</v>
      </c>
      <c r="AV42" s="16">
        <f>'[6]Com Forecast Med'!AU42</f>
        <v>14.743193134540737</v>
      </c>
      <c r="AW42" s="16">
        <f>'[6]Com Forecast Med'!AV42</f>
        <v>14.673605262945706</v>
      </c>
      <c r="AX42" s="16">
        <f>'[6]Com Forecast Med'!AW42</f>
        <v>14.604345846104604</v>
      </c>
      <c r="AY42" s="16">
        <f>'[6]Com Forecast Med'!AX42</f>
        <v>14.535413333710991</v>
      </c>
      <c r="AZ42" s="16">
        <f>'[6]Com Forecast Med'!AY42</f>
        <v>14.466806182775876</v>
      </c>
      <c r="BA42" s="16">
        <f>'[6]Com Forecast Med'!AZ42</f>
        <v>14.398522857593175</v>
      </c>
      <c r="BB42" s="16">
        <f>'[6]Com Forecast Med'!BA42</f>
        <v>14.330561829705337</v>
      </c>
      <c r="BC42" s="16">
        <f>'[6]Com Forecast Med'!BB42</f>
        <v>14.262921577869129</v>
      </c>
      <c r="BD42" s="16">
        <f>'[6]Com Forecast Med'!BC42</f>
        <v>14.195600588021588</v>
      </c>
      <c r="BE42" s="16">
        <f>'[6]Com Forecast Med'!BD42</f>
        <v>14.128597353246127</v>
      </c>
      <c r="BF42" s="16">
        <f>'[6]Com Forecast Med'!BE42</f>
        <v>14.061910373738806</v>
      </c>
      <c r="BG42" s="16">
        <f>'[6]Com Forecast Med'!BF42</f>
        <v>13.99553815677476</v>
      </c>
      <c r="BH42" s="16">
        <f>'[6]Com Forecast Med'!BG42</f>
        <v>13.929479216674784</v>
      </c>
      <c r="BI42" s="16">
        <f>'[6]Com Forecast Med'!BH42</f>
        <v>13.863732074772079</v>
      </c>
      <c r="BJ42" s="16">
        <f>'[6]Com Forecast Med'!BI42</f>
        <v>13.798295259379156</v>
      </c>
    </row>
    <row r="43" spans="2:62" s="1" customFormat="1">
      <c r="B43" s="1" t="str">
        <f t="shared" si="1"/>
        <v>ORMiniMartStock 1987-2049,  post 2021 stock is retired at a fixed rate starting with Cell A32.</v>
      </c>
      <c r="C43" s="1" t="s">
        <v>57</v>
      </c>
      <c r="D43" s="372" t="s">
        <v>58</v>
      </c>
      <c r="E43" s="1" t="str">
        <f>'[6]Com Forecast Med'!D43</f>
        <v>Stock 1987-2049,  post 2021 stock is retired at a fixed rate starting with Cell A32.</v>
      </c>
      <c r="F43" s="1" t="s">
        <v>71</v>
      </c>
      <c r="AJ43" s="85"/>
      <c r="AK43" s="16">
        <f>'[6]Com Forecast Med'!AJ43</f>
        <v>6.862047877596761</v>
      </c>
      <c r="AL43" s="16">
        <f>'[6]Com Forecast Med'!AK43</f>
        <v>6.8715248163065441</v>
      </c>
      <c r="AM43" s="16">
        <f>'[6]Com Forecast Med'!AL43</f>
        <v>6.8917721341799387</v>
      </c>
      <c r="AN43" s="16">
        <f>'[6]Com Forecast Med'!AM43</f>
        <v>6.8987199649082571</v>
      </c>
      <c r="AO43" s="16">
        <f>'[6]Com Forecast Med'!AN43</f>
        <v>6.9055805245942121</v>
      </c>
      <c r="AP43" s="16">
        <f>'[6]Com Forecast Med'!AO43</f>
        <v>6.9123134069516938</v>
      </c>
      <c r="AQ43" s="89">
        <f>'[6]Com Forecast Med'!AP43</f>
        <v>6.8957238547750102</v>
      </c>
      <c r="AR43" s="16">
        <f>'[6]Com Forecast Med'!AQ43</f>
        <v>6.8791741175235508</v>
      </c>
      <c r="AS43" s="16">
        <f>'[6]Com Forecast Med'!AR43</f>
        <v>6.8626640996414947</v>
      </c>
      <c r="AT43" s="16">
        <f>'[6]Com Forecast Med'!AS43</f>
        <v>6.8461937058023556</v>
      </c>
      <c r="AU43" s="16">
        <f>'[6]Com Forecast Med'!AT43</f>
        <v>6.8297628409084306</v>
      </c>
      <c r="AV43" s="16">
        <f>'[6]Com Forecast Med'!AU43</f>
        <v>6.8133714100902507</v>
      </c>
      <c r="AW43" s="16">
        <f>'[6]Com Forecast Med'!AV43</f>
        <v>6.7970193187060346</v>
      </c>
      <c r="AX43" s="16">
        <f>'[6]Com Forecast Med'!AW43</f>
        <v>6.7807064723411408</v>
      </c>
      <c r="AY43" s="16">
        <f>'[6]Com Forecast Med'!AX43</f>
        <v>6.7644327768075225</v>
      </c>
      <c r="AZ43" s="16">
        <f>'[6]Com Forecast Med'!AY43</f>
        <v>6.7481981381431844</v>
      </c>
      <c r="BA43" s="16">
        <f>'[6]Com Forecast Med'!AZ43</f>
        <v>6.732002462611641</v>
      </c>
      <c r="BB43" s="16">
        <f>'[6]Com Forecast Med'!BA43</f>
        <v>6.7158456567013731</v>
      </c>
      <c r="BC43" s="16">
        <f>'[6]Com Forecast Med'!BB43</f>
        <v>6.6997276271252897</v>
      </c>
      <c r="BD43" s="16">
        <f>'[6]Com Forecast Med'!BC43</f>
        <v>6.6836482808201891</v>
      </c>
      <c r="BE43" s="16">
        <f>'[6]Com Forecast Med'!BD43</f>
        <v>6.667607524946221</v>
      </c>
      <c r="BF43" s="16">
        <f>'[6]Com Forecast Med'!BE43</f>
        <v>6.6516052668863503</v>
      </c>
      <c r="BG43" s="16">
        <f>'[6]Com Forecast Med'!BF43</f>
        <v>6.6356414142458231</v>
      </c>
      <c r="BH43" s="16">
        <f>'[6]Com Forecast Med'!BG43</f>
        <v>6.6197158748516332</v>
      </c>
      <c r="BI43" s="16">
        <f>'[6]Com Forecast Med'!BH43</f>
        <v>6.6038285567519894</v>
      </c>
      <c r="BJ43" s="16">
        <f>'[6]Com Forecast Med'!BI43</f>
        <v>6.5879793682157848</v>
      </c>
    </row>
    <row r="44" spans="2:62" s="1" customFormat="1">
      <c r="B44" s="1" t="str">
        <f t="shared" si="1"/>
        <v>ORRestaurantStock 1987-2049,  post 2021 stock is retired at a fixed rate starting with Cell A32.</v>
      </c>
      <c r="C44" s="1" t="s">
        <v>59</v>
      </c>
      <c r="D44" s="372" t="s">
        <v>60</v>
      </c>
      <c r="E44" s="1" t="str">
        <f>'[6]Com Forecast Med'!D44</f>
        <v>Stock 1987-2049,  post 2021 stock is retired at a fixed rate starting with Cell A32.</v>
      </c>
      <c r="F44" s="1" t="s">
        <v>71</v>
      </c>
      <c r="AJ44" s="85"/>
      <c r="AK44" s="16">
        <f>'[6]Com Forecast Med'!AJ44</f>
        <v>13.560340550437102</v>
      </c>
      <c r="AL44" s="16">
        <f>'[6]Com Forecast Med'!AK44</f>
        <v>13.56913713450002</v>
      </c>
      <c r="AM44" s="16">
        <f>'[6]Com Forecast Med'!AL44</f>
        <v>13.587930886277487</v>
      </c>
      <c r="AN44" s="16">
        <f>'[6]Com Forecast Med'!AM44</f>
        <v>13.752268688572244</v>
      </c>
      <c r="AO44" s="16">
        <f>'[6]Com Forecast Med'!AN44</f>
        <v>13.988758880285994</v>
      </c>
      <c r="AP44" s="16">
        <f>'[6]Com Forecast Med'!AO44</f>
        <v>14.187113563246985</v>
      </c>
      <c r="AQ44" s="89">
        <f>'[6]Com Forecast Med'!AP44</f>
        <v>14.059429541177762</v>
      </c>
      <c r="AR44" s="16">
        <f>'[6]Com Forecast Med'!AQ44</f>
        <v>13.932894675307162</v>
      </c>
      <c r="AS44" s="16">
        <f>'[6]Com Forecast Med'!AR44</f>
        <v>13.807498623229398</v>
      </c>
      <c r="AT44" s="16">
        <f>'[6]Com Forecast Med'!AS44</f>
        <v>13.683231135620334</v>
      </c>
      <c r="AU44" s="16">
        <f>'[6]Com Forecast Med'!AT44</f>
        <v>13.56008205539975</v>
      </c>
      <c r="AV44" s="16">
        <f>'[6]Com Forecast Med'!AU44</f>
        <v>13.438041316901153</v>
      </c>
      <c r="AW44" s="16">
        <f>'[6]Com Forecast Med'!AV44</f>
        <v>13.317098945049041</v>
      </c>
      <c r="AX44" s="16">
        <f>'[6]Com Forecast Med'!AW44</f>
        <v>13.1972450545436</v>
      </c>
      <c r="AY44" s="16">
        <f>'[6]Com Forecast Med'!AX44</f>
        <v>13.078469849052707</v>
      </c>
      <c r="AZ44" s="16">
        <f>'[6]Com Forecast Med'!AY44</f>
        <v>12.960763620411234</v>
      </c>
      <c r="BA44" s="16">
        <f>'[6]Com Forecast Med'!AZ44</f>
        <v>12.844116747827533</v>
      </c>
      <c r="BB44" s="16">
        <f>'[6]Com Forecast Med'!BA44</f>
        <v>12.728519697097084</v>
      </c>
      <c r="BC44" s="16">
        <f>'[6]Com Forecast Med'!BB44</f>
        <v>12.61396301982321</v>
      </c>
      <c r="BD44" s="16">
        <f>'[6]Com Forecast Med'!BC44</f>
        <v>12.5004373526448</v>
      </c>
      <c r="BE44" s="16">
        <f>'[6]Com Forecast Med'!BD44</f>
        <v>12.387933416470997</v>
      </c>
      <c r="BF44" s="16">
        <f>'[6]Com Forecast Med'!BE44</f>
        <v>12.276442015722758</v>
      </c>
      <c r="BG44" s="16">
        <f>'[6]Com Forecast Med'!BF44</f>
        <v>12.165954037581253</v>
      </c>
      <c r="BH44" s="16">
        <f>'[6]Com Forecast Med'!BG44</f>
        <v>12.056460451243021</v>
      </c>
      <c r="BI44" s="16">
        <f>'[6]Com Forecast Med'!BH44</f>
        <v>11.947952307181835</v>
      </c>
      <c r="BJ44" s="16">
        <f>'[6]Com Forecast Med'!BI44</f>
        <v>11.840420736417197</v>
      </c>
    </row>
    <row r="45" spans="2:62" s="1" customFormat="1">
      <c r="B45" s="1" t="str">
        <f t="shared" si="1"/>
        <v>ORLodgingStock 1987-2049,  post 2021 stock is retired at a fixed rate starting with Cell A32.</v>
      </c>
      <c r="C45" s="1" t="s">
        <v>61</v>
      </c>
      <c r="D45" s="372" t="s">
        <v>62</v>
      </c>
      <c r="E45" s="1" t="str">
        <f>'[6]Com Forecast Med'!D45</f>
        <v>Stock 1987-2049,  post 2021 stock is retired at a fixed rate starting with Cell A32.</v>
      </c>
      <c r="F45" s="1" t="s">
        <v>71</v>
      </c>
      <c r="AJ45" s="85"/>
      <c r="AK45" s="16">
        <f>'[6]Com Forecast Med'!AJ45</f>
        <v>35.861968190919519</v>
      </c>
      <c r="AL45" s="16">
        <f>'[6]Com Forecast Med'!AK45</f>
        <v>36.883268190919516</v>
      </c>
      <c r="AM45" s="16">
        <f>'[6]Com Forecast Med'!AL45</f>
        <v>37.965768190919519</v>
      </c>
      <c r="AN45" s="16">
        <f>'[6]Com Forecast Med'!AM45</f>
        <v>38.106673895011177</v>
      </c>
      <c r="AO45" s="16">
        <f>'[6]Com Forecast Med'!AN45</f>
        <v>38.366699203306759</v>
      </c>
      <c r="AP45" s="16">
        <f>'[6]Com Forecast Med'!AO45</f>
        <v>38.720375995825123</v>
      </c>
      <c r="AQ45" s="89">
        <f>'[6]Com Forecast Med'!AP45</f>
        <v>38.577110604640566</v>
      </c>
      <c r="AR45" s="16">
        <f>'[6]Com Forecast Med'!AQ45</f>
        <v>38.434375295403392</v>
      </c>
      <c r="AS45" s="16">
        <f>'[6]Com Forecast Med'!AR45</f>
        <v>38.292168106810401</v>
      </c>
      <c r="AT45" s="16">
        <f>'[6]Com Forecast Med'!AS45</f>
        <v>38.150487084815204</v>
      </c>
      <c r="AU45" s="16">
        <f>'[6]Com Forecast Med'!AT45</f>
        <v>38.00933028260139</v>
      </c>
      <c r="AV45" s="16">
        <f>'[6]Com Forecast Med'!AU45</f>
        <v>37.868695760555767</v>
      </c>
      <c r="AW45" s="16">
        <f>'[6]Com Forecast Med'!AV45</f>
        <v>37.72858158624171</v>
      </c>
      <c r="AX45" s="16">
        <f>'[6]Com Forecast Med'!AW45</f>
        <v>37.588985834372615</v>
      </c>
      <c r="AY45" s="16">
        <f>'[6]Com Forecast Med'!AX45</f>
        <v>37.449906586785431</v>
      </c>
      <c r="AZ45" s="16">
        <f>'[6]Com Forecast Med'!AY45</f>
        <v>37.311341932414322</v>
      </c>
      <c r="BA45" s="16">
        <f>'[6]Com Forecast Med'!AZ45</f>
        <v>37.173289967264388</v>
      </c>
      <c r="BB45" s="16">
        <f>'[6]Com Forecast Med'!BA45</f>
        <v>37.035748794385512</v>
      </c>
      <c r="BC45" s="16">
        <f>'[6]Com Forecast Med'!BB45</f>
        <v>36.898716523846282</v>
      </c>
      <c r="BD45" s="16">
        <f>'[6]Com Forecast Med'!BC45</f>
        <v>36.762191272708051</v>
      </c>
      <c r="BE45" s="16">
        <f>'[6]Com Forecast Med'!BD45</f>
        <v>36.626171164999029</v>
      </c>
      <c r="BF45" s="16">
        <f>'[6]Com Forecast Med'!BE45</f>
        <v>36.490654331688532</v>
      </c>
      <c r="BG45" s="16">
        <f>'[6]Com Forecast Med'!BF45</f>
        <v>36.355638910661284</v>
      </c>
      <c r="BH45" s="16">
        <f>'[6]Com Forecast Med'!BG45</f>
        <v>36.221123046691837</v>
      </c>
      <c r="BI45" s="16">
        <f>'[6]Com Forecast Med'!BH45</f>
        <v>36.087104891419074</v>
      </c>
      <c r="BJ45" s="16">
        <f>'[6]Com Forecast Med'!BI45</f>
        <v>35.953582603320825</v>
      </c>
    </row>
    <row r="46" spans="2:62" s="1" customFormat="1">
      <c r="B46" s="1" t="str">
        <f t="shared" si="1"/>
        <v>ORHospitalStock 1987-2049,  post 2021 stock is retired at a fixed rate starting with Cell A32.</v>
      </c>
      <c r="C46" s="1" t="s">
        <v>63</v>
      </c>
      <c r="D46" s="372" t="s">
        <v>64</v>
      </c>
      <c r="E46" s="1" t="str">
        <f>'[6]Com Forecast Med'!D46</f>
        <v>Stock 1987-2049,  post 2021 stock is retired at a fixed rate starting with Cell A32.</v>
      </c>
      <c r="F46" s="1" t="s">
        <v>71</v>
      </c>
      <c r="AJ46" s="85"/>
      <c r="AK46" s="16">
        <f>'[6]Com Forecast Med'!AJ46</f>
        <v>27.691945987613199</v>
      </c>
      <c r="AL46" s="16">
        <f>'[6]Com Forecast Med'!AK46</f>
        <v>27.806645987613198</v>
      </c>
      <c r="AM46" s="16">
        <f>'[6]Com Forecast Med'!AL46</f>
        <v>28.355545987613198</v>
      </c>
      <c r="AN46" s="16">
        <f>'[6]Com Forecast Med'!AM46</f>
        <v>28.736420674130372</v>
      </c>
      <c r="AO46" s="16">
        <f>'[6]Com Forecast Med'!AN46</f>
        <v>29.128460909395102</v>
      </c>
      <c r="AP46" s="16">
        <f>'[6]Com Forecast Med'!AO46</f>
        <v>29.425999229291911</v>
      </c>
      <c r="AQ46" s="89">
        <f>'[6]Com Forecast Med'!AP46</f>
        <v>29.305352632451815</v>
      </c>
      <c r="AR46" s="16">
        <f>'[6]Com Forecast Med'!AQ46</f>
        <v>29.185200686658764</v>
      </c>
      <c r="AS46" s="16">
        <f>'[6]Com Forecast Med'!AR46</f>
        <v>29.065541363843462</v>
      </c>
      <c r="AT46" s="16">
        <f>'[6]Com Forecast Med'!AS46</f>
        <v>28.946372644251703</v>
      </c>
      <c r="AU46" s="16">
        <f>'[6]Com Forecast Med'!AT46</f>
        <v>28.82769251641027</v>
      </c>
      <c r="AV46" s="16">
        <f>'[6]Com Forecast Med'!AU46</f>
        <v>28.709498977092988</v>
      </c>
      <c r="AW46" s="16">
        <f>'[6]Com Forecast Med'!AV46</f>
        <v>28.591790031286905</v>
      </c>
      <c r="AX46" s="16">
        <f>'[6]Com Forecast Med'!AW46</f>
        <v>28.474563692158629</v>
      </c>
      <c r="AY46" s="16">
        <f>'[6]Com Forecast Med'!AX46</f>
        <v>28.35781798102078</v>
      </c>
      <c r="AZ46" s="16">
        <f>'[6]Com Forecast Med'!AY46</f>
        <v>28.241550927298594</v>
      </c>
      <c r="BA46" s="16">
        <f>'[6]Com Forecast Med'!AZ46</f>
        <v>28.12576056849667</v>
      </c>
      <c r="BB46" s="16">
        <f>'[6]Com Forecast Med'!BA46</f>
        <v>28.010444950165834</v>
      </c>
      <c r="BC46" s="16">
        <f>'[6]Com Forecast Med'!BB46</f>
        <v>27.895602125870155</v>
      </c>
      <c r="BD46" s="16">
        <f>'[6]Com Forecast Med'!BC46</f>
        <v>27.781230157154088</v>
      </c>
      <c r="BE46" s="16">
        <f>'[6]Com Forecast Med'!BD46</f>
        <v>27.667327113509756</v>
      </c>
      <c r="BF46" s="16">
        <f>'[6]Com Forecast Med'!BE46</f>
        <v>27.553891072344367</v>
      </c>
      <c r="BG46" s="16">
        <f>'[6]Com Forecast Med'!BF46</f>
        <v>27.440920118947755</v>
      </c>
      <c r="BH46" s="16">
        <f>'[6]Com Forecast Med'!BG46</f>
        <v>27.32841234646007</v>
      </c>
      <c r="BI46" s="16">
        <f>'[6]Com Forecast Med'!BH46</f>
        <v>27.216365855839584</v>
      </c>
      <c r="BJ46" s="16">
        <f>'[6]Com Forecast Med'!BI46</f>
        <v>27.10477875583064</v>
      </c>
    </row>
    <row r="47" spans="2:62" s="1" customFormat="1">
      <c r="B47" s="1" t="str">
        <f t="shared" si="1"/>
        <v>ORResidential CareStock 1987-2049,  post 2021 stock is retired at a fixed rate starting with Cell A32.</v>
      </c>
      <c r="C47" s="1" t="s">
        <v>65</v>
      </c>
      <c r="D47" s="372" t="s">
        <v>5434</v>
      </c>
      <c r="E47" s="1" t="str">
        <f>'[6]Com Forecast Med'!D47</f>
        <v>Stock 1987-2049,  post 2021 stock is retired at a fixed rate starting with Cell A32.</v>
      </c>
      <c r="F47" s="1" t="s">
        <v>71</v>
      </c>
      <c r="AJ47" s="85"/>
      <c r="AK47" s="16">
        <f>'[6]Com Forecast Med'!AJ47</f>
        <v>46.790828048403284</v>
      </c>
      <c r="AL47" s="16">
        <f>'[6]Com Forecast Med'!AK47</f>
        <v>47.524128048403284</v>
      </c>
      <c r="AM47" s="16">
        <f>'[6]Com Forecast Med'!AL47</f>
        <v>48.567728048403282</v>
      </c>
      <c r="AN47" s="16">
        <f>'[6]Com Forecast Med'!AM47</f>
        <v>49.239777025679274</v>
      </c>
      <c r="AO47" s="16">
        <f>'[6]Com Forecast Med'!AN47</f>
        <v>50.220992979275564</v>
      </c>
      <c r="AP47" s="16">
        <f>'[6]Com Forecast Med'!AO47</f>
        <v>51.307231473772802</v>
      </c>
      <c r="AQ47" s="89">
        <f>'[6]Com Forecast Med'!AP47</f>
        <v>51.096871824730336</v>
      </c>
      <c r="AR47" s="16">
        <f>'[6]Com Forecast Med'!AQ47</f>
        <v>50.887374650248944</v>
      </c>
      <c r="AS47" s="16">
        <f>'[6]Com Forecast Med'!AR47</f>
        <v>50.678736414182922</v>
      </c>
      <c r="AT47" s="16">
        <f>'[6]Com Forecast Med'!AS47</f>
        <v>50.470953594884769</v>
      </c>
      <c r="AU47" s="16">
        <f>'[6]Com Forecast Med'!AT47</f>
        <v>50.26402268514574</v>
      </c>
      <c r="AV47" s="16">
        <f>'[6]Com Forecast Med'!AU47</f>
        <v>50.057940192136641</v>
      </c>
      <c r="AW47" s="16">
        <f>'[6]Com Forecast Med'!AV47</f>
        <v>49.852702637348884</v>
      </c>
      <c r="AX47" s="16">
        <f>'[6]Com Forecast Med'!AW47</f>
        <v>49.648306556535751</v>
      </c>
      <c r="AY47" s="16">
        <f>'[6]Com Forecast Med'!AX47</f>
        <v>49.444748499653954</v>
      </c>
      <c r="AZ47" s="16">
        <f>'[6]Com Forecast Med'!AY47</f>
        <v>49.242025030805372</v>
      </c>
      <c r="BA47" s="16">
        <f>'[6]Com Forecast Med'!AZ47</f>
        <v>49.040132728179074</v>
      </c>
      <c r="BB47" s="16">
        <f>'[6]Com Forecast Med'!BA47</f>
        <v>48.83906818399354</v>
      </c>
      <c r="BC47" s="16">
        <f>'[6]Com Forecast Med'!BB47</f>
        <v>48.638828004439169</v>
      </c>
      <c r="BD47" s="16">
        <f>'[6]Com Forecast Med'!BC47</f>
        <v>48.439408809620971</v>
      </c>
      <c r="BE47" s="16">
        <f>'[6]Com Forecast Med'!BD47</f>
        <v>48.240807233501528</v>
      </c>
      <c r="BF47" s="16">
        <f>'[6]Com Forecast Med'!BE47</f>
        <v>48.04301992384417</v>
      </c>
      <c r="BG47" s="16">
        <f>'[6]Com Forecast Med'!BF47</f>
        <v>47.846043542156409</v>
      </c>
      <c r="BH47" s="16">
        <f>'[6]Com Forecast Med'!BG47</f>
        <v>47.649874763633569</v>
      </c>
      <c r="BI47" s="16">
        <f>'[6]Com Forecast Med'!BH47</f>
        <v>47.454510277102671</v>
      </c>
      <c r="BJ47" s="16">
        <f>'[6]Com Forecast Med'!BI47</f>
        <v>47.259946784966552</v>
      </c>
    </row>
    <row r="48" spans="2:62" s="1" customFormat="1">
      <c r="B48" s="1" t="str">
        <f t="shared" si="1"/>
        <v>ORAssemblyStock 1987-2049,  post 2021 stock is retired at a fixed rate starting with Cell A32.</v>
      </c>
      <c r="C48" s="1" t="s">
        <v>66</v>
      </c>
      <c r="D48" s="372" t="s">
        <v>67</v>
      </c>
      <c r="E48" s="1" t="str">
        <f>'[6]Com Forecast Med'!D48</f>
        <v>Stock 1987-2049,  post 2021 stock is retired at a fixed rate starting with Cell A32.</v>
      </c>
      <c r="F48" s="1" t="s">
        <v>71</v>
      </c>
      <c r="AJ48" s="85"/>
      <c r="AK48" s="16">
        <f>'[6]Com Forecast Med'!AJ48</f>
        <v>123.31828255116743</v>
      </c>
      <c r="AL48" s="16">
        <f>'[6]Com Forecast Med'!AK48</f>
        <v>123.77438255116743</v>
      </c>
      <c r="AM48" s="16">
        <f>'[6]Com Forecast Med'!AL48</f>
        <v>124.09798255116743</v>
      </c>
      <c r="AN48" s="16">
        <f>'[6]Com Forecast Med'!AM48</f>
        <v>124.75267630846432</v>
      </c>
      <c r="AO48" s="16">
        <f>'[6]Com Forecast Med'!AN48</f>
        <v>125.40734820984014</v>
      </c>
      <c r="AP48" s="16">
        <f>'[6]Com Forecast Med'!AO48</f>
        <v>126.06053158337484</v>
      </c>
      <c r="AQ48" s="89">
        <f>'[6]Com Forecast Med'!AP48</f>
        <v>125.49493999833743</v>
      </c>
      <c r="AR48" s="16">
        <f>'[6]Com Forecast Med'!AQ48</f>
        <v>124.93188603421156</v>
      </c>
      <c r="AS48" s="16">
        <f>'[6]Com Forecast Med'!AR48</f>
        <v>124.37135830553807</v>
      </c>
      <c r="AT48" s="16">
        <f>'[6]Com Forecast Med'!AS48</f>
        <v>123.81334547794056</v>
      </c>
      <c r="AU48" s="16">
        <f>'[6]Com Forecast Med'!AT48</f>
        <v>123.2578362678962</v>
      </c>
      <c r="AV48" s="16">
        <f>'[6]Com Forecast Med'!AU48</f>
        <v>122.70481944250757</v>
      </c>
      <c r="AW48" s="16">
        <f>'[6]Com Forecast Med'!AV48</f>
        <v>122.15428381927552</v>
      </c>
      <c r="AX48" s="16">
        <f>'[6]Com Forecast Med'!AW48</f>
        <v>121.60621826587304</v>
      </c>
      <c r="AY48" s="16">
        <f>'[6]Com Forecast Med'!AX48</f>
        <v>121.06061169992016</v>
      </c>
      <c r="AZ48" s="16">
        <f>'[6]Com Forecast Med'!AY48</f>
        <v>120.51745308875985</v>
      </c>
      <c r="BA48" s="16">
        <f>'[6]Com Forecast Med'!AZ48</f>
        <v>119.97673144923495</v>
      </c>
      <c r="BB48" s="16">
        <f>'[6]Com Forecast Med'!BA48</f>
        <v>119.43843584746605</v>
      </c>
      <c r="BC48" s="16">
        <f>'[6]Com Forecast Med'!BB48</f>
        <v>118.90255539863043</v>
      </c>
      <c r="BD48" s="16">
        <f>'[6]Com Forecast Med'!BC48</f>
        <v>118.36907926674191</v>
      </c>
      <c r="BE48" s="16">
        <f>'[6]Com Forecast Med'!BD48</f>
        <v>117.8379966644318</v>
      </c>
      <c r="BF48" s="16">
        <f>'[6]Com Forecast Med'!BE48</f>
        <v>117.30929685273072</v>
      </c>
      <c r="BG48" s="16">
        <f>'[6]Com Forecast Med'!BF48</f>
        <v>116.78296914085148</v>
      </c>
      <c r="BH48" s="16">
        <f>'[6]Com Forecast Med'!BG48</f>
        <v>116.25900288597286</v>
      </c>
      <c r="BI48" s="16">
        <f>'[6]Com Forecast Med'!BH48</f>
        <v>115.73738749302447</v>
      </c>
      <c r="BJ48" s="16">
        <f>'[6]Com Forecast Med'!BI48</f>
        <v>115.21811241447244</v>
      </c>
    </row>
    <row r="49" spans="1:62" s="1" customFormat="1">
      <c r="B49" s="1" t="str">
        <f t="shared" si="1"/>
        <v>OROtherStock 1987-2049,  post 2021 stock is retired at a fixed rate starting with Cell A32.</v>
      </c>
      <c r="C49" s="1" t="s">
        <v>68</v>
      </c>
      <c r="D49" s="372" t="s">
        <v>69</v>
      </c>
      <c r="E49" s="1" t="str">
        <f>'[6]Com Forecast Med'!D49</f>
        <v>Stock 1987-2049,  post 2021 stock is retired at a fixed rate starting with Cell A32.</v>
      </c>
      <c r="F49" s="1" t="s">
        <v>71</v>
      </c>
      <c r="AJ49" s="85"/>
      <c r="AK49" s="16">
        <f>'[6]Com Forecast Med'!AJ49</f>
        <v>148.0307021344899</v>
      </c>
      <c r="AL49" s="16">
        <f>'[6]Com Forecast Med'!AK49</f>
        <v>150.36660213448991</v>
      </c>
      <c r="AM49" s="16">
        <f>'[6]Com Forecast Med'!AL49</f>
        <v>152.0058021344899</v>
      </c>
      <c r="AN49" s="16">
        <f>'[6]Com Forecast Med'!AM49</f>
        <v>156.49499337818898</v>
      </c>
      <c r="AO49" s="16">
        <f>'[6]Com Forecast Med'!AN49</f>
        <v>159.24788287324074</v>
      </c>
      <c r="AP49" s="16">
        <f>'[6]Com Forecast Med'!AO49</f>
        <v>162.35583009114086</v>
      </c>
      <c r="AQ49" s="89">
        <f>'[6]Com Forecast Med'!AP49</f>
        <v>160.89462762032059</v>
      </c>
      <c r="AR49" s="16">
        <f>'[6]Com Forecast Med'!AQ49</f>
        <v>159.4465759717377</v>
      </c>
      <c r="AS49" s="16">
        <f>'[6]Com Forecast Med'!AR49</f>
        <v>158.01155678799205</v>
      </c>
      <c r="AT49" s="16">
        <f>'[6]Com Forecast Med'!AS49</f>
        <v>156.58945277690012</v>
      </c>
      <c r="AU49" s="16">
        <f>'[6]Com Forecast Med'!AT49</f>
        <v>155.18014770190803</v>
      </c>
      <c r="AV49" s="16">
        <f>'[6]Com Forecast Med'!AU49</f>
        <v>153.78352637259084</v>
      </c>
      <c r="AW49" s="16">
        <f>'[6]Com Forecast Med'!AV49</f>
        <v>152.39947463523751</v>
      </c>
      <c r="AX49" s="16">
        <f>'[6]Com Forecast Med'!AW49</f>
        <v>151.02787936352038</v>
      </c>
      <c r="AY49" s="16">
        <f>'[6]Com Forecast Med'!AX49</f>
        <v>149.6686284492487</v>
      </c>
      <c r="AZ49" s="16">
        <f>'[6]Com Forecast Med'!AY49</f>
        <v>148.32161079320545</v>
      </c>
      <c r="BA49" s="16">
        <f>'[6]Com Forecast Med'!AZ49</f>
        <v>146.98671629606659</v>
      </c>
      <c r="BB49" s="16">
        <f>'[6]Com Forecast Med'!BA49</f>
        <v>145.66383584940198</v>
      </c>
      <c r="BC49" s="16">
        <f>'[6]Com Forecast Med'!BB49</f>
        <v>144.35286132675736</v>
      </c>
      <c r="BD49" s="16">
        <f>'[6]Com Forecast Med'!BC49</f>
        <v>143.05368557481654</v>
      </c>
      <c r="BE49" s="16">
        <f>'[6]Com Forecast Med'!BD49</f>
        <v>141.7662024046432</v>
      </c>
      <c r="BF49" s="16">
        <f>'[6]Com Forecast Med'!BE49</f>
        <v>140.4903065830014</v>
      </c>
      <c r="BG49" s="16">
        <f>'[6]Com Forecast Med'!BF49</f>
        <v>139.22589382375438</v>
      </c>
      <c r="BH49" s="16">
        <f>'[6]Com Forecast Med'!BG49</f>
        <v>137.97286077934058</v>
      </c>
      <c r="BI49" s="16">
        <f>'[6]Com Forecast Med'!BH49</f>
        <v>136.73110503232652</v>
      </c>
      <c r="BJ49" s="16">
        <f>'[6]Com Forecast Med'!BI49</f>
        <v>135.50052508703558</v>
      </c>
    </row>
    <row r="50" spans="1:62" s="1" customFormat="1">
      <c r="AQ50" s="89">
        <f>SUM(AQ14:AQ49)</f>
        <v>1080.0497852878573</v>
      </c>
      <c r="AZ50" s="85"/>
      <c r="BA50" s="85"/>
      <c r="BB50" s="85"/>
      <c r="BC50" s="85"/>
      <c r="BD50" s="85"/>
    </row>
    <row r="51" spans="1:62" s="1" customFormat="1">
      <c r="AQ51" s="338"/>
      <c r="AZ51" s="85"/>
      <c r="BA51" s="85"/>
      <c r="BB51" s="85"/>
      <c r="BC51" s="85"/>
      <c r="BD51" s="85"/>
    </row>
    <row r="52" spans="1:62" s="1" customFormat="1">
      <c r="D52" s="4" t="s">
        <v>74</v>
      </c>
      <c r="E52" s="4"/>
      <c r="AQ52" s="338"/>
      <c r="AZ52" s="85"/>
      <c r="BA52" s="85"/>
      <c r="BB52" s="85"/>
      <c r="BC52" s="85"/>
      <c r="BD52" s="85"/>
    </row>
    <row r="53" spans="1:62" s="1" customFormat="1">
      <c r="B53" s="1" t="str">
        <f>CONCATENATE("WA",D53,E53)</f>
        <v>WALarge OffNew</v>
      </c>
      <c r="C53" s="1" t="s">
        <v>75</v>
      </c>
      <c r="D53" s="372" t="s">
        <v>41</v>
      </c>
      <c r="E53" s="1" t="s">
        <v>8</v>
      </c>
      <c r="H53" s="16">
        <f>'[6]Com Forecast Med'!G53</f>
        <v>4.6720565328458212</v>
      </c>
      <c r="I53" s="16">
        <f>'[6]Com Forecast Med'!H53</f>
        <v>1.5093528080297529</v>
      </c>
      <c r="J53" s="16">
        <f>'[6]Com Forecast Med'!I53</f>
        <v>1.6326353993862486</v>
      </c>
      <c r="K53" s="16">
        <f>'[6]Com Forecast Med'!J53</f>
        <v>2.6697249363466713</v>
      </c>
      <c r="L53" s="16">
        <f>'[6]Com Forecast Med'!K53</f>
        <v>1.9057770751539596</v>
      </c>
      <c r="M53" s="16">
        <f>'[6]Com Forecast Med'!L53</f>
        <v>1.3124038157725313</v>
      </c>
      <c r="N53" s="16">
        <f>'[6]Com Forecast Med'!M53</f>
        <v>1.0072288765130091</v>
      </c>
      <c r="O53" s="16">
        <f>'[6]Com Forecast Med'!N53</f>
        <v>1.7837576251023464</v>
      </c>
      <c r="P53" s="16">
        <f>'[6]Com Forecast Med'!O53</f>
        <v>1.8651544507889506</v>
      </c>
      <c r="Q53" s="16">
        <f>'[6]Com Forecast Med'!P53</f>
        <v>2.2166108874593542</v>
      </c>
      <c r="R53" s="16">
        <f>'[6]Com Forecast Med'!Q53</f>
        <v>2.5878733797903091</v>
      </c>
      <c r="S53" s="16">
        <f>'[6]Com Forecast Med'!R53</f>
        <v>4.1569475087148886</v>
      </c>
      <c r="T53" s="16">
        <f>'[6]Com Forecast Med'!S53</f>
        <v>5.6567509684797317</v>
      </c>
      <c r="U53" s="16">
        <f>'[6]Com Forecast Med'!T53</f>
        <v>5.4289813283833865</v>
      </c>
      <c r="V53" s="16">
        <f>'[6]Com Forecast Med'!U53</f>
        <v>3.5235074071425996</v>
      </c>
      <c r="W53" s="16">
        <f>'[6]Com Forecast Med'!V53</f>
        <v>2.4352050691170355</v>
      </c>
      <c r="X53" s="16">
        <f>'[6]Com Forecast Med'!W53</f>
        <v>2.1414388221232086</v>
      </c>
      <c r="Y53" s="16">
        <f>'[6]Com Forecast Med'!X53</f>
        <v>2.302555021843534</v>
      </c>
      <c r="Z53" s="16">
        <f>'[6]Com Forecast Med'!Y53</f>
        <v>1.4488319999999999</v>
      </c>
      <c r="AA53" s="16">
        <f>'[6]Com Forecast Med'!Z53</f>
        <v>4.2056000000000004</v>
      </c>
      <c r="AB53" s="16">
        <f>'[6]Com Forecast Med'!AA53</f>
        <v>2.5994797107084047</v>
      </c>
      <c r="AC53" s="16">
        <f>'[6]Com Forecast Med'!AB53</f>
        <v>2.6698126381317313</v>
      </c>
      <c r="AD53" s="16">
        <f>'[6]Com Forecast Med'!AC53</f>
        <v>2.4533274635786939</v>
      </c>
      <c r="AE53" s="16">
        <f>'[6]Com Forecast Med'!AD53</f>
        <v>2.3671787571438605</v>
      </c>
      <c r="AF53" s="16">
        <f>'[6]Com Forecast Med'!AE53</f>
        <v>2.4929445565970005</v>
      </c>
      <c r="AG53" s="16">
        <f>'[6]Com Forecast Med'!AF53</f>
        <v>1.528254</v>
      </c>
      <c r="AH53" s="16">
        <f>'[6]Com Forecast Med'!AG53</f>
        <v>1.9081440000000005</v>
      </c>
      <c r="AI53" s="16">
        <f>'[6]Com Forecast Med'!AH53</f>
        <v>3.3672800000000001</v>
      </c>
      <c r="AJ53" s="16">
        <f>'[6]Com Forecast Med'!AI53</f>
        <v>2.2136800000000001</v>
      </c>
      <c r="AK53" s="16">
        <f>'[6]Com Forecast Med'!AJ53</f>
        <v>2.5586400000000005</v>
      </c>
      <c r="AL53" s="16">
        <f>'[6]Com Forecast Med'!AK53</f>
        <v>1.8993519999999999</v>
      </c>
      <c r="AM53" s="16">
        <f>'[6]Com Forecast Med'!AL53</f>
        <v>2.8488880000000001</v>
      </c>
      <c r="AN53" s="16">
        <f>'[6]Com Forecast Med'!AM53</f>
        <v>4.5209121135305468</v>
      </c>
      <c r="AO53" s="16">
        <f>'[6]Com Forecast Med'!AN53</f>
        <v>3.1756229117426953</v>
      </c>
      <c r="AP53" s="16">
        <f>'[6]Com Forecast Med'!AO53</f>
        <v>3.7217917326674743</v>
      </c>
      <c r="AQ53" s="89">
        <f>'[6]Com Forecast Med'!AP53</f>
        <v>3.5798005362183956</v>
      </c>
      <c r="AR53" s="16">
        <f>'[6]Com Forecast Med'!AQ53</f>
        <v>3.5751936232060944</v>
      </c>
      <c r="AS53" s="16">
        <f>'[6]Com Forecast Med'!AR53</f>
        <v>2.8527859748739197</v>
      </c>
      <c r="AT53" s="16">
        <f>'[6]Com Forecast Med'!AS53</f>
        <v>2.8166107218062777</v>
      </c>
      <c r="AU53" s="16">
        <f>'[6]Com Forecast Med'!AT53</f>
        <v>2.7415657577244925</v>
      </c>
      <c r="AV53" s="16">
        <f>'[6]Com Forecast Med'!AU53</f>
        <v>3.1348432979597707</v>
      </c>
      <c r="AW53" s="16">
        <f>'[6]Com Forecast Med'!AV53</f>
        <v>3.5589253863452548</v>
      </c>
      <c r="AX53" s="16">
        <f>'[6]Com Forecast Med'!AW53</f>
        <v>3.8762878945731365</v>
      </c>
      <c r="AY53" s="16">
        <f>'[6]Com Forecast Med'!AX53</f>
        <v>4.2121823721672778</v>
      </c>
      <c r="AZ53" s="16">
        <f>'[6]Com Forecast Med'!AY53</f>
        <v>4.1658936461048173</v>
      </c>
      <c r="BA53" s="16">
        <f>'[6]Com Forecast Med'!AZ53</f>
        <v>4.2728386654897674</v>
      </c>
      <c r="BB53" s="16">
        <f>'[6]Com Forecast Med'!BA53</f>
        <v>4.3055855810774082</v>
      </c>
      <c r="BC53" s="16">
        <f>'[6]Com Forecast Med'!BB53</f>
        <v>3.8550010073733425</v>
      </c>
      <c r="BD53" s="16">
        <f>'[6]Com Forecast Med'!BC53</f>
        <v>4.3169985900313739</v>
      </c>
      <c r="BE53" s="16">
        <f>'[6]Com Forecast Med'!BD53</f>
        <v>4.5789110631227974</v>
      </c>
      <c r="BF53" s="16">
        <f>'[6]Com Forecast Med'!BE53</f>
        <v>4.8304246889743157</v>
      </c>
      <c r="BG53" s="16">
        <f>'[6]Com Forecast Med'!BF53</f>
        <v>4.9933575078740944</v>
      </c>
      <c r="BH53" s="16">
        <f>'[6]Com Forecast Med'!BG53</f>
        <v>5.602688781808534</v>
      </c>
      <c r="BI53" s="16">
        <f>'[6]Com Forecast Med'!BH53</f>
        <v>4.8374192769468429</v>
      </c>
      <c r="BJ53" s="16">
        <f>'[6]Com Forecast Med'!BI53</f>
        <v>4.9243665546973459</v>
      </c>
    </row>
    <row r="54" spans="1:62" s="1" customFormat="1">
      <c r="B54" s="1" t="str">
        <f t="shared" ref="B54:B88" si="2">CONCATENATE("WA",D54,E54)</f>
        <v>WAMedium OffNew</v>
      </c>
      <c r="C54" s="1" t="s">
        <v>76</v>
      </c>
      <c r="D54" s="372" t="s">
        <v>43</v>
      </c>
      <c r="E54" s="1" t="s">
        <v>8</v>
      </c>
      <c r="H54" s="16">
        <f>'[6]Com Forecast Med'!G54</f>
        <v>2.1049529227503614</v>
      </c>
      <c r="I54" s="16">
        <f>'[6]Com Forecast Med'!H54</f>
        <v>0.68002529130110145</v>
      </c>
      <c r="J54" s="16">
        <f>'[6]Com Forecast Med'!I54</f>
        <v>0.7355691506648977</v>
      </c>
      <c r="K54" s="16">
        <f>'[6]Com Forecast Med'!J54</f>
        <v>1.2028204856244402</v>
      </c>
      <c r="L54" s="16">
        <f>'[6]Com Forecast Med'!K54</f>
        <v>0.85863066858321024</v>
      </c>
      <c r="M54" s="16">
        <f>'[6]Com Forecast Med'!L54</f>
        <v>0.59129169957975791</v>
      </c>
      <c r="N54" s="16">
        <f>'[6]Com Forecast Med'!M54</f>
        <v>0.45379788377757357</v>
      </c>
      <c r="O54" s="16">
        <f>'[6]Com Forecast Med'!N54</f>
        <v>0.80365590613912508</v>
      </c>
      <c r="P54" s="16">
        <f>'[6]Com Forecast Med'!O54</f>
        <v>0.84032851164530364</v>
      </c>
      <c r="Q54" s="16">
        <f>'[6]Com Forecast Med'!P54</f>
        <v>0.99867403858570003</v>
      </c>
      <c r="R54" s="16">
        <f>'[6]Com Forecast Med'!Q54</f>
        <v>1.1659430052271653</v>
      </c>
      <c r="S54" s="16">
        <f>'[6]Com Forecast Med'!R54</f>
        <v>1.8728751988922039</v>
      </c>
      <c r="T54" s="16">
        <f>'[6]Com Forecast Med'!S54</f>
        <v>2.5485981174802896</v>
      </c>
      <c r="U54" s="16">
        <f>'[6]Com Forecast Med'!T54</f>
        <v>2.4459785609179971</v>
      </c>
      <c r="V54" s="16">
        <f>'[6]Com Forecast Med'!U54</f>
        <v>1.587484475595518</v>
      </c>
      <c r="W54" s="16">
        <f>'[6]Com Forecast Med'!V54</f>
        <v>1.0971596751232116</v>
      </c>
      <c r="X54" s="16">
        <f>'[6]Com Forecast Med'!W54</f>
        <v>0.96480594269985731</v>
      </c>
      <c r="Y54" s="16">
        <f>'[6]Com Forecast Med'!X54</f>
        <v>1.0373953930028383</v>
      </c>
      <c r="Z54" s="16">
        <f>'[6]Com Forecast Med'!Y54</f>
        <v>0.90551999999999988</v>
      </c>
      <c r="AA54" s="16">
        <f>'[6]Com Forecast Med'!Z54</f>
        <v>2.6284999999999998</v>
      </c>
      <c r="AB54" s="16">
        <f>'[6]Com Forecast Med'!AA54</f>
        <v>1.6246748191927527</v>
      </c>
      <c r="AC54" s="16">
        <f>'[6]Com Forecast Med'!AB54</f>
        <v>1.668632898832332</v>
      </c>
      <c r="AD54" s="16">
        <f>'[6]Com Forecast Med'!AC54</f>
        <v>1.5333296647366834</v>
      </c>
      <c r="AE54" s="16">
        <f>'[6]Com Forecast Med'!AD54</f>
        <v>1.4794867232149127</v>
      </c>
      <c r="AF54" s="16">
        <f>'[6]Com Forecast Med'!AE54</f>
        <v>1.5580903478731252</v>
      </c>
      <c r="AG54" s="16">
        <f>'[6]Com Forecast Med'!AF54</f>
        <v>1.9201140000000001</v>
      </c>
      <c r="AH54" s="16">
        <f>'[6]Com Forecast Med'!AG54</f>
        <v>1.19259</v>
      </c>
      <c r="AI54" s="16">
        <f>'[6]Com Forecast Med'!AH54</f>
        <v>2.1045499999999997</v>
      </c>
      <c r="AJ54" s="16">
        <f>'[6]Com Forecast Med'!AI54</f>
        <v>1.3835500000000001</v>
      </c>
      <c r="AK54" s="16">
        <f>'[6]Com Forecast Med'!AJ54</f>
        <v>1.5991499999999998</v>
      </c>
      <c r="AL54" s="16">
        <f>'[6]Com Forecast Med'!AK54</f>
        <v>1.1870949999999998</v>
      </c>
      <c r="AM54" s="16">
        <f>'[6]Com Forecast Med'!AL54</f>
        <v>1.7805549999999999</v>
      </c>
      <c r="AN54" s="16">
        <f>'[6]Com Forecast Med'!AM54</f>
        <v>2.8255700709565912</v>
      </c>
      <c r="AO54" s="16">
        <f>'[6]Com Forecast Med'!AN54</f>
        <v>1.9847643198391842</v>
      </c>
      <c r="AP54" s="16">
        <f>'[6]Com Forecast Med'!AO54</f>
        <v>2.3261198329171711</v>
      </c>
      <c r="AQ54" s="89">
        <f>'[6]Com Forecast Med'!AP54</f>
        <v>2.2348417959923195</v>
      </c>
      <c r="AR54" s="16">
        <f>'[6]Com Forecast Med'!AQ54</f>
        <v>2.2334290014473606</v>
      </c>
      <c r="AS54" s="16">
        <f>'[6]Com Forecast Med'!AR54</f>
        <v>1.7817155604029502</v>
      </c>
      <c r="AT54" s="16">
        <f>'[6]Com Forecast Med'!AS54</f>
        <v>1.758704266333303</v>
      </c>
      <c r="AU54" s="16">
        <f>'[6]Com Forecast Med'!AT54</f>
        <v>1.7114399721107225</v>
      </c>
      <c r="AV54" s="16">
        <f>'[6]Com Forecast Med'!AU54</f>
        <v>1.9564829300914053</v>
      </c>
      <c r="AW54" s="16">
        <f>'[6]Com Forecast Med'!AV54</f>
        <v>2.2206317203088943</v>
      </c>
      <c r="AX54" s="16">
        <f>'[6]Com Forecast Med'!AW54</f>
        <v>2.4180836297248329</v>
      </c>
      <c r="AY54" s="16">
        <f>'[6]Com Forecast Med'!AX54</f>
        <v>2.6267956754298423</v>
      </c>
      <c r="AZ54" s="16">
        <f>'[6]Com Forecast Med'!AY54</f>
        <v>2.5971169296078953</v>
      </c>
      <c r="BA54" s="16">
        <f>'[6]Com Forecast Med'!AZ54</f>
        <v>2.6629583943961301</v>
      </c>
      <c r="BB54" s="16">
        <f>'[6]Com Forecast Med'!BA54</f>
        <v>2.682532762199326</v>
      </c>
      <c r="BC54" s="16">
        <f>'[6]Com Forecast Med'!BB54</f>
        <v>2.4010576463634248</v>
      </c>
      <c r="BD54" s="16">
        <f>'[6]Com Forecast Med'!BC54</f>
        <v>2.6879775599917157</v>
      </c>
      <c r="BE54" s="16">
        <f>'[6]Com Forecast Med'!BD54</f>
        <v>2.8501777010660847</v>
      </c>
      <c r="BF54" s="16">
        <f>'[6]Com Forecast Med'!BE54</f>
        <v>3.0058091242569098</v>
      </c>
      <c r="BG54" s="16">
        <f>'[6]Com Forecast Med'!BF54</f>
        <v>3.1062431733492102</v>
      </c>
      <c r="BH54" s="16">
        <f>'[6]Com Forecast Med'!BG54</f>
        <v>3.4842262584865966</v>
      </c>
      <c r="BI54" s="16">
        <f>'[6]Com Forecast Med'!BH54</f>
        <v>3.0073669802797443</v>
      </c>
      <c r="BJ54" s="16">
        <f>'[6]Com Forecast Med'!BI54</f>
        <v>3.0604570504803381</v>
      </c>
    </row>
    <row r="55" spans="1:62" s="1" customFormat="1">
      <c r="B55" s="1" t="str">
        <f t="shared" si="2"/>
        <v>WASmall OffNew</v>
      </c>
      <c r="C55" s="1" t="s">
        <v>77</v>
      </c>
      <c r="D55" s="372" t="s">
        <v>45</v>
      </c>
      <c r="E55" s="1" t="s">
        <v>8</v>
      </c>
      <c r="H55" s="16">
        <f>'[6]Com Forecast Med'!G55</f>
        <v>2.4698905444038184</v>
      </c>
      <c r="I55" s="16">
        <f>'[6]Com Forecast Med'!H55</f>
        <v>0.79792190066914614</v>
      </c>
      <c r="J55" s="16">
        <f>'[6]Com Forecast Med'!I55</f>
        <v>0.86309544994885412</v>
      </c>
      <c r="K55" s="16">
        <f>'[6]Com Forecast Med'!J55</f>
        <v>1.4113545780288896</v>
      </c>
      <c r="L55" s="16">
        <f>'[6]Com Forecast Med'!K55</f>
        <v>1.0074922562628299</v>
      </c>
      <c r="M55" s="16">
        <f>'[6]Com Forecast Med'!L55</f>
        <v>0.69380448464771105</v>
      </c>
      <c r="N55" s="16">
        <f>'[6]Com Forecast Med'!M55</f>
        <v>0.53247323970941751</v>
      </c>
      <c r="O55" s="16">
        <f>'[6]Com Forecast Med'!N55</f>
        <v>0.94298646875852898</v>
      </c>
      <c r="P55" s="16">
        <f>'[6]Com Forecast Med'!O55</f>
        <v>0.98601703756574599</v>
      </c>
      <c r="Q55" s="16">
        <f>'[6]Com Forecast Med'!P55</f>
        <v>1.1718150739549462</v>
      </c>
      <c r="R55" s="16">
        <f>'[6]Com Forecast Med'!Q55</f>
        <v>1.368083614982526</v>
      </c>
      <c r="S55" s="16">
        <f>'[6]Com Forecast Med'!R55</f>
        <v>2.1975772923929076</v>
      </c>
      <c r="T55" s="16">
        <f>'[6]Com Forecast Med'!S55</f>
        <v>2.9904509140399775</v>
      </c>
      <c r="U55" s="16">
        <f>'[6]Com Forecast Med'!T55</f>
        <v>2.8700401106986155</v>
      </c>
      <c r="V55" s="16">
        <f>'[6]Com Forecast Med'!U55</f>
        <v>1.8627081172618836</v>
      </c>
      <c r="W55" s="16">
        <f>'[6]Com Forecast Med'!V55</f>
        <v>1.2873752557597529</v>
      </c>
      <c r="X55" s="16">
        <f>'[6]Com Forecast Med'!W55</f>
        <v>1.1320752351769341</v>
      </c>
      <c r="Y55" s="16">
        <f>'[6]Com Forecast Med'!X55</f>
        <v>1.2172495851536278</v>
      </c>
      <c r="Z55" s="16">
        <f>'[6]Com Forecast Med'!Y55</f>
        <v>0.23284799999999997</v>
      </c>
      <c r="AA55" s="16">
        <f>'[6]Com Forecast Med'!Z55</f>
        <v>0.67589999999999995</v>
      </c>
      <c r="AB55" s="16">
        <f>'[6]Com Forecast Med'!AA55</f>
        <v>0.41777352493527931</v>
      </c>
      <c r="AC55" s="16">
        <f>'[6]Com Forecast Med'!AB55</f>
        <v>0.42907703112831391</v>
      </c>
      <c r="AD55" s="16">
        <f>'[6]Com Forecast Med'!AC55</f>
        <v>0.39428477093229003</v>
      </c>
      <c r="AE55" s="16">
        <f>'[6]Com Forecast Med'!AD55</f>
        <v>0.38043944311240613</v>
      </c>
      <c r="AF55" s="16">
        <f>'[6]Com Forecast Med'!AE55</f>
        <v>0.4006518037388036</v>
      </c>
      <c r="AG55" s="16">
        <f>'[6]Com Forecast Med'!AF55</f>
        <v>0.47023199999999998</v>
      </c>
      <c r="AH55" s="16">
        <f>'[6]Com Forecast Med'!AG55</f>
        <v>0.30666600000000005</v>
      </c>
      <c r="AI55" s="16">
        <f>'[6]Com Forecast Med'!AH55</f>
        <v>0.54116999999999993</v>
      </c>
      <c r="AJ55" s="16">
        <f>'[6]Com Forecast Med'!AI55</f>
        <v>0.35576999999999998</v>
      </c>
      <c r="AK55" s="16">
        <f>'[6]Com Forecast Med'!AJ55</f>
        <v>0.41120999999999996</v>
      </c>
      <c r="AL55" s="16">
        <f>'[6]Com Forecast Med'!AK55</f>
        <v>0.30525299999999994</v>
      </c>
      <c r="AM55" s="16">
        <f>'[6]Com Forecast Med'!AL55</f>
        <v>0.45785699999999996</v>
      </c>
      <c r="AN55" s="16">
        <f>'[6]Com Forecast Med'!AM55</f>
        <v>0.72657516110312348</v>
      </c>
      <c r="AO55" s="16">
        <f>'[6]Com Forecast Med'!AN55</f>
        <v>0.51036796795864736</v>
      </c>
      <c r="AP55" s="16">
        <f>'[6]Com Forecast Med'!AO55</f>
        <v>0.59814509989298681</v>
      </c>
      <c r="AQ55" s="89">
        <f>'[6]Com Forecast Med'!AP55</f>
        <v>0.5746736046837394</v>
      </c>
      <c r="AR55" s="16">
        <f>'[6]Com Forecast Med'!AQ55</f>
        <v>0.57471169191053062</v>
      </c>
      <c r="AS55" s="16">
        <f>'[6]Com Forecast Med'!AR55</f>
        <v>0.45863529881241888</v>
      </c>
      <c r="AT55" s="16">
        <f>'[6]Com Forecast Med'!AS55</f>
        <v>0.45286923891253478</v>
      </c>
      <c r="AU55" s="16">
        <f>'[6]Com Forecast Med'!AT55</f>
        <v>0.44085143237132629</v>
      </c>
      <c r="AV55" s="16">
        <f>'[6]Com Forecast Med'!AU55</f>
        <v>0.50414667615694986</v>
      </c>
      <c r="AW55" s="16">
        <f>'[6]Com Forecast Med'!AV55</f>
        <v>0.57241014897355635</v>
      </c>
      <c r="AX55" s="16">
        <f>'[6]Com Forecast Med'!AW55</f>
        <v>0.62352192065983436</v>
      </c>
      <c r="AY55" s="16">
        <f>'[6]Com Forecast Med'!AX55</f>
        <v>0.67765041200141418</v>
      </c>
      <c r="AZ55" s="16">
        <f>'[6]Com Forecast Med'!AY55</f>
        <v>0.67030021878283819</v>
      </c>
      <c r="BA55" s="16">
        <f>'[6]Com Forecast Med'!AZ55</f>
        <v>0.68760673882921541</v>
      </c>
      <c r="BB55" s="16">
        <f>'[6]Com Forecast Med'!BA55</f>
        <v>0.69297586140201717</v>
      </c>
      <c r="BC55" s="16">
        <f>'[6]Com Forecast Med'!BB55</f>
        <v>0.62054379093178613</v>
      </c>
      <c r="BD55" s="16">
        <f>'[6]Com Forecast Med'!BC55</f>
        <v>0.69501105075421377</v>
      </c>
      <c r="BE55" s="16">
        <f>'[6]Com Forecast Med'!BD55</f>
        <v>0.73728208929821459</v>
      </c>
      <c r="BF55" s="16">
        <f>'[6]Com Forecast Med'!BE55</f>
        <v>0.77789014951697821</v>
      </c>
      <c r="BG55" s="16">
        <f>'[6]Com Forecast Med'!BF55</f>
        <v>0.80424229428631244</v>
      </c>
      <c r="BH55" s="16">
        <f>'[6]Com Forecast Med'!BG55</f>
        <v>0.90250963563618247</v>
      </c>
      <c r="BI55" s="16">
        <f>'[6]Com Forecast Med'!BH55</f>
        <v>0.77934919094836486</v>
      </c>
      <c r="BJ55" s="16">
        <f>'[6]Com Forecast Med'!BI55</f>
        <v>0.79347187876731706</v>
      </c>
    </row>
    <row r="56" spans="1:62" s="1" customFormat="1">
      <c r="A56" s="19" t="s">
        <v>5428</v>
      </c>
      <c r="B56" s="1" t="str">
        <f t="shared" si="2"/>
        <v>WAXLarge RetNew</v>
      </c>
      <c r="C56" s="1" t="s">
        <v>78</v>
      </c>
      <c r="D56" s="372" t="s">
        <v>5432</v>
      </c>
      <c r="E56" s="1" t="s">
        <v>8</v>
      </c>
      <c r="H56" s="16">
        <f>'[6]Com Forecast Med'!G56</f>
        <v>1.1645465043915073</v>
      </c>
      <c r="I56" s="16">
        <f>'[6]Com Forecast Med'!H56</f>
        <v>1.1001820295846425</v>
      </c>
      <c r="J56" s="16">
        <f>'[6]Com Forecast Med'!I56</f>
        <v>0.77513011814390298</v>
      </c>
      <c r="K56" s="16">
        <f>'[6]Com Forecast Med'!J56</f>
        <v>0.68998963836582305</v>
      </c>
      <c r="L56" s="16">
        <f>'[6]Com Forecast Med'!K56</f>
        <v>0.47628477138962716</v>
      </c>
      <c r="M56" s="16">
        <f>'[6]Com Forecast Med'!L56</f>
        <v>0.72979317264235954</v>
      </c>
      <c r="N56" s="16">
        <f>'[6]Com Forecast Med'!M56</f>
        <v>1.1207523315363412</v>
      </c>
      <c r="O56" s="16">
        <f>'[6]Com Forecast Med'!N56</f>
        <v>1.7296949802124721</v>
      </c>
      <c r="P56" s="16">
        <f>'[6]Com Forecast Med'!O56</f>
        <v>1.2091017784188862</v>
      </c>
      <c r="Q56" s="16">
        <f>'[6]Com Forecast Med'!P56</f>
        <v>0.64730626181604856</v>
      </c>
      <c r="R56" s="16">
        <f>'[6]Com Forecast Med'!Q56</f>
        <v>0.79226517966966792</v>
      </c>
      <c r="S56" s="16">
        <f>'[6]Com Forecast Med'!R56</f>
        <v>1.1545493376429821</v>
      </c>
      <c r="T56" s="16">
        <f>'[6]Com Forecast Med'!S56</f>
        <v>1.6151595389454148</v>
      </c>
      <c r="U56" s="16">
        <f>'[6]Com Forecast Med'!T56</f>
        <v>1.1894365697530624</v>
      </c>
      <c r="V56" s="16">
        <f>'[6]Com Forecast Med'!U56</f>
        <v>1.2257225823958589</v>
      </c>
      <c r="W56" s="16">
        <f>'[6]Com Forecast Med'!V56</f>
        <v>1.0573849449768578</v>
      </c>
      <c r="X56" s="16">
        <f>'[6]Com Forecast Med'!W56</f>
        <v>0.72875294390060763</v>
      </c>
      <c r="Y56" s="16">
        <f>'[6]Com Forecast Med'!X56</f>
        <v>0.92132453975849626</v>
      </c>
      <c r="Z56" s="16">
        <f>'[6]Com Forecast Med'!Y56</f>
        <v>1.4994716371074479</v>
      </c>
      <c r="AA56" s="16">
        <f>'[6]Com Forecast Med'!Z56</f>
        <v>1.9176345763423783</v>
      </c>
      <c r="AB56" s="16">
        <f>'[6]Com Forecast Med'!AA56</f>
        <v>1.6228103070737783</v>
      </c>
      <c r="AC56" s="16">
        <f>'[6]Com Forecast Med'!AB56</f>
        <v>1.5640095745587321</v>
      </c>
      <c r="AD56" s="16">
        <f>'[6]Com Forecast Med'!AC56</f>
        <v>1.4914336138118167</v>
      </c>
      <c r="AE56" s="16">
        <f>'[6]Com Forecast Med'!AD56</f>
        <v>1.5622694208897103</v>
      </c>
      <c r="AF56" s="16">
        <f>'[6]Com Forecast Med'!AE56</f>
        <v>1.6440050752730333</v>
      </c>
      <c r="AG56" s="16">
        <f>'[6]Com Forecast Med'!AF56</f>
        <v>3.0700402143242522</v>
      </c>
      <c r="AH56" s="16">
        <f>'[6]Com Forecast Med'!AG56</f>
        <v>0.50573680511061136</v>
      </c>
      <c r="AI56" s="16">
        <f>'[6]Com Forecast Med'!AH56</f>
        <v>0.40692722735436376</v>
      </c>
      <c r="AJ56" s="16">
        <f>'[6]Com Forecast Med'!AI56</f>
        <v>0.3720300074704862</v>
      </c>
      <c r="AK56" s="16">
        <f>'[6]Com Forecast Med'!AJ56</f>
        <v>0.62903039505587499</v>
      </c>
      <c r="AL56" s="16">
        <f>'[6]Com Forecast Med'!AK56</f>
        <v>0.5151960000000001</v>
      </c>
      <c r="AM56" s="16">
        <f>'[6]Com Forecast Med'!AL56</f>
        <v>0.56053799999999998</v>
      </c>
      <c r="AN56" s="16">
        <f>'[6]Com Forecast Med'!AM56</f>
        <v>0.65172996572799857</v>
      </c>
      <c r="AO56" s="16">
        <f>'[6]Com Forecast Med'!AN56</f>
        <v>0.56673877494061964</v>
      </c>
      <c r="AP56" s="16">
        <f>'[6]Com Forecast Med'!AO56</f>
        <v>0.56404556470152201</v>
      </c>
      <c r="AQ56" s="89">
        <f>'[6]Com Forecast Med'!AP56</f>
        <v>0.56267610376433852</v>
      </c>
      <c r="AR56" s="16">
        <f>'[6]Com Forecast Med'!AQ56</f>
        <v>0.56360654689164957</v>
      </c>
      <c r="AS56" s="16">
        <f>'[6]Com Forecast Med'!AR56</f>
        <v>0.85428294146685557</v>
      </c>
      <c r="AT56" s="16">
        <f>'[6]Com Forecast Med'!AS56</f>
        <v>1.3103868516783219</v>
      </c>
      <c r="AU56" s="16">
        <f>'[6]Com Forecast Med'!AT56</f>
        <v>1.2353480593266533</v>
      </c>
      <c r="AV56" s="16">
        <f>'[6]Com Forecast Med'!AU56</f>
        <v>1.5899557886571138</v>
      </c>
      <c r="AW56" s="16">
        <f>'[6]Com Forecast Med'!AV56</f>
        <v>1.6196412506751916</v>
      </c>
      <c r="AX56" s="16">
        <f>'[6]Com Forecast Med'!AW56</f>
        <v>1.2743326908157349</v>
      </c>
      <c r="AY56" s="16">
        <f>'[6]Com Forecast Med'!AX56</f>
        <v>1.922543797699158</v>
      </c>
      <c r="AZ56" s="16">
        <f>'[6]Com Forecast Med'!AY56</f>
        <v>1.78037255334342</v>
      </c>
      <c r="BA56" s="16">
        <f>'[6]Com Forecast Med'!AZ56</f>
        <v>1.9337916831875979</v>
      </c>
      <c r="BB56" s="16">
        <f>'[6]Com Forecast Med'!BA56</f>
        <v>1.7875114974057917</v>
      </c>
      <c r="BC56" s="16">
        <f>'[6]Com Forecast Med'!BB56</f>
        <v>1.9349402578467116</v>
      </c>
      <c r="BD56" s="16">
        <f>'[6]Com Forecast Med'!BC56</f>
        <v>1.8988299630346834</v>
      </c>
      <c r="BE56" s="16">
        <f>'[6]Com Forecast Med'!BD56</f>
        <v>1.979750324730519</v>
      </c>
      <c r="BF56" s="16">
        <f>'[6]Com Forecast Med'!BE56</f>
        <v>1.9769562891217927</v>
      </c>
      <c r="BG56" s="16">
        <f>'[6]Com Forecast Med'!BF56</f>
        <v>2.0467832257410312</v>
      </c>
      <c r="BH56" s="16">
        <f>'[6]Com Forecast Med'!BG56</f>
        <v>1.8370274224217584</v>
      </c>
      <c r="BI56" s="16">
        <f>'[6]Com Forecast Med'!BH56</f>
        <v>1.8512746640492364</v>
      </c>
      <c r="BJ56" s="16">
        <f>'[6]Com Forecast Med'!BI56</f>
        <v>1.8500564138626625</v>
      </c>
    </row>
    <row r="57" spans="1:62" s="1" customFormat="1">
      <c r="A57" s="19" t="s">
        <v>5429</v>
      </c>
      <c r="B57" s="1" t="str">
        <f t="shared" si="2"/>
        <v>WALarge RetNew</v>
      </c>
      <c r="C57" s="1" t="s">
        <v>79</v>
      </c>
      <c r="D57" s="372" t="s">
        <v>5429</v>
      </c>
      <c r="E57" s="1" t="s">
        <v>8</v>
      </c>
      <c r="H57" s="16">
        <f>'[6]Com Forecast Med'!G57</f>
        <v>2.1508979819924536</v>
      </c>
      <c r="I57" s="16">
        <f>'[6]Com Forecast Med'!H57</f>
        <v>2.0320178699041631</v>
      </c>
      <c r="J57" s="16">
        <f>'[6]Com Forecast Med'!I57</f>
        <v>1.4316524077056443</v>
      </c>
      <c r="K57" s="16">
        <f>'[6]Com Forecast Med'!J57</f>
        <v>1.2743993607470525</v>
      </c>
      <c r="L57" s="16">
        <f>'[6]Com Forecast Med'!K57</f>
        <v>0.87969003365045617</v>
      </c>
      <c r="M57" s="16">
        <f>'[6]Com Forecast Med'!L57</f>
        <v>1.3479158250777785</v>
      </c>
      <c r="N57" s="16">
        <f>'[6]Com Forecast Med'!M57</f>
        <v>2.0700108747262438</v>
      </c>
      <c r="O57" s="16">
        <f>'[6]Com Forecast Med'!N57</f>
        <v>3.1947177964742988</v>
      </c>
      <c r="P57" s="16">
        <f>'[6]Com Forecast Med'!O57</f>
        <v>2.2331908304370804</v>
      </c>
      <c r="Q57" s="16">
        <f>'[6]Com Forecast Med'!P57</f>
        <v>1.195563875741235</v>
      </c>
      <c r="R57" s="16">
        <f>'[6]Com Forecast Med'!Q57</f>
        <v>1.4633005807224375</v>
      </c>
      <c r="S57" s="16">
        <f>'[6]Com Forecast Med'!R57</f>
        <v>2.1324333816489229</v>
      </c>
      <c r="T57" s="16">
        <f>'[6]Com Forecast Med'!S57</f>
        <v>2.983172745624953</v>
      </c>
      <c r="U57" s="16">
        <f>'[6]Com Forecast Med'!T57</f>
        <v>2.1968695178271713</v>
      </c>
      <c r="V57" s="16">
        <f>'[6]Com Forecast Med'!U57</f>
        <v>2.2638891783333217</v>
      </c>
      <c r="W57" s="16">
        <f>'[6]Com Forecast Med'!V57</f>
        <v>1.9529723680105797</v>
      </c>
      <c r="X57" s="16">
        <f>'[6]Com Forecast Med'!W57</f>
        <v>1.3459945399311508</v>
      </c>
      <c r="Y57" s="16">
        <f>'[6]Com Forecast Med'!X57</f>
        <v>1.701671067538973</v>
      </c>
      <c r="Z57" s="16">
        <f>'[6]Com Forecast Med'!Y57</f>
        <v>0.54526241349361737</v>
      </c>
      <c r="AA57" s="16">
        <f>'[6]Com Forecast Med'!Z57</f>
        <v>0.69732166412450114</v>
      </c>
      <c r="AB57" s="16">
        <f>'[6]Com Forecast Med'!AA57</f>
        <v>0.59011283893591937</v>
      </c>
      <c r="AC57" s="16">
        <f>'[6]Com Forecast Med'!AB57</f>
        <v>0.56873075438499354</v>
      </c>
      <c r="AD57" s="16">
        <f>'[6]Com Forecast Med'!AC57</f>
        <v>0.54233949593156972</v>
      </c>
      <c r="AE57" s="16">
        <f>'[6]Com Forecast Med'!AD57</f>
        <v>0.56809797123262185</v>
      </c>
      <c r="AF57" s="16">
        <f>'[6]Com Forecast Med'!AE57</f>
        <v>0.59782002737201212</v>
      </c>
      <c r="AG57" s="16">
        <f>'[6]Com Forecast Med'!AF57</f>
        <v>1.4253758137934027</v>
      </c>
      <c r="AH57" s="16">
        <f>'[6]Com Forecast Med'!AG57</f>
        <v>0.18390429276749504</v>
      </c>
      <c r="AI57" s="16">
        <f>'[6]Com Forecast Med'!AH57</f>
        <v>0.14797353721976864</v>
      </c>
      <c r="AJ57" s="16">
        <f>'[6]Com Forecast Med'!AI57</f>
        <v>0.13528363908017682</v>
      </c>
      <c r="AK57" s="16">
        <f>'[6]Com Forecast Med'!AJ57</f>
        <v>0.22873832547486361</v>
      </c>
      <c r="AL57" s="16">
        <f>'[6]Com Forecast Med'!AK57</f>
        <v>0.18734400000000001</v>
      </c>
      <c r="AM57" s="16">
        <f>'[6]Com Forecast Med'!AL57</f>
        <v>0.20383199999999999</v>
      </c>
      <c r="AN57" s="16">
        <f>'[6]Com Forecast Med'!AM57</f>
        <v>0.23699271481018128</v>
      </c>
      <c r="AO57" s="16">
        <f>'[6]Com Forecast Med'!AN57</f>
        <v>0.20608682725113439</v>
      </c>
      <c r="AP57" s="16">
        <f>'[6]Com Forecast Med'!AO57</f>
        <v>0.20510747807328072</v>
      </c>
      <c r="AQ57" s="89">
        <f>'[6]Com Forecast Med'!AP57</f>
        <v>0.20460949227794126</v>
      </c>
      <c r="AR57" s="16">
        <f>'[6]Com Forecast Med'!AQ57</f>
        <v>0.20508525399325958</v>
      </c>
      <c r="AS57" s="16">
        <f>'[6]Com Forecast Med'!AR57</f>
        <v>0.31096040813633885</v>
      </c>
      <c r="AT57" s="16">
        <f>'[6]Com Forecast Med'!AS57</f>
        <v>0.47714178955378661</v>
      </c>
      <c r="AU57" s="16">
        <f>'[6]Com Forecast Med'!AT57</f>
        <v>0.44996780330057462</v>
      </c>
      <c r="AV57" s="16">
        <f>'[6]Com Forecast Med'!AU57</f>
        <v>0.57932321905149964</v>
      </c>
      <c r="AW57" s="16">
        <f>'[6]Com Forecast Med'!AV57</f>
        <v>0.59033442977473183</v>
      </c>
      <c r="AX57" s="16">
        <f>'[6]Com Forecast Med'!AW57</f>
        <v>0.46462772231769289</v>
      </c>
      <c r="AY57" s="16">
        <f>'[6]Com Forecast Med'!AX57</f>
        <v>0.70127542380144248</v>
      </c>
      <c r="AZ57" s="16">
        <f>'[6]Com Forecast Med'!AY57</f>
        <v>0.64969970555401046</v>
      </c>
      <c r="BA57" s="16">
        <f>'[6]Com Forecast Med'!AZ57</f>
        <v>0.70599267244277109</v>
      </c>
      <c r="BB57" s="16">
        <f>'[6]Com Forecast Med'!BA57</f>
        <v>0.65287103655756806</v>
      </c>
      <c r="BC57" s="16">
        <f>'[6]Com Forecast Med'!BB57</f>
        <v>0.70702293615002598</v>
      </c>
      <c r="BD57" s="16">
        <f>'[6]Com Forecast Med'!BC57</f>
        <v>0.69412667813666684</v>
      </c>
      <c r="BE57" s="16">
        <f>'[6]Com Forecast Med'!BD57</f>
        <v>0.72401762600577468</v>
      </c>
      <c r="BF57" s="16">
        <f>'[6]Com Forecast Med'!BE57</f>
        <v>0.72330452266565248</v>
      </c>
      <c r="BG57" s="16">
        <f>'[6]Com Forecast Med'!BF57</f>
        <v>0.74917056386354752</v>
      </c>
      <c r="BH57" s="16">
        <f>'[6]Com Forecast Med'!BG57</f>
        <v>0.67268010883275042</v>
      </c>
      <c r="BI57" s="16">
        <f>'[6]Com Forecast Med'!BH57</f>
        <v>0.67819340240743475</v>
      </c>
      <c r="BJ57" s="16">
        <f>'[6]Com Forecast Med'!BI57</f>
        <v>0.67804222650289414</v>
      </c>
    </row>
    <row r="58" spans="1:62" s="1" customFormat="1">
      <c r="A58" s="19" t="s">
        <v>5430</v>
      </c>
      <c r="B58" s="1" t="str">
        <f t="shared" si="2"/>
        <v>WAMedium RetNew</v>
      </c>
      <c r="C58" s="1" t="s">
        <v>80</v>
      </c>
      <c r="D58" s="372" t="s">
        <v>5430</v>
      </c>
      <c r="E58" s="1" t="s">
        <v>8</v>
      </c>
      <c r="H58" s="16">
        <f>'[6]Com Forecast Med'!G58</f>
        <v>0.53772449549811341</v>
      </c>
      <c r="I58" s="16">
        <f>'[6]Com Forecast Med'!H58</f>
        <v>0.50800446747604078</v>
      </c>
      <c r="J58" s="16">
        <f>'[6]Com Forecast Med'!I58</f>
        <v>0.35791310192641107</v>
      </c>
      <c r="K58" s="16">
        <f>'[6]Com Forecast Med'!J58</f>
        <v>0.31859984018676313</v>
      </c>
      <c r="L58" s="16">
        <f>'[6]Com Forecast Med'!K58</f>
        <v>0.21992250841261404</v>
      </c>
      <c r="M58" s="16">
        <f>'[6]Com Forecast Med'!L58</f>
        <v>0.33697895626944463</v>
      </c>
      <c r="N58" s="16">
        <f>'[6]Com Forecast Med'!M58</f>
        <v>0.51750271868156095</v>
      </c>
      <c r="O58" s="16">
        <f>'[6]Com Forecast Med'!N58</f>
        <v>0.79867944911857469</v>
      </c>
      <c r="P58" s="16">
        <f>'[6]Com Forecast Med'!O58</f>
        <v>0.55829770760927011</v>
      </c>
      <c r="Q58" s="16">
        <f>'[6]Com Forecast Med'!P58</f>
        <v>0.29889096893530875</v>
      </c>
      <c r="R58" s="16">
        <f>'[6]Com Forecast Med'!Q58</f>
        <v>0.36582514518060938</v>
      </c>
      <c r="S58" s="16">
        <f>'[6]Com Forecast Med'!R58</f>
        <v>0.53310834541223073</v>
      </c>
      <c r="T58" s="16">
        <f>'[6]Com Forecast Med'!S58</f>
        <v>0.74579318640623826</v>
      </c>
      <c r="U58" s="16">
        <f>'[6]Com Forecast Med'!T58</f>
        <v>0.54921737945679283</v>
      </c>
      <c r="V58" s="16">
        <f>'[6]Com Forecast Med'!U58</f>
        <v>0.56597229458333043</v>
      </c>
      <c r="W58" s="16">
        <f>'[6]Com Forecast Med'!V58</f>
        <v>0.48824309200264493</v>
      </c>
      <c r="X58" s="16">
        <f>'[6]Com Forecast Med'!W58</f>
        <v>0.3364986349827877</v>
      </c>
      <c r="Y58" s="16">
        <f>'[6]Com Forecast Med'!X58</f>
        <v>0.42541776688474325</v>
      </c>
      <c r="Z58" s="16">
        <f>'[6]Com Forecast Med'!Y58</f>
        <v>1.9538569816854623</v>
      </c>
      <c r="AA58" s="16">
        <f>'[6]Com Forecast Med'!Z58</f>
        <v>2.4987359631127957</v>
      </c>
      <c r="AB58" s="16">
        <f>'[6]Com Forecast Med'!AA58</f>
        <v>2.1145710061870444</v>
      </c>
      <c r="AC58" s="16">
        <f>'[6]Com Forecast Med'!AB58</f>
        <v>2.03795186987956</v>
      </c>
      <c r="AD58" s="16">
        <f>'[6]Com Forecast Med'!AC58</f>
        <v>1.9433831937547916</v>
      </c>
      <c r="AE58" s="16">
        <f>'[6]Com Forecast Med'!AD58</f>
        <v>2.0356843969168952</v>
      </c>
      <c r="AF58" s="16">
        <f>'[6]Com Forecast Med'!AE58</f>
        <v>2.1421884314163768</v>
      </c>
      <c r="AG58" s="16">
        <f>'[6]Com Forecast Med'!AF58</f>
        <v>4.9339932015925481</v>
      </c>
      <c r="AH58" s="16">
        <f>'[6]Com Forecast Med'!AG58</f>
        <v>0.65899038241685715</v>
      </c>
      <c r="AI58" s="16">
        <f>'[6]Com Forecast Med'!AH58</f>
        <v>0.53023850837083764</v>
      </c>
      <c r="AJ58" s="16">
        <f>'[6]Com Forecast Med'!AI58</f>
        <v>0.4847663733706335</v>
      </c>
      <c r="AK58" s="16">
        <f>'[6]Com Forecast Med'!AJ58</f>
        <v>0.81964566628492797</v>
      </c>
      <c r="AL58" s="16">
        <f>'[6]Com Forecast Med'!AK58</f>
        <v>0.67131600000000002</v>
      </c>
      <c r="AM58" s="16">
        <f>'[6]Com Forecast Med'!AL58</f>
        <v>0.73039799999999999</v>
      </c>
      <c r="AN58" s="16">
        <f>'[6]Com Forecast Med'!AM58</f>
        <v>0.84922389473648296</v>
      </c>
      <c r="AO58" s="16">
        <f>'[6]Com Forecast Med'!AN58</f>
        <v>0.73847779764989829</v>
      </c>
      <c r="AP58" s="16">
        <f>'[6]Com Forecast Med'!AO58</f>
        <v>0.73496846309592256</v>
      </c>
      <c r="AQ58" s="89">
        <f>'[6]Com Forecast Med'!AP58</f>
        <v>0.73318401399595623</v>
      </c>
      <c r="AR58" s="16">
        <f>'[6]Com Forecast Med'!AQ58</f>
        <v>0.73386661684448606</v>
      </c>
      <c r="AS58" s="16">
        <f>'[6]Com Forecast Med'!AR58</f>
        <v>1.111953447885301</v>
      </c>
      <c r="AT58" s="16">
        <f>'[6]Com Forecast Med'!AS58</f>
        <v>1.7050160901645124</v>
      </c>
      <c r="AU58" s="16">
        <f>'[6]Com Forecast Med'!AT58</f>
        <v>1.606803207715477</v>
      </c>
      <c r="AV58" s="16">
        <f>'[6]Com Forecast Med'!AU58</f>
        <v>2.0672981307378602</v>
      </c>
      <c r="AW58" s="16">
        <f>'[6]Com Forecast Med'!AV58</f>
        <v>2.1051445219518579</v>
      </c>
      <c r="AX58" s="16">
        <f>'[6]Com Forecast Med'!AW58</f>
        <v>1.6557365884822322</v>
      </c>
      <c r="AY58" s="16">
        <f>'[6]Com Forecast Med'!AX58</f>
        <v>2.4967722342687098</v>
      </c>
      <c r="AZ58" s="16">
        <f>'[6]Com Forecast Med'!AY58</f>
        <v>2.3110449143884688</v>
      </c>
      <c r="BA58" s="16">
        <f>'[6]Com Forecast Med'!AZ58</f>
        <v>2.5090108686216066</v>
      </c>
      <c r="BB58" s="16">
        <f>'[6]Com Forecast Med'!BA58</f>
        <v>2.3181290135987371</v>
      </c>
      <c r="BC58" s="16">
        <f>'[6]Com Forecast Med'!BB58</f>
        <v>2.5081457288850131</v>
      </c>
      <c r="BD58" s="16">
        <f>'[6]Com Forecast Med'!BC58</f>
        <v>2.4601878531370196</v>
      </c>
      <c r="BE58" s="16">
        <f>'[6]Com Forecast Med'!BD58</f>
        <v>2.5638354197813231</v>
      </c>
      <c r="BF58" s="16">
        <f>'[6]Com Forecast Med'!BE58</f>
        <v>2.5590268944601742</v>
      </c>
      <c r="BG58" s="16">
        <f>'[6]Com Forecast Med'!BF58</f>
        <v>2.6481844394470571</v>
      </c>
      <c r="BH58" s="16">
        <f>'[6]Com Forecast Med'!BG58</f>
        <v>2.3756975449260316</v>
      </c>
      <c r="BI58" s="16">
        <f>'[6]Com Forecast Med'!BH58</f>
        <v>2.3929803230672713</v>
      </c>
      <c r="BJ58" s="16">
        <f>'[6]Com Forecast Med'!BI58</f>
        <v>2.3902678317963302</v>
      </c>
    </row>
    <row r="59" spans="1:62" s="1" customFormat="1">
      <c r="A59" s="19" t="s">
        <v>5431</v>
      </c>
      <c r="B59" s="1" t="str">
        <f t="shared" si="2"/>
        <v>WASmall RetNew</v>
      </c>
      <c r="C59" s="1" t="s">
        <v>81</v>
      </c>
      <c r="D59" s="372" t="s">
        <v>5431</v>
      </c>
      <c r="E59" s="1" t="s">
        <v>8</v>
      </c>
      <c r="H59" s="16">
        <f>'[6]Com Forecast Med'!G59</f>
        <v>1.0381942181179253</v>
      </c>
      <c r="I59" s="16">
        <f>'[6]Com Forecast Med'!H59</f>
        <v>0.980813233035153</v>
      </c>
      <c r="J59" s="16">
        <f>'[6]Com Forecast Med'!I59</f>
        <v>0.69102917222404159</v>
      </c>
      <c r="K59" s="16">
        <f>'[6]Com Forecast Med'!J59</f>
        <v>0.61512636070036175</v>
      </c>
      <c r="L59" s="16">
        <f>'[6]Com Forecast Med'!K59</f>
        <v>0.42460828654730265</v>
      </c>
      <c r="M59" s="16">
        <f>'[6]Com Forecast Med'!L59</f>
        <v>0.65061124601041742</v>
      </c>
      <c r="N59" s="16">
        <f>'[6]Com Forecast Med'!M59</f>
        <v>0.99915167505585367</v>
      </c>
      <c r="O59" s="16">
        <f>'[6]Com Forecast Med'!N59</f>
        <v>1.542024574194655</v>
      </c>
      <c r="P59" s="16">
        <f>'[6]Com Forecast Med'!O59</f>
        <v>1.077915283534763</v>
      </c>
      <c r="Q59" s="16">
        <f>'[6]Com Forecast Med'!P59</f>
        <v>0.57707409350740779</v>
      </c>
      <c r="R59" s="16">
        <f>'[6]Com Forecast Med'!Q59</f>
        <v>0.70630509442728517</v>
      </c>
      <c r="S59" s="16">
        <f>'[6]Com Forecast Med'!R59</f>
        <v>1.029281735295865</v>
      </c>
      <c r="T59" s="16">
        <f>'[6]Com Forecast Med'!S59</f>
        <v>1.4399161290233935</v>
      </c>
      <c r="U59" s="16">
        <f>'[6]Com Forecast Med'!T59</f>
        <v>1.0603837329629731</v>
      </c>
      <c r="V59" s="16">
        <f>'[6]Com Forecast Med'!U59</f>
        <v>1.092732744687489</v>
      </c>
      <c r="W59" s="16">
        <f>'[6]Com Forecast Med'!V59</f>
        <v>0.94265959500991836</v>
      </c>
      <c r="X59" s="16">
        <f>'[6]Com Forecast Med'!W59</f>
        <v>0.64968388118545384</v>
      </c>
      <c r="Y59" s="16">
        <f>'[6]Com Forecast Med'!X59</f>
        <v>0.82136162581778727</v>
      </c>
      <c r="Z59" s="16">
        <f>'[6]Com Forecast Med'!Y59</f>
        <v>0.54526241349361737</v>
      </c>
      <c r="AA59" s="16">
        <f>'[6]Com Forecast Med'!Z59</f>
        <v>0.69732166412450114</v>
      </c>
      <c r="AB59" s="16">
        <f>'[6]Com Forecast Med'!AA59</f>
        <v>0.59011283893591937</v>
      </c>
      <c r="AC59" s="16">
        <f>'[6]Com Forecast Med'!AB59</f>
        <v>0.56873075438499354</v>
      </c>
      <c r="AD59" s="16">
        <f>'[6]Com Forecast Med'!AC59</f>
        <v>0.54233949593156972</v>
      </c>
      <c r="AE59" s="16">
        <f>'[6]Com Forecast Med'!AD59</f>
        <v>0.56809797123262185</v>
      </c>
      <c r="AF59" s="16">
        <f>'[6]Com Forecast Med'!AE59</f>
        <v>0.59782002737201212</v>
      </c>
      <c r="AG59" s="16">
        <f>'[6]Com Forecast Med'!AF59</f>
        <v>1.5350201071621261</v>
      </c>
      <c r="AH59" s="16">
        <f>'[6]Com Forecast Med'!AG59</f>
        <v>0.18390429276749504</v>
      </c>
      <c r="AI59" s="16">
        <f>'[6]Com Forecast Med'!AH59</f>
        <v>0.14797353721976864</v>
      </c>
      <c r="AJ59" s="16">
        <f>'[6]Com Forecast Med'!AI59</f>
        <v>0.13528363908017682</v>
      </c>
      <c r="AK59" s="16">
        <f>'[6]Com Forecast Med'!AJ59</f>
        <v>0.22873832547486361</v>
      </c>
      <c r="AL59" s="16">
        <f>'[6]Com Forecast Med'!AK59</f>
        <v>0.18734400000000001</v>
      </c>
      <c r="AM59" s="16">
        <f>'[6]Com Forecast Med'!AL59</f>
        <v>0.20383199999999999</v>
      </c>
      <c r="AN59" s="16">
        <f>'[6]Com Forecast Med'!AM59</f>
        <v>0.23699271481018128</v>
      </c>
      <c r="AO59" s="16">
        <f>'[6]Com Forecast Med'!AN59</f>
        <v>0.20608682725113439</v>
      </c>
      <c r="AP59" s="16">
        <f>'[6]Com Forecast Med'!AO59</f>
        <v>0.20510747807328072</v>
      </c>
      <c r="AQ59" s="89">
        <f>'[6]Com Forecast Med'!AP59</f>
        <v>0.20460949227794126</v>
      </c>
      <c r="AR59" s="16">
        <f>'[6]Com Forecast Med'!AQ59</f>
        <v>0.20501342802651087</v>
      </c>
      <c r="AS59" s="16">
        <f>'[6]Com Forecast Med'!AR59</f>
        <v>0.31079729775250015</v>
      </c>
      <c r="AT59" s="16">
        <f>'[6]Com Forecast Med'!AS59</f>
        <v>0.47680859191238173</v>
      </c>
      <c r="AU59" s="16">
        <f>'[6]Com Forecast Med'!AT59</f>
        <v>0.44957562267518913</v>
      </c>
      <c r="AV59" s="16">
        <f>'[6]Com Forecast Med'!AU59</f>
        <v>0.57871822919139793</v>
      </c>
      <c r="AW59" s="16">
        <f>'[6]Com Forecast Med'!AV59</f>
        <v>0.58961628123704235</v>
      </c>
      <c r="AX59" s="16">
        <f>'[6]Com Forecast Med'!AW59</f>
        <v>0.46398272717352534</v>
      </c>
      <c r="AY59" s="16">
        <f>'[6]Com Forecast Med'!AX59</f>
        <v>0.70014194719773359</v>
      </c>
      <c r="AZ59" s="16">
        <f>'[6]Com Forecast Med'!AY59</f>
        <v>0.64850198324533526</v>
      </c>
      <c r="BA59" s="16">
        <f>'[6]Com Forecast Med'!AZ59</f>
        <v>0.70453141910985362</v>
      </c>
      <c r="BB59" s="16">
        <f>'[6]Com Forecast Med'!BA59</f>
        <v>0.6513725899041225</v>
      </c>
      <c r="BC59" s="16">
        <f>'[6]Com Forecast Med'!BB59</f>
        <v>0.70524148926240637</v>
      </c>
      <c r="BD59" s="16">
        <f>'[6]Com Forecast Med'!BC59</f>
        <v>0.69222252791101868</v>
      </c>
      <c r="BE59" s="16">
        <f>'[6]Com Forecast Med'!BD59</f>
        <v>0.72187024071500061</v>
      </c>
      <c r="BF59" s="16">
        <f>'[6]Com Forecast Med'!BE59</f>
        <v>0.72099881273653155</v>
      </c>
      <c r="BG59" s="16">
        <f>'[6]Com Forecast Med'!BF59</f>
        <v>0.74661688021322437</v>
      </c>
      <c r="BH59" s="16">
        <f>'[6]Com Forecast Med'!BG59</f>
        <v>0.67023912400557906</v>
      </c>
      <c r="BI59" s="16">
        <f>'[6]Com Forecast Med'!BH59</f>
        <v>0.67557863792163086</v>
      </c>
      <c r="BJ59" s="16">
        <f>'[6]Com Forecast Med'!BI59</f>
        <v>0.67527493151353835</v>
      </c>
    </row>
    <row r="60" spans="1:62" s="1" customFormat="1">
      <c r="B60" s="1" t="str">
        <f t="shared" si="2"/>
        <v>WASchool K-12New</v>
      </c>
      <c r="C60" s="1" t="s">
        <v>82</v>
      </c>
      <c r="D60" s="372" t="s">
        <v>5433</v>
      </c>
      <c r="E60" s="1" t="s">
        <v>8</v>
      </c>
      <c r="H60" s="16">
        <f>'[6]Com Forecast Med'!G60</f>
        <v>1.6924380000000001</v>
      </c>
      <c r="I60" s="16">
        <f>'[6]Com Forecast Med'!H60</f>
        <v>1.484802</v>
      </c>
      <c r="J60" s="16">
        <f>'[6]Com Forecast Med'!I60</f>
        <v>2.0873819999999998</v>
      </c>
      <c r="K60" s="16">
        <f>'[6]Com Forecast Med'!J60</f>
        <v>2.0856660000000002</v>
      </c>
      <c r="L60" s="16">
        <f>'[6]Com Forecast Med'!K60</f>
        <v>2.3110560000000002</v>
      </c>
      <c r="M60" s="16">
        <f>'[6]Com Forecast Med'!L60</f>
        <v>3.1661519999999999</v>
      </c>
      <c r="N60" s="16">
        <f>'[6]Com Forecast Med'!M60</f>
        <v>2.39778</v>
      </c>
      <c r="O60" s="16">
        <f>'[6]Com Forecast Med'!N60</f>
        <v>1.4201721599999999</v>
      </c>
      <c r="P60" s="16">
        <f>'[6]Com Forecast Med'!O60</f>
        <v>2.9824739999999998</v>
      </c>
      <c r="Q60" s="16">
        <f>'[6]Com Forecast Med'!P60</f>
        <v>1.9324140000000003</v>
      </c>
      <c r="R60" s="16">
        <f>'[6]Com Forecast Med'!Q60</f>
        <v>1.907796</v>
      </c>
      <c r="S60" s="16">
        <f>'[6]Com Forecast Med'!R60</f>
        <v>2.3078220000000003</v>
      </c>
      <c r="T60" s="16">
        <f>'[6]Com Forecast Med'!S60</f>
        <v>2.4817980000000004</v>
      </c>
      <c r="U60" s="16">
        <f>'[6]Com Forecast Med'!T60</f>
        <v>2.3626019999999999</v>
      </c>
      <c r="V60" s="16">
        <f>'[6]Com Forecast Med'!U60</f>
        <v>2.16249</v>
      </c>
      <c r="W60" s="16">
        <f>'[6]Com Forecast Med'!V60</f>
        <v>2.6243000000000003</v>
      </c>
      <c r="X60" s="16">
        <f>'[6]Com Forecast Med'!W60</f>
        <v>3.7761</v>
      </c>
      <c r="Y60" s="16">
        <f>'[6]Com Forecast Med'!X60</f>
        <v>2.5621999999999998</v>
      </c>
      <c r="Z60" s="16">
        <f>'[6]Com Forecast Med'!Y60</f>
        <v>3.0191999999999997</v>
      </c>
      <c r="AA60" s="16">
        <f>'[6]Com Forecast Med'!Z60</f>
        <v>2.9931000000000001</v>
      </c>
      <c r="AB60" s="16">
        <f>'[6]Com Forecast Med'!AA60</f>
        <v>2.8918301090794269</v>
      </c>
      <c r="AC60" s="16">
        <f>'[6]Com Forecast Med'!AB60</f>
        <v>3.782360064278282</v>
      </c>
      <c r="AD60" s="16">
        <f>'[6]Com Forecast Med'!AC60</f>
        <v>3.4705377413257055</v>
      </c>
      <c r="AE60" s="16">
        <f>'[6]Com Forecast Med'!AD60</f>
        <v>3.2160116321090824</v>
      </c>
      <c r="AF60" s="16">
        <f>'[6]Com Forecast Med'!AE60</f>
        <v>3.051869368429998</v>
      </c>
      <c r="AG60" s="16">
        <f>'[6]Com Forecast Med'!AF60</f>
        <v>0.85760000000000003</v>
      </c>
      <c r="AH60" s="16">
        <f>'[6]Com Forecast Med'!AG60</f>
        <v>2.0735000000000001</v>
      </c>
      <c r="AI60" s="16">
        <f>'[6]Com Forecast Med'!AH60</f>
        <v>3.0110000000000001</v>
      </c>
      <c r="AJ60" s="16">
        <f>'[6]Com Forecast Med'!AI60</f>
        <v>3.097</v>
      </c>
      <c r="AK60" s="16">
        <f>'[6]Com Forecast Med'!AJ60</f>
        <v>2.48</v>
      </c>
      <c r="AL60" s="16">
        <f>'[6]Com Forecast Med'!AK60</f>
        <v>4.6126000000000005</v>
      </c>
      <c r="AM60" s="16">
        <f>'[6]Com Forecast Med'!AL60</f>
        <v>4.2729999999999997</v>
      </c>
      <c r="AN60" s="16">
        <f>'[6]Com Forecast Med'!AM60</f>
        <v>0.31249060395204897</v>
      </c>
      <c r="AO60" s="16">
        <f>'[6]Com Forecast Med'!AN60</f>
        <v>0.30959263449160035</v>
      </c>
      <c r="AP60" s="16">
        <f>'[6]Com Forecast Med'!AO60</f>
        <v>0.30537353189477084</v>
      </c>
      <c r="AQ60" s="89">
        <f>'[6]Com Forecast Med'!AP60</f>
        <v>0.30064302292256795</v>
      </c>
      <c r="AR60" s="16">
        <f>'[6]Com Forecast Med'!AQ60</f>
        <v>0.2981167096297625</v>
      </c>
      <c r="AS60" s="16">
        <f>'[6]Com Forecast Med'!AR60</f>
        <v>0.29428935315516552</v>
      </c>
      <c r="AT60" s="16">
        <f>'[6]Com Forecast Med'!AS60</f>
        <v>0.29050936336907995</v>
      </c>
      <c r="AU60" s="16">
        <f>'[6]Com Forecast Med'!AT60</f>
        <v>0.28647175042511358</v>
      </c>
      <c r="AV60" s="16">
        <f>'[6]Com Forecast Med'!AU60</f>
        <v>0.28272414463712597</v>
      </c>
      <c r="AW60" s="16">
        <f>'[6]Com Forecast Med'!AV60</f>
        <v>0.27967120053522582</v>
      </c>
      <c r="AX60" s="16">
        <f>'[6]Com Forecast Med'!AW60</f>
        <v>0.25009402904681882</v>
      </c>
      <c r="AY60" s="16">
        <f>'[6]Com Forecast Med'!AX60</f>
        <v>0.27633091633128143</v>
      </c>
      <c r="AZ60" s="16">
        <f>'[6]Com Forecast Med'!AY60</f>
        <v>0.27549663307194067</v>
      </c>
      <c r="BA60" s="16">
        <f>'[6]Com Forecast Med'!AZ60</f>
        <v>0.2746674563464081</v>
      </c>
      <c r="BB60" s="16">
        <f>'[6]Com Forecast Med'!BA60</f>
        <v>0.2743487158928658</v>
      </c>
      <c r="BC60" s="16">
        <f>'[6]Com Forecast Med'!BB60</f>
        <v>0.27376709080926137</v>
      </c>
      <c r="BD60" s="16">
        <f>'[6]Com Forecast Med'!BC60</f>
        <v>0.27254574968684459</v>
      </c>
      <c r="BE60" s="16">
        <f>'[6]Com Forecast Med'!BD60</f>
        <v>0.27116370146401181</v>
      </c>
      <c r="BF60" s="16">
        <f>'[6]Com Forecast Med'!BE60</f>
        <v>0.26980709827057825</v>
      </c>
      <c r="BG60" s="16">
        <f>'[6]Com Forecast Med'!BF60</f>
        <v>0.26861979840620531</v>
      </c>
      <c r="BH60" s="16">
        <f>'[6]Com Forecast Med'!BG60</f>
        <v>0.26760616733611614</v>
      </c>
      <c r="BI60" s="16">
        <f>'[6]Com Forecast Med'!BH60</f>
        <v>0.26630301349091084</v>
      </c>
      <c r="BJ60" s="16">
        <f>'[6]Com Forecast Med'!BI60</f>
        <v>0.26505262345480718</v>
      </c>
    </row>
    <row r="61" spans="1:62" s="1" customFormat="1">
      <c r="B61" s="1" t="str">
        <f t="shared" si="2"/>
        <v>WAUniversityNew</v>
      </c>
      <c r="C61" s="1" t="s">
        <v>83</v>
      </c>
      <c r="D61" s="372" t="s">
        <v>52</v>
      </c>
      <c r="E61" s="1" t="s">
        <v>8</v>
      </c>
      <c r="H61" s="16">
        <f>'[6]Com Forecast Med'!G61</f>
        <v>0.87186200000000003</v>
      </c>
      <c r="I61" s="16">
        <f>'[6]Com Forecast Med'!H61</f>
        <v>0.76489800000000008</v>
      </c>
      <c r="J61" s="16">
        <f>'[6]Com Forecast Med'!I61</f>
        <v>1.075318</v>
      </c>
      <c r="K61" s="16">
        <f>'[6]Com Forecast Med'!J61</f>
        <v>1.0744339999999999</v>
      </c>
      <c r="L61" s="16">
        <f>'[6]Com Forecast Med'!K61</f>
        <v>1.190544</v>
      </c>
      <c r="M61" s="16">
        <f>'[6]Com Forecast Med'!L61</f>
        <v>1.6310480000000001</v>
      </c>
      <c r="N61" s="16">
        <f>'[6]Com Forecast Med'!M61</f>
        <v>1.23522</v>
      </c>
      <c r="O61" s="16">
        <f>'[6]Com Forecast Med'!N61</f>
        <v>0.73160384000000001</v>
      </c>
      <c r="P61" s="16">
        <f>'[6]Com Forecast Med'!O61</f>
        <v>1.5364259999999998</v>
      </c>
      <c r="Q61" s="16">
        <f>'[6]Com Forecast Med'!P61</f>
        <v>0.99548600000000009</v>
      </c>
      <c r="R61" s="16">
        <f>'[6]Com Forecast Med'!Q61</f>
        <v>0.98280400000000012</v>
      </c>
      <c r="S61" s="16">
        <f>'[6]Com Forecast Med'!R61</f>
        <v>1.1888779999999999</v>
      </c>
      <c r="T61" s="16">
        <f>'[6]Com Forecast Med'!S61</f>
        <v>1.2785020000000002</v>
      </c>
      <c r="U61" s="16">
        <f>'[6]Com Forecast Med'!T61</f>
        <v>1.217098</v>
      </c>
      <c r="V61" s="16">
        <f>'[6]Com Forecast Med'!U61</f>
        <v>1.1140099999999999</v>
      </c>
      <c r="W61" s="16">
        <f>'[6]Com Forecast Med'!V61</f>
        <v>1.2012</v>
      </c>
      <c r="X61" s="16">
        <f>'[6]Com Forecast Med'!W61</f>
        <v>1.5534000000000001</v>
      </c>
      <c r="Y61" s="16">
        <f>'[6]Com Forecast Med'!X61</f>
        <v>0.81710000000000005</v>
      </c>
      <c r="Z61" s="16">
        <f>'[6]Com Forecast Med'!Y61</f>
        <v>1.2970999999999999</v>
      </c>
      <c r="AA61" s="16">
        <f>'[6]Com Forecast Med'!Z61</f>
        <v>1.4250999999999998</v>
      </c>
      <c r="AB61" s="16">
        <f>'[6]Com Forecast Med'!AA61</f>
        <v>1.3376018689940781</v>
      </c>
      <c r="AC61" s="16">
        <f>'[6]Com Forecast Med'!AB61</f>
        <v>1.4693053926132156</v>
      </c>
      <c r="AD61" s="16">
        <f>'[6]Com Forecast Med'!AC61</f>
        <v>1.3354667382339562</v>
      </c>
      <c r="AE61" s="16">
        <f>'[6]Com Forecast Med'!AD61</f>
        <v>1.249250206816515</v>
      </c>
      <c r="AF61" s="16">
        <f>'[6]Com Forecast Med'!AE61</f>
        <v>1.1945016318338744</v>
      </c>
      <c r="AG61" s="16">
        <f>'[6]Com Forecast Med'!AF61</f>
        <v>0.85760000000000003</v>
      </c>
      <c r="AH61" s="16">
        <f>'[6]Com Forecast Med'!AG61</f>
        <v>1.0759000000000001</v>
      </c>
      <c r="AI61" s="16">
        <f>'[6]Com Forecast Med'!AH61</f>
        <v>0.439</v>
      </c>
      <c r="AJ61" s="16">
        <f>'[6]Com Forecast Med'!AI61</f>
        <v>0.68700000000000006</v>
      </c>
      <c r="AK61" s="16">
        <f>'[6]Com Forecast Med'!AJ61</f>
        <v>1.0609999999999999</v>
      </c>
      <c r="AL61" s="16">
        <f>'[6]Com Forecast Med'!AK61</f>
        <v>1.9368999999999998</v>
      </c>
      <c r="AM61" s="16">
        <f>'[6]Com Forecast Med'!AL61</f>
        <v>2.1240999999999999</v>
      </c>
      <c r="AN61" s="16">
        <f>'[6]Com Forecast Med'!AM61</f>
        <v>0.15385674316571663</v>
      </c>
      <c r="AO61" s="16">
        <f>'[6]Com Forecast Med'!AN61</f>
        <v>0.15091586954027245</v>
      </c>
      <c r="AP61" s="16">
        <f>'[6]Com Forecast Med'!AO61</f>
        <v>0.14838054631655279</v>
      </c>
      <c r="AQ61" s="89">
        <f>'[6]Com Forecast Med'!AP61</f>
        <v>0.14604624879339795</v>
      </c>
      <c r="AR61" s="16">
        <f>'[6]Com Forecast Med'!AQ61</f>
        <v>0.14397658104083089</v>
      </c>
      <c r="AS61" s="16">
        <f>'[6]Com Forecast Med'!AR61</f>
        <v>0.14147720819157997</v>
      </c>
      <c r="AT61" s="16">
        <f>'[6]Com Forecast Med'!AS61</f>
        <v>0.13858870801313539</v>
      </c>
      <c r="AU61" s="16">
        <f>'[6]Com Forecast Med'!AT61</f>
        <v>0.13635801651806914</v>
      </c>
      <c r="AV61" s="16">
        <f>'[6]Com Forecast Med'!AU61</f>
        <v>0.13384019928494736</v>
      </c>
      <c r="AW61" s="16">
        <f>'[6]Com Forecast Med'!AV61</f>
        <v>0.13209765487910302</v>
      </c>
      <c r="AX61" s="16">
        <f>'[6]Com Forecast Med'!AW61</f>
        <v>0.11769433437474683</v>
      </c>
      <c r="AY61" s="16">
        <f>'[6]Com Forecast Med'!AX61</f>
        <v>0.12908750532677749</v>
      </c>
      <c r="AZ61" s="16">
        <f>'[6]Com Forecast Med'!AY61</f>
        <v>0.12829393380660631</v>
      </c>
      <c r="BA61" s="16">
        <f>'[6]Com Forecast Med'!AZ61</f>
        <v>0.1274788874915497</v>
      </c>
      <c r="BB61" s="16">
        <f>'[6]Com Forecast Med'!BA61</f>
        <v>0.12659015299851828</v>
      </c>
      <c r="BC61" s="16">
        <f>'[6]Com Forecast Med'!BB61</f>
        <v>0.12581380696542077</v>
      </c>
      <c r="BD61" s="16">
        <f>'[6]Com Forecast Med'!BC61</f>
        <v>0.1247503641204776</v>
      </c>
      <c r="BE61" s="16">
        <f>'[6]Com Forecast Med'!BD61</f>
        <v>0.12388897397092462</v>
      </c>
      <c r="BF61" s="16">
        <f>'[6]Com Forecast Med'!BE61</f>
        <v>0.12258617944129703</v>
      </c>
      <c r="BG61" s="16">
        <f>'[6]Com Forecast Med'!BF61</f>
        <v>0.12154904954177077</v>
      </c>
      <c r="BH61" s="16">
        <f>'[6]Com Forecast Med'!BG61</f>
        <v>0.12042814842980079</v>
      </c>
      <c r="BI61" s="16">
        <f>'[6]Com Forecast Med'!BH61</f>
        <v>0.11975384831955659</v>
      </c>
      <c r="BJ61" s="16">
        <f>'[6]Com Forecast Med'!BI61</f>
        <v>0.11894567552600836</v>
      </c>
    </row>
    <row r="62" spans="1:62" s="1" customFormat="1">
      <c r="B62" s="1" t="str">
        <f t="shared" si="2"/>
        <v>WAWarehouseNew</v>
      </c>
      <c r="C62" s="1" t="s">
        <v>84</v>
      </c>
      <c r="D62" s="372" t="s">
        <v>54</v>
      </c>
      <c r="E62" s="1" t="s">
        <v>8</v>
      </c>
      <c r="H62" s="16">
        <f>'[6]Com Forecast Med'!G62</f>
        <v>5.2438000000000002</v>
      </c>
      <c r="I62" s="16">
        <f>'[6]Com Forecast Med'!H62</f>
        <v>3.0779999999999998</v>
      </c>
      <c r="J62" s="16">
        <f>'[6]Com Forecast Med'!I62</f>
        <v>3.5724999999999998</v>
      </c>
      <c r="K62" s="16">
        <f>'[6]Com Forecast Med'!J62</f>
        <v>4.5848000000000004</v>
      </c>
      <c r="L62" s="16">
        <f>'[6]Com Forecast Med'!K62</f>
        <v>3.4581999999999997</v>
      </c>
      <c r="M62" s="16">
        <f>'[6]Com Forecast Med'!L62</f>
        <v>3.2988000000000004</v>
      </c>
      <c r="N62" s="16">
        <f>'[6]Com Forecast Med'!M62</f>
        <v>3.1168</v>
      </c>
      <c r="O62" s="16">
        <f>'[6]Com Forecast Med'!N62</f>
        <v>3.8371</v>
      </c>
      <c r="P62" s="16">
        <f>'[6]Com Forecast Med'!O62</f>
        <v>5.0454999999999997</v>
      </c>
      <c r="Q62" s="16">
        <f>'[6]Com Forecast Med'!P62</f>
        <v>6.3580129999999997</v>
      </c>
      <c r="R62" s="16">
        <f>'[6]Com Forecast Med'!Q62</f>
        <v>4.7816999999999998</v>
      </c>
      <c r="S62" s="16">
        <f>'[6]Com Forecast Med'!R62</f>
        <v>6.0843999999999996</v>
      </c>
      <c r="T62" s="16">
        <f>'[6]Com Forecast Med'!S62</f>
        <v>5.7608000000000006</v>
      </c>
      <c r="U62" s="16">
        <f>'[6]Com Forecast Med'!T62</f>
        <v>5.1916000000000002</v>
      </c>
      <c r="V62" s="16">
        <f>'[6]Com Forecast Med'!U62</f>
        <v>6.0718000000000005</v>
      </c>
      <c r="W62" s="16">
        <f>'[6]Com Forecast Med'!V62</f>
        <v>2.7429000000000001</v>
      </c>
      <c r="X62" s="16">
        <f>'[6]Com Forecast Med'!W62</f>
        <v>4.8205</v>
      </c>
      <c r="Y62" s="16">
        <f>'[6]Com Forecast Med'!X62</f>
        <v>3.1579999999999999</v>
      </c>
      <c r="Z62" s="16">
        <f>'[6]Com Forecast Med'!Y62</f>
        <v>4.7521000000000004</v>
      </c>
      <c r="AA62" s="16">
        <f>'[6]Com Forecast Med'!Z62</f>
        <v>4.5863000000000005</v>
      </c>
      <c r="AB62" s="16">
        <f>'[6]Com Forecast Med'!AA62</f>
        <v>4.2521218800000069</v>
      </c>
      <c r="AC62" s="16">
        <f>'[6]Com Forecast Med'!AB62</f>
        <v>4.1643903399999962</v>
      </c>
      <c r="AD62" s="16">
        <f>'[6]Com Forecast Med'!AC62</f>
        <v>4.2213762000000035</v>
      </c>
      <c r="AE62" s="16">
        <f>'[6]Com Forecast Med'!AD62</f>
        <v>4.5285378099999987</v>
      </c>
      <c r="AF62" s="16">
        <f>'[6]Com Forecast Med'!AE62</f>
        <v>4.8078776500000027</v>
      </c>
      <c r="AG62" s="16">
        <f>'[6]Com Forecast Med'!AF62</f>
        <v>0.85760000000000003</v>
      </c>
      <c r="AH62" s="16">
        <f>'[6]Com Forecast Med'!AG62</f>
        <v>3.3833000000000002</v>
      </c>
      <c r="AI62" s="16">
        <f>'[6]Com Forecast Med'!AH62</f>
        <v>3.1040000000000001</v>
      </c>
      <c r="AJ62" s="16">
        <f>'[6]Com Forecast Med'!AI62</f>
        <v>1.63</v>
      </c>
      <c r="AK62" s="16">
        <f>'[6]Com Forecast Med'!AJ62</f>
        <v>2.5779999999999998</v>
      </c>
      <c r="AL62" s="16">
        <f>'[6]Com Forecast Med'!AK62</f>
        <v>10.1081</v>
      </c>
      <c r="AM62" s="16">
        <f>'[6]Com Forecast Med'!AL62</f>
        <v>9.6440999999999999</v>
      </c>
      <c r="AN62" s="16">
        <f>'[6]Com Forecast Med'!AM62</f>
        <v>2.8847936984411469</v>
      </c>
      <c r="AO62" s="16">
        <f>'[6]Com Forecast Med'!AN62</f>
        <v>2.2446182814344127</v>
      </c>
      <c r="AP62" s="16">
        <f>'[6]Com Forecast Med'!AO62</f>
        <v>1.9144031491234932</v>
      </c>
      <c r="AQ62" s="89">
        <f>'[6]Com Forecast Med'!AP62</f>
        <v>1.4579770651148605</v>
      </c>
      <c r="AR62" s="16">
        <f>'[6]Com Forecast Med'!AQ62</f>
        <v>1.4614600412482022</v>
      </c>
      <c r="AS62" s="16">
        <f>'[6]Com Forecast Med'!AR62</f>
        <v>1.799808054668163</v>
      </c>
      <c r="AT62" s="16">
        <f>'[6]Com Forecast Med'!AS62</f>
        <v>2.2642920303144587</v>
      </c>
      <c r="AU62" s="16">
        <f>'[6]Com Forecast Med'!AT62</f>
        <v>1.4725919164925303</v>
      </c>
      <c r="AV62" s="16">
        <f>'[6]Com Forecast Med'!AU62</f>
        <v>1.4708984809389796</v>
      </c>
      <c r="AW62" s="16">
        <f>'[6]Com Forecast Med'!AV62</f>
        <v>1.4651385957837781</v>
      </c>
      <c r="AX62" s="16">
        <f>'[6]Com Forecast Med'!AW62</f>
        <v>1.3142585941260188</v>
      </c>
      <c r="AY62" s="16">
        <f>'[6]Com Forecast Med'!AX62</f>
        <v>1.455480651691395</v>
      </c>
      <c r="AZ62" s="16">
        <f>'[6]Com Forecast Med'!AY62</f>
        <v>1.4509068876042612</v>
      </c>
      <c r="BA62" s="16">
        <f>'[6]Com Forecast Med'!AZ62</f>
        <v>1.4474643852355924</v>
      </c>
      <c r="BB62" s="16">
        <f>'[6]Com Forecast Med'!BA62</f>
        <v>1.4435896076052839</v>
      </c>
      <c r="BC62" s="16">
        <f>'[6]Com Forecast Med'!BB62</f>
        <v>1.4382636248285203</v>
      </c>
      <c r="BD62" s="16">
        <f>'[6]Com Forecast Med'!BC62</f>
        <v>1.4327133333591289</v>
      </c>
      <c r="BE62" s="16">
        <f>'[6]Com Forecast Med'!BD62</f>
        <v>1.4272936266378384</v>
      </c>
      <c r="BF62" s="16">
        <f>'[6]Com Forecast Med'!BE62</f>
        <v>1.4204148449350678</v>
      </c>
      <c r="BG62" s="16">
        <f>'[6]Com Forecast Med'!BF62</f>
        <v>1.4148040241198379</v>
      </c>
      <c r="BH62" s="16">
        <f>'[6]Com Forecast Med'!BG62</f>
        <v>1.4097162383517809</v>
      </c>
      <c r="BI62" s="16">
        <f>'[6]Com Forecast Med'!BH62</f>
        <v>1.4057735273916885</v>
      </c>
      <c r="BJ62" s="16">
        <f>'[6]Com Forecast Med'!BI62</f>
        <v>1.4008270883577905</v>
      </c>
    </row>
    <row r="63" spans="1:62" s="1" customFormat="1">
      <c r="B63" s="1" t="str">
        <f t="shared" si="2"/>
        <v>WASupermarketNew</v>
      </c>
      <c r="C63" s="1" t="s">
        <v>85</v>
      </c>
      <c r="D63" s="372" t="s">
        <v>56</v>
      </c>
      <c r="E63" s="1" t="s">
        <v>8</v>
      </c>
      <c r="H63" s="16">
        <f>'[6]Com Forecast Med'!G63</f>
        <v>0.5481317139383739</v>
      </c>
      <c r="I63" s="16">
        <f>'[6]Com Forecast Med'!H63</f>
        <v>0.5178364790468617</v>
      </c>
      <c r="J63" s="16">
        <f>'[6]Com Forecast Med'!I63</f>
        <v>0.36484021769957081</v>
      </c>
      <c r="K63" s="16">
        <f>'[6]Com Forecast Med'!J63</f>
        <v>0.32476607988686124</v>
      </c>
      <c r="L63" s="16">
        <f>'[6]Com Forecast Med'!K63</f>
        <v>0.22417892894792907</v>
      </c>
      <c r="M63" s="16">
        <f>'[6]Com Forecast Med'!L63</f>
        <v>0.34350090875073974</v>
      </c>
      <c r="N63" s="16">
        <f>'[6]Com Forecast Med'!M63</f>
        <v>0.52751856114705731</v>
      </c>
      <c r="O63" s="16">
        <f>'[6]Com Forecast Med'!N63</f>
        <v>0.81413723755914813</v>
      </c>
      <c r="P63" s="16">
        <f>'[6]Com Forecast Med'!O63</f>
        <v>0.56910310376739748</v>
      </c>
      <c r="Q63" s="16">
        <f>'[6]Com Forecast Med'!P63</f>
        <v>0.30467575952895537</v>
      </c>
      <c r="R63" s="16">
        <f>'[6]Com Forecast Med'!Q63</f>
        <v>0.37290539208903378</v>
      </c>
      <c r="S63" s="16">
        <f>'[6]Com Forecast Med'!R63</f>
        <v>0.54342622203767876</v>
      </c>
      <c r="T63" s="16">
        <f>'[6]Com Forecast Med'!S63</f>
        <v>0.76022740442525871</v>
      </c>
      <c r="U63" s="16">
        <f>'[6]Com Forecast Med'!T63</f>
        <v>0.55984703327961061</v>
      </c>
      <c r="V63" s="16">
        <f>'[6]Com Forecast Med'!U63</f>
        <v>0.57692622610435551</v>
      </c>
      <c r="W63" s="16">
        <f>'[6]Com Forecast Med'!V63</f>
        <v>0.37201976634398637</v>
      </c>
      <c r="X63" s="16">
        <f>'[6]Com Forecast Med'!W63</f>
        <v>0.26963174813441793</v>
      </c>
      <c r="Y63" s="16">
        <f>'[6]Com Forecast Med'!X63</f>
        <v>0.34990048025184839</v>
      </c>
      <c r="Z63" s="16">
        <f>'[6]Com Forecast Med'!Y63</f>
        <v>0.25180000000000002</v>
      </c>
      <c r="AA63" s="16">
        <f>'[6]Com Forecast Med'!Z63</f>
        <v>0.24840000000000001</v>
      </c>
      <c r="AB63" s="16">
        <f>'[6]Com Forecast Med'!AA63</f>
        <v>0.2696633082872934</v>
      </c>
      <c r="AC63" s="16">
        <f>'[6]Com Forecast Med'!AB63</f>
        <v>0.33187896960079466</v>
      </c>
      <c r="AD63" s="16">
        <f>'[6]Com Forecast Med'!AC63</f>
        <v>0.24932755554944439</v>
      </c>
      <c r="AE63" s="16">
        <f>'[6]Com Forecast Med'!AD63</f>
        <v>0.2462404319623952</v>
      </c>
      <c r="AF63" s="16">
        <f>'[6]Com Forecast Med'!AE63</f>
        <v>0.25827766589951878</v>
      </c>
      <c r="AG63" s="16">
        <f>'[6]Com Forecast Med'!AF63</f>
        <v>0.71473600000000015</v>
      </c>
      <c r="AH63" s="16">
        <f>'[6]Com Forecast Med'!AG63</f>
        <v>5.613981292664761E-2</v>
      </c>
      <c r="AI63" s="16">
        <f>'[6]Com Forecast Med'!AH63</f>
        <v>2.9223781982059899E-2</v>
      </c>
      <c r="AJ63" s="16">
        <f>'[6]Com Forecast Med'!AI63</f>
        <v>3.1011902257483764E-2</v>
      </c>
      <c r="AK63" s="16">
        <f>'[6]Com Forecast Med'!AJ63</f>
        <v>4.81304723036148E-2</v>
      </c>
      <c r="AL63" s="16">
        <f>'[6]Com Forecast Med'!AK63</f>
        <v>0.14221984845724261</v>
      </c>
      <c r="AM63" s="16">
        <f>'[6]Com Forecast Med'!AL63</f>
        <v>0.16459618758516592</v>
      </c>
      <c r="AN63" s="16">
        <f>'[6]Com Forecast Med'!AM63</f>
        <v>0.19023276543041609</v>
      </c>
      <c r="AO63" s="16">
        <f>'[6]Com Forecast Med'!AN63</f>
        <v>0.18652860558881468</v>
      </c>
      <c r="AP63" s="16">
        <f>'[6]Com Forecast Med'!AO63</f>
        <v>0.18275680456749707</v>
      </c>
      <c r="AQ63" s="89">
        <f>'[6]Com Forecast Med'!AP63</f>
        <v>0.17960021618074112</v>
      </c>
      <c r="AR63" s="16">
        <f>'[6]Com Forecast Med'!AQ63</f>
        <v>0.17681992348265105</v>
      </c>
      <c r="AS63" s="16">
        <f>'[6]Com Forecast Med'!AR63</f>
        <v>0.1738086383010109</v>
      </c>
      <c r="AT63" s="16">
        <f>'[6]Com Forecast Med'!AS63</f>
        <v>0.17124975258454814</v>
      </c>
      <c r="AU63" s="16">
        <f>'[6]Com Forecast Med'!AT63</f>
        <v>0.16910991422267452</v>
      </c>
      <c r="AV63" s="16">
        <f>'[6]Com Forecast Med'!AU63</f>
        <v>0.16846851806092922</v>
      </c>
      <c r="AW63" s="16">
        <f>'[6]Com Forecast Med'!AV63</f>
        <v>0.16827381123931581</v>
      </c>
      <c r="AX63" s="16">
        <f>'[6]Com Forecast Med'!AW63</f>
        <v>0.15131379708078449</v>
      </c>
      <c r="AY63" s="16">
        <f>'[6]Com Forecast Med'!AX63</f>
        <v>0.19848782822715036</v>
      </c>
      <c r="AZ63" s="16">
        <f>'[6]Com Forecast Med'!AY63</f>
        <v>0.16850256373655334</v>
      </c>
      <c r="BA63" s="16">
        <f>'[6]Com Forecast Med'!AZ63</f>
        <v>0.21266727897200188</v>
      </c>
      <c r="BB63" s="16">
        <f>'[6]Com Forecast Med'!BA63</f>
        <v>0.17286335108749309</v>
      </c>
      <c r="BC63" s="16">
        <f>'[6]Com Forecast Med'!BB63</f>
        <v>0.19216031726115324</v>
      </c>
      <c r="BD63" s="16">
        <f>'[6]Com Forecast Med'!BC63</f>
        <v>0.19269749064628319</v>
      </c>
      <c r="BE63" s="16">
        <f>'[6]Com Forecast Med'!BD63</f>
        <v>0.24665026888592229</v>
      </c>
      <c r="BF63" s="16">
        <f>'[6]Com Forecast Med'!BE63</f>
        <v>0.25742202788230684</v>
      </c>
      <c r="BG63" s="16">
        <f>'[6]Com Forecast Med'!BF63</f>
        <v>0.26546212126123858</v>
      </c>
      <c r="BH63" s="16">
        <f>'[6]Com Forecast Med'!BG63</f>
        <v>0.20705992409068921</v>
      </c>
      <c r="BI63" s="16">
        <f>'[6]Com Forecast Med'!BH63</f>
        <v>0.22471595770135322</v>
      </c>
      <c r="BJ63" s="16">
        <f>'[6]Com Forecast Med'!BI63</f>
        <v>0.23542331463153535</v>
      </c>
    </row>
    <row r="64" spans="1:62" s="1" customFormat="1">
      <c r="B64" s="1" t="str">
        <f t="shared" si="2"/>
        <v>WAMiniMartNew</v>
      </c>
      <c r="C64" s="1" t="s">
        <v>86</v>
      </c>
      <c r="D64" s="372" t="s">
        <v>58</v>
      </c>
      <c r="E64" s="1" t="s">
        <v>8</v>
      </c>
      <c r="H64" s="16">
        <f>'[6]Com Forecast Med'!G64</f>
        <v>0.22180508606162622</v>
      </c>
      <c r="I64" s="16">
        <f>'[6]Com Forecast Med'!H64</f>
        <v>0.20954592095313826</v>
      </c>
      <c r="J64" s="16">
        <f>'[6]Com Forecast Med'!I64</f>
        <v>0.14763498230042921</v>
      </c>
      <c r="K64" s="16">
        <f>'[6]Com Forecast Med'!J64</f>
        <v>0.13141872011313882</v>
      </c>
      <c r="L64" s="16">
        <f>'[6]Com Forecast Med'!K64</f>
        <v>9.0715471052070965E-2</v>
      </c>
      <c r="M64" s="16">
        <f>'[6]Com Forecast Med'!L64</f>
        <v>0.13899989124926035</v>
      </c>
      <c r="N64" s="16">
        <f>'[6]Com Forecast Med'!M64</f>
        <v>0.21346383885294262</v>
      </c>
      <c r="O64" s="16">
        <f>'[6]Com Forecast Med'!N64</f>
        <v>0.32944596244085222</v>
      </c>
      <c r="P64" s="16">
        <f>'[6]Com Forecast Med'!O64</f>
        <v>0.23029129623260253</v>
      </c>
      <c r="Q64" s="16">
        <f>'[6]Com Forecast Med'!P64</f>
        <v>0.12328904047104472</v>
      </c>
      <c r="R64" s="16">
        <f>'[6]Com Forecast Med'!Q64</f>
        <v>0.15089860791096629</v>
      </c>
      <c r="S64" s="16">
        <f>'[6]Com Forecast Med'!R64</f>
        <v>0.2199009779623213</v>
      </c>
      <c r="T64" s="16">
        <f>'[6]Com Forecast Med'!S64</f>
        <v>0.30763099557474127</v>
      </c>
      <c r="U64" s="16">
        <f>'[6]Com Forecast Med'!T64</f>
        <v>0.22654576672038956</v>
      </c>
      <c r="V64" s="16">
        <f>'[6]Com Forecast Med'!U64</f>
        <v>0.23345697389564446</v>
      </c>
      <c r="W64" s="16">
        <f>'[6]Com Forecast Med'!V64</f>
        <v>0.15054023365601354</v>
      </c>
      <c r="X64" s="16">
        <f>'[6]Com Forecast Med'!W64</f>
        <v>0.1091082518655821</v>
      </c>
      <c r="Y64" s="16">
        <f>'[6]Com Forecast Med'!X64</f>
        <v>0.14158951974815162</v>
      </c>
      <c r="Z64" s="16">
        <f>'[6]Com Forecast Med'!Y64</f>
        <v>0.25180000000000002</v>
      </c>
      <c r="AA64" s="16">
        <f>'[6]Com Forecast Med'!Z64</f>
        <v>0.24840000000000001</v>
      </c>
      <c r="AB64" s="16">
        <f>'[6]Com Forecast Med'!AA64</f>
        <v>0.2696633082872934</v>
      </c>
      <c r="AC64" s="16">
        <f>'[6]Com Forecast Med'!AB64</f>
        <v>0.33187896960079466</v>
      </c>
      <c r="AD64" s="16">
        <f>'[6]Com Forecast Med'!AC64</f>
        <v>0.24932755554944439</v>
      </c>
      <c r="AE64" s="16">
        <f>'[6]Com Forecast Med'!AD64</f>
        <v>0.2462404319623952</v>
      </c>
      <c r="AF64" s="16">
        <f>'[6]Com Forecast Med'!AE64</f>
        <v>0.25827766589951878</v>
      </c>
      <c r="AG64" s="16">
        <f>'[6]Com Forecast Med'!AF64</f>
        <v>0.71473600000000015</v>
      </c>
      <c r="AH64" s="16">
        <f>'[6]Com Forecast Med'!AG64</f>
        <v>5.613981292664761E-2</v>
      </c>
      <c r="AI64" s="16">
        <f>'[6]Com Forecast Med'!AH64</f>
        <v>2.9223781982059899E-2</v>
      </c>
      <c r="AJ64" s="16">
        <f>'[6]Com Forecast Med'!AI64</f>
        <v>3.1011902257483764E-2</v>
      </c>
      <c r="AK64" s="16">
        <f>'[6]Com Forecast Med'!AJ64</f>
        <v>4.81304723036148E-2</v>
      </c>
      <c r="AL64" s="16">
        <f>'[6]Com Forecast Med'!AK64</f>
        <v>6.7980245390647426E-2</v>
      </c>
      <c r="AM64" s="16">
        <f>'[6]Com Forecast Med'!AL64</f>
        <v>7.867600298961501E-2</v>
      </c>
      <c r="AN64" s="16">
        <f>'[6]Com Forecast Med'!AM64</f>
        <v>2.3667441951016655E-2</v>
      </c>
      <c r="AO64" s="16">
        <f>'[6]Com Forecast Med'!AN64</f>
        <v>2.350059029436051E-2</v>
      </c>
      <c r="AP64" s="16">
        <f>'[6]Com Forecast Med'!AO64</f>
        <v>2.3163598806186111E-2</v>
      </c>
      <c r="AQ64" s="89">
        <f>'[6]Com Forecast Med'!AP64</f>
        <v>2.2834415063972911E-2</v>
      </c>
      <c r="AR64" s="16">
        <f>'[6]Com Forecast Med'!AQ64</f>
        <v>2.265997671927902E-2</v>
      </c>
      <c r="AS64" s="16">
        <f>'[6]Com Forecast Med'!AR64</f>
        <v>2.232458557401306E-2</v>
      </c>
      <c r="AT64" s="16">
        <f>'[6]Com Forecast Med'!AS64</f>
        <v>2.1985232236426844E-2</v>
      </c>
      <c r="AU64" s="16">
        <f>'[6]Com Forecast Med'!AT64</f>
        <v>0.16999952035357754</v>
      </c>
      <c r="AV64" s="16">
        <f>'[6]Com Forecast Med'!AU64</f>
        <v>0.18905219075941049</v>
      </c>
      <c r="AW64" s="16">
        <f>'[6]Com Forecast Med'!AV64</f>
        <v>0.18371333140683341</v>
      </c>
      <c r="AX64" s="16">
        <f>'[6]Com Forecast Med'!AW64</f>
        <v>0.15164736338554222</v>
      </c>
      <c r="AY64" s="16">
        <f>'[6]Com Forecast Med'!AX64</f>
        <v>0.21316082688413626</v>
      </c>
      <c r="AZ64" s="16">
        <f>'[6]Com Forecast Med'!AY64</f>
        <v>0.19633769969946635</v>
      </c>
      <c r="BA64" s="16">
        <f>'[6]Com Forecast Med'!AZ64</f>
        <v>0.20553470902713605</v>
      </c>
      <c r="BB64" s="16">
        <f>'[6]Com Forecast Med'!BA64</f>
        <v>0.19805949281100479</v>
      </c>
      <c r="BC64" s="16">
        <f>'[6]Com Forecast Med'!BB64</f>
        <v>0.20315113547509012</v>
      </c>
      <c r="BD64" s="16">
        <f>'[6]Com Forecast Med'!BC64</f>
        <v>0.20948947381644337</v>
      </c>
      <c r="BE64" s="16">
        <f>'[6]Com Forecast Med'!BD64</f>
        <v>0.20579778258769627</v>
      </c>
      <c r="BF64" s="16">
        <f>'[6]Com Forecast Med'!BE64</f>
        <v>0.21129741897115481</v>
      </c>
      <c r="BG64" s="16">
        <f>'[6]Com Forecast Med'!BF64</f>
        <v>0.22513130661168232</v>
      </c>
      <c r="BH64" s="16">
        <f>'[6]Com Forecast Med'!BG64</f>
        <v>0.18575948970359102</v>
      </c>
      <c r="BI64" s="16">
        <f>'[6]Com Forecast Med'!BH64</f>
        <v>0.19650317611598844</v>
      </c>
      <c r="BJ64" s="16">
        <f>'[6]Com Forecast Med'!BI64</f>
        <v>0.20970993993734044</v>
      </c>
    </row>
    <row r="65" spans="2:62" s="1" customFormat="1">
      <c r="B65" s="1" t="str">
        <f t="shared" si="2"/>
        <v>WARestaurantNew</v>
      </c>
      <c r="C65" s="1" t="s">
        <v>87</v>
      </c>
      <c r="D65" s="372" t="s">
        <v>60</v>
      </c>
      <c r="E65" s="1" t="s">
        <v>8</v>
      </c>
      <c r="H65" s="16">
        <f>'[6]Com Forecast Med'!G65</f>
        <v>0.23799999999999999</v>
      </c>
      <c r="I65" s="16">
        <f>'[6]Com Forecast Med'!H65</f>
        <v>0.17499999999999999</v>
      </c>
      <c r="J65" s="16">
        <f>'[6]Com Forecast Med'!I65</f>
        <v>0.22190000000000001</v>
      </c>
      <c r="K65" s="16">
        <f>'[6]Com Forecast Med'!J65</f>
        <v>0.18659999999999999</v>
      </c>
      <c r="L65" s="16">
        <f>'[6]Com Forecast Med'!K65</f>
        <v>0.33439999999999998</v>
      </c>
      <c r="M65" s="16">
        <f>'[6]Com Forecast Med'!L65</f>
        <v>0.22409999999999999</v>
      </c>
      <c r="N65" s="16">
        <f>'[6]Com Forecast Med'!M65</f>
        <v>0.1966</v>
      </c>
      <c r="O65" s="16">
        <f>'[6]Com Forecast Med'!N65</f>
        <v>0.28989999999999999</v>
      </c>
      <c r="P65" s="16">
        <f>'[6]Com Forecast Med'!O65</f>
        <v>0.19939999999999999</v>
      </c>
      <c r="Q65" s="16">
        <f>'[6]Com Forecast Med'!P65</f>
        <v>0.25030000000000002</v>
      </c>
      <c r="R65" s="16">
        <f>'[6]Com Forecast Med'!Q65</f>
        <v>0.33189999999999997</v>
      </c>
      <c r="S65" s="16">
        <f>'[6]Com Forecast Med'!R65</f>
        <v>0.25900000000000001</v>
      </c>
      <c r="T65" s="16">
        <f>'[6]Com Forecast Med'!S65</f>
        <v>0.33539999999999998</v>
      </c>
      <c r="U65" s="16">
        <f>'[6]Com Forecast Med'!T65</f>
        <v>0.30019999999999997</v>
      </c>
      <c r="V65" s="16">
        <f>'[6]Com Forecast Med'!U65</f>
        <v>0.20430000000000001</v>
      </c>
      <c r="W65" s="16">
        <f>'[6]Com Forecast Med'!V65</f>
        <v>0.76816319999999993</v>
      </c>
      <c r="X65" s="16">
        <f>'[6]Com Forecast Med'!W65</f>
        <v>0.55674780000000001</v>
      </c>
      <c r="Y65" s="16">
        <f>'[6]Com Forecast Med'!X65</f>
        <v>0.72249030000000003</v>
      </c>
      <c r="Z65" s="16">
        <f>'[6]Com Forecast Med'!Y65</f>
        <v>0.40964655421985519</v>
      </c>
      <c r="AA65" s="16">
        <f>'[6]Com Forecast Med'!Z65</f>
        <v>0.52388613229582326</v>
      </c>
      <c r="AB65" s="16">
        <f>'[6]Com Forecast Med'!AA65</f>
        <v>0.44334193058004623</v>
      </c>
      <c r="AC65" s="16">
        <f>'[6]Com Forecast Med'!AB65</f>
        <v>0.42727792719092039</v>
      </c>
      <c r="AD65" s="16">
        <f>'[6]Com Forecast Med'!AC65</f>
        <v>0.40745061502080099</v>
      </c>
      <c r="AE65" s="16">
        <f>'[6]Com Forecast Med'!AD65</f>
        <v>0.42680252776575822</v>
      </c>
      <c r="AF65" s="16">
        <f>'[6]Com Forecast Med'!AE65</f>
        <v>0.44913221266704989</v>
      </c>
      <c r="AG65" s="16">
        <f>'[6]Com Forecast Med'!AF65</f>
        <v>0</v>
      </c>
      <c r="AH65" s="16">
        <f>'[6]Com Forecast Med'!AG65</f>
        <v>0.18109999999999998</v>
      </c>
      <c r="AI65" s="16">
        <f>'[6]Com Forecast Med'!AH65</f>
        <v>0.14571714007992223</v>
      </c>
      <c r="AJ65" s="16">
        <f>'[6]Com Forecast Med'!AI65</f>
        <v>6.4000000000000001E-2</v>
      </c>
      <c r="AK65" s="16">
        <f>'[6]Com Forecast Med'!AJ65</f>
        <v>0.109</v>
      </c>
      <c r="AL65" s="16">
        <f>'[6]Com Forecast Med'!AK65</f>
        <v>6.3099906152109933E-2</v>
      </c>
      <c r="AM65" s="16">
        <f>'[6]Com Forecast Med'!AL65</f>
        <v>7.3027809425219081E-2</v>
      </c>
      <c r="AN65" s="16">
        <f>'[6]Com Forecast Med'!AM65</f>
        <v>0.35061542335273849</v>
      </c>
      <c r="AO65" s="16">
        <f>'[6]Com Forecast Med'!AN65</f>
        <v>0.45815129023705442</v>
      </c>
      <c r="AP65" s="16">
        <f>'[6]Com Forecast Med'!AO65</f>
        <v>0.37680232140770037</v>
      </c>
      <c r="AQ65" s="89">
        <f>'[6]Com Forecast Med'!AP65</f>
        <v>0.35982947783987457</v>
      </c>
      <c r="AR65" s="16">
        <f>'[6]Com Forecast Med'!AQ65</f>
        <v>0.31568371832453512</v>
      </c>
      <c r="AS65" s="16">
        <f>'[6]Com Forecast Med'!AR65</f>
        <v>0.31595247154996048</v>
      </c>
      <c r="AT65" s="16">
        <f>'[6]Com Forecast Med'!AS65</f>
        <v>0.31514936271474731</v>
      </c>
      <c r="AU65" s="16">
        <f>'[6]Com Forecast Med'!AT65</f>
        <v>0.32766870426272021</v>
      </c>
      <c r="AV65" s="16">
        <f>'[6]Com Forecast Med'!AU65</f>
        <v>0.38464594358665172</v>
      </c>
      <c r="AW65" s="16">
        <f>'[6]Com Forecast Med'!AV65</f>
        <v>0.38695137589431194</v>
      </c>
      <c r="AX65" s="16">
        <f>'[6]Com Forecast Med'!AW65</f>
        <v>0.28510589630192784</v>
      </c>
      <c r="AY65" s="16">
        <f>'[6]Com Forecast Med'!AX65</f>
        <v>0.48652026811237908</v>
      </c>
      <c r="AZ65" s="16">
        <f>'[6]Com Forecast Med'!AY65</f>
        <v>0.42549164296424175</v>
      </c>
      <c r="BA65" s="16">
        <f>'[6]Com Forecast Med'!AZ65</f>
        <v>0.50659253529704606</v>
      </c>
      <c r="BB65" s="16">
        <f>'[6]Com Forecast Med'!BA65</f>
        <v>0.42925140608893597</v>
      </c>
      <c r="BC65" s="16">
        <f>'[6]Com Forecast Med'!BB65</f>
        <v>0.52611178829925964</v>
      </c>
      <c r="BD65" s="16">
        <f>'[6]Com Forecast Med'!BC65</f>
        <v>0.45972774908638891</v>
      </c>
      <c r="BE65" s="16">
        <f>'[6]Com Forecast Med'!BD65</f>
        <v>0.53745910303472355</v>
      </c>
      <c r="BF65" s="16">
        <f>'[6]Com Forecast Med'!BE65</f>
        <v>0.50156620138292307</v>
      </c>
      <c r="BG65" s="16">
        <f>'[6]Com Forecast Med'!BF65</f>
        <v>0.57293956970001181</v>
      </c>
      <c r="BH65" s="16">
        <f>'[6]Com Forecast Med'!BG65</f>
        <v>0.4878166719414801</v>
      </c>
      <c r="BI65" s="16">
        <f>'[6]Com Forecast Med'!BH65</f>
        <v>0.5742660619529899</v>
      </c>
      <c r="BJ65" s="16">
        <f>'[6]Com Forecast Med'!BI65</f>
        <v>0.49541990291389099</v>
      </c>
    </row>
    <row r="66" spans="2:62" s="1" customFormat="1">
      <c r="B66" s="1" t="str">
        <f t="shared" si="2"/>
        <v>WALodgingNew</v>
      </c>
      <c r="C66" s="1" t="s">
        <v>88</v>
      </c>
      <c r="D66" s="372" t="s">
        <v>62</v>
      </c>
      <c r="E66" s="1" t="s">
        <v>8</v>
      </c>
      <c r="H66" s="16">
        <f>'[6]Com Forecast Med'!G66</f>
        <v>0.61850000000000005</v>
      </c>
      <c r="I66" s="16">
        <f>'[6]Com Forecast Med'!H66</f>
        <v>2.2084999999999999</v>
      </c>
      <c r="J66" s="16">
        <f>'[6]Com Forecast Med'!I66</f>
        <v>1.4847000000000001</v>
      </c>
      <c r="K66" s="16">
        <f>'[6]Com Forecast Med'!J66</f>
        <v>0.95320000000000005</v>
      </c>
      <c r="L66" s="16">
        <f>'[6]Com Forecast Med'!K66</f>
        <v>0.90810000000000002</v>
      </c>
      <c r="M66" s="16">
        <f>'[6]Com Forecast Med'!L66</f>
        <v>0.42230000000000001</v>
      </c>
      <c r="N66" s="16">
        <f>'[6]Com Forecast Med'!M66</f>
        <v>0.60639999999999994</v>
      </c>
      <c r="O66" s="16">
        <f>'[6]Com Forecast Med'!N66</f>
        <v>0.6167999999999999</v>
      </c>
      <c r="P66" s="16">
        <f>'[6]Com Forecast Med'!O66</f>
        <v>1.0635999999999999</v>
      </c>
      <c r="Q66" s="16">
        <f>'[6]Com Forecast Med'!P66</f>
        <v>1.0459000000000001</v>
      </c>
      <c r="R66" s="16">
        <f>'[6]Com Forecast Med'!Q66</f>
        <v>2.0405000000000002</v>
      </c>
      <c r="S66" s="16">
        <f>'[6]Com Forecast Med'!R66</f>
        <v>2.3144</v>
      </c>
      <c r="T66" s="16">
        <f>'[6]Com Forecast Med'!S66</f>
        <v>1.7478</v>
      </c>
      <c r="U66" s="16">
        <f>'[6]Com Forecast Med'!T66</f>
        <v>1.9861</v>
      </c>
      <c r="V66" s="16">
        <f>'[6]Com Forecast Med'!U66</f>
        <v>1.1522000000000001</v>
      </c>
      <c r="W66" s="16">
        <f>'[6]Com Forecast Med'!V66</f>
        <v>0.38150000000000001</v>
      </c>
      <c r="X66" s="16">
        <f>'[6]Com Forecast Med'!W66</f>
        <v>0.92549999999999999</v>
      </c>
      <c r="Y66" s="16">
        <f>'[6]Com Forecast Med'!X66</f>
        <v>1.1422999999999999</v>
      </c>
      <c r="Z66" s="16">
        <f>'[6]Com Forecast Med'!Y66</f>
        <v>1.5630999999999999</v>
      </c>
      <c r="AA66" s="16">
        <f>'[6]Com Forecast Med'!Z66</f>
        <v>1.7925</v>
      </c>
      <c r="AB66" s="16">
        <f>'[6]Com Forecast Med'!AA66</f>
        <v>1.7621433593581584</v>
      </c>
      <c r="AC66" s="16">
        <f>'[6]Com Forecast Med'!AB66</f>
        <v>1.4336343163011998</v>
      </c>
      <c r="AD66" s="16">
        <f>'[6]Com Forecast Med'!AC66</f>
        <v>1.3691762784064214</v>
      </c>
      <c r="AE66" s="16">
        <f>'[6]Com Forecast Med'!AD66</f>
        <v>1.5800612145564872</v>
      </c>
      <c r="AF66" s="16">
        <f>'[6]Com Forecast Med'!AE66</f>
        <v>1.6433892859138417</v>
      </c>
      <c r="AG66" s="16">
        <f>'[6]Com Forecast Med'!AF66</f>
        <v>0.35549999999999998</v>
      </c>
      <c r="AH66" s="16">
        <f>'[6]Com Forecast Med'!AG66</f>
        <v>1.6642000000000001</v>
      </c>
      <c r="AI66" s="16">
        <f>'[6]Com Forecast Med'!AH66</f>
        <v>2.274</v>
      </c>
      <c r="AJ66" s="16">
        <f>'[6]Com Forecast Med'!AI66</f>
        <v>2.2480000000000002</v>
      </c>
      <c r="AK66" s="16">
        <f>'[6]Com Forecast Med'!AJ66</f>
        <v>1.282</v>
      </c>
      <c r="AL66" s="16">
        <f>'[6]Com Forecast Med'!AK66</f>
        <v>1.6237999999999999</v>
      </c>
      <c r="AM66" s="16">
        <f>'[6]Com Forecast Med'!AL66</f>
        <v>2.1296999999999997</v>
      </c>
      <c r="AN66" s="16">
        <f>'[6]Com Forecast Med'!AM66</f>
        <v>0.44803308349321286</v>
      </c>
      <c r="AO66" s="16">
        <f>'[6]Com Forecast Med'!AN66</f>
        <v>0.4442307116717279</v>
      </c>
      <c r="AP66" s="16">
        <f>'[6]Com Forecast Med'!AO66</f>
        <v>0.44188969434628061</v>
      </c>
      <c r="AQ66" s="89">
        <f>'[6]Com Forecast Med'!AP66</f>
        <v>0.43919533415965978</v>
      </c>
      <c r="AR66" s="16">
        <f>'[6]Com Forecast Med'!AQ66</f>
        <v>0.4394082174452863</v>
      </c>
      <c r="AS66" s="16">
        <f>'[6]Com Forecast Med'!AR66</f>
        <v>0.4384827382931315</v>
      </c>
      <c r="AT66" s="16">
        <f>'[6]Com Forecast Med'!AS66</f>
        <v>0.43452784102958308</v>
      </c>
      <c r="AU66" s="16">
        <f>'[6]Com Forecast Med'!AT66</f>
        <v>0.42972020947794332</v>
      </c>
      <c r="AV66" s="16">
        <f>'[6]Com Forecast Med'!AU66</f>
        <v>0.46472397028068241</v>
      </c>
      <c r="AW66" s="16">
        <f>'[6]Com Forecast Med'!AV66</f>
        <v>0.48161774626693588</v>
      </c>
      <c r="AX66" s="16">
        <f>'[6]Com Forecast Med'!AW66</f>
        <v>0.38893442281534074</v>
      </c>
      <c r="AY66" s="16">
        <f>'[6]Com Forecast Med'!AX66</f>
        <v>0.73945610508053428</v>
      </c>
      <c r="AZ66" s="16">
        <f>'[6]Com Forecast Med'!AY66</f>
        <v>0.49413467556097579</v>
      </c>
      <c r="BA66" s="16">
        <f>'[6]Com Forecast Med'!AZ66</f>
        <v>0.86810547561137275</v>
      </c>
      <c r="BB66" s="16">
        <f>'[6]Com Forecast Med'!BA66</f>
        <v>0.59506646552669051</v>
      </c>
      <c r="BC66" s="16">
        <f>'[6]Com Forecast Med'!BB66</f>
        <v>1.0024083753652113</v>
      </c>
      <c r="BD66" s="16">
        <f>'[6]Com Forecast Med'!BC66</f>
        <v>0.59429043113171598</v>
      </c>
      <c r="BE66" s="16">
        <f>'[6]Com Forecast Med'!BD66</f>
        <v>1.0220630665237342</v>
      </c>
      <c r="BF66" s="16">
        <f>'[6]Com Forecast Med'!BE66</f>
        <v>0.94568226595111082</v>
      </c>
      <c r="BG66" s="16">
        <f>'[6]Com Forecast Med'!BF66</f>
        <v>0.96380910579621681</v>
      </c>
      <c r="BH66" s="16">
        <f>'[6]Com Forecast Med'!BG66</f>
        <v>0.91507632250286808</v>
      </c>
      <c r="BI66" s="16">
        <f>'[6]Com Forecast Med'!BH66</f>
        <v>1.2718223244864588</v>
      </c>
      <c r="BJ66" s="16">
        <f>'[6]Com Forecast Med'!BI66</f>
        <v>0.92542670955035766</v>
      </c>
    </row>
    <row r="67" spans="2:62" s="1" customFormat="1">
      <c r="B67" s="1" t="str">
        <f t="shared" si="2"/>
        <v>WAHospitalNew</v>
      </c>
      <c r="C67" s="1" t="s">
        <v>89</v>
      </c>
      <c r="D67" s="372" t="s">
        <v>64</v>
      </c>
      <c r="E67" s="1" t="s">
        <v>8</v>
      </c>
      <c r="H67" s="16">
        <f>'[6]Com Forecast Med'!G67</f>
        <v>0.43003140000000001</v>
      </c>
      <c r="I67" s="16">
        <f>'[6]Com Forecast Med'!H67</f>
        <v>0.38538420000000001</v>
      </c>
      <c r="J67" s="16">
        <f>'[6]Com Forecast Med'!I67</f>
        <v>0.66239400000000004</v>
      </c>
      <c r="K67" s="16">
        <f>'[6]Com Forecast Med'!J67</f>
        <v>0.43521479999999996</v>
      </c>
      <c r="L67" s="16">
        <f>'[6]Com Forecast Med'!K67</f>
        <v>0.36477779999999993</v>
      </c>
      <c r="M67" s="16">
        <f>'[6]Com Forecast Med'!L67</f>
        <v>0.67629059999999996</v>
      </c>
      <c r="N67" s="16">
        <f>'[6]Com Forecast Med'!M67</f>
        <v>0.52988339999999989</v>
      </c>
      <c r="O67" s="16">
        <f>'[6]Com Forecast Med'!N67</f>
        <v>0.50167679999999992</v>
      </c>
      <c r="P67" s="16">
        <f>'[6]Com Forecast Med'!O67</f>
        <v>0.38506620000000003</v>
      </c>
      <c r="Q67" s="16">
        <f>'[6]Com Forecast Med'!P67</f>
        <v>0.32744460000000003</v>
      </c>
      <c r="R67" s="16">
        <f>'[6]Com Forecast Med'!Q67</f>
        <v>0.54336660000000003</v>
      </c>
      <c r="S67" s="16">
        <f>'[6]Com Forecast Med'!R67</f>
        <v>0.64827480000000004</v>
      </c>
      <c r="T67" s="16">
        <f>'[6]Com Forecast Med'!S67</f>
        <v>0.97781820000000008</v>
      </c>
      <c r="U67" s="16">
        <f>'[6]Com Forecast Med'!T67</f>
        <v>0.78724080000000007</v>
      </c>
      <c r="V67" s="16">
        <f>'[6]Com Forecast Med'!U67</f>
        <v>0.68166479999999996</v>
      </c>
      <c r="W67" s="16">
        <f>'[6]Com Forecast Med'!V67</f>
        <v>0.47345219999999999</v>
      </c>
      <c r="X67" s="16">
        <f>'[6]Com Forecast Med'!W67</f>
        <v>0.48302279999999997</v>
      </c>
      <c r="Y67" s="16">
        <f>'[6]Com Forecast Med'!X67</f>
        <v>0.4790682</v>
      </c>
      <c r="Z67" s="16">
        <f>'[6]Com Forecast Med'!Y67</f>
        <v>3.056</v>
      </c>
      <c r="AA67" s="16">
        <f>'[6]Com Forecast Med'!Z67</f>
        <v>2.3259000000000003</v>
      </c>
      <c r="AB67" s="16">
        <f>'[6]Com Forecast Med'!AA67</f>
        <v>2.0441822700000003</v>
      </c>
      <c r="AC67" s="16">
        <f>'[6]Com Forecast Med'!AB67</f>
        <v>2.0585218499999991</v>
      </c>
      <c r="AD67" s="16">
        <f>'[6]Com Forecast Med'!AC67</f>
        <v>2.2333007499999997</v>
      </c>
      <c r="AE67" s="16">
        <f>'[6]Com Forecast Med'!AD67</f>
        <v>2.33822785</v>
      </c>
      <c r="AF67" s="16">
        <f>'[6]Com Forecast Med'!AE67</f>
        <v>2.370502619999999</v>
      </c>
      <c r="AG67" s="16">
        <f>'[6]Com Forecast Med'!AF67</f>
        <v>0.38439999999999996</v>
      </c>
      <c r="AH67" s="16">
        <f>'[6]Com Forecast Med'!AG67</f>
        <v>0.11359999999999999</v>
      </c>
      <c r="AI67" s="16">
        <f>'[6]Com Forecast Med'!AH67</f>
        <v>0.22454483175498691</v>
      </c>
      <c r="AJ67" s="16">
        <f>'[6]Com Forecast Med'!AI67</f>
        <v>0.52100000000000002</v>
      </c>
      <c r="AK67" s="16">
        <f>'[6]Com Forecast Med'!AJ67</f>
        <v>0.60799999999999998</v>
      </c>
      <c r="AL67" s="16">
        <f>'[6]Com Forecast Med'!AK67</f>
        <v>0.87109999999999999</v>
      </c>
      <c r="AM67" s="16">
        <f>'[6]Com Forecast Med'!AL67</f>
        <v>0.47020000000000001</v>
      </c>
      <c r="AN67" s="16">
        <f>'[6]Com Forecast Med'!AM67</f>
        <v>2.3182940475864227</v>
      </c>
      <c r="AO67" s="16">
        <f>'[6]Com Forecast Med'!AN67</f>
        <v>1.9174992138564546</v>
      </c>
      <c r="AP67" s="16">
        <f>'[6]Com Forecast Med'!AO67</f>
        <v>1.8294959157342285</v>
      </c>
      <c r="AQ67" s="89">
        <f>'[6]Com Forecast Med'!AP67</f>
        <v>1.8442929465534168</v>
      </c>
      <c r="AR67" s="16">
        <f>'[6]Com Forecast Med'!AQ67</f>
        <v>2.2662569537760211</v>
      </c>
      <c r="AS67" s="16">
        <f>'[6]Com Forecast Med'!AR67</f>
        <v>2.4169798470175352</v>
      </c>
      <c r="AT67" s="16">
        <f>'[6]Com Forecast Med'!AS67</f>
        <v>2.2948806351979201</v>
      </c>
      <c r="AU67" s="16">
        <f>'[6]Com Forecast Med'!AT67</f>
        <v>2.6400220742438942</v>
      </c>
      <c r="AV67" s="16">
        <f>'[6]Com Forecast Med'!AU67</f>
        <v>2.9960434043677502</v>
      </c>
      <c r="AW67" s="16">
        <f>'[6]Com Forecast Med'!AV67</f>
        <v>2.8086363392225264</v>
      </c>
      <c r="AX67" s="16">
        <f>'[6]Com Forecast Med'!AW67</f>
        <v>2.4045663374135047</v>
      </c>
      <c r="AY67" s="16">
        <f>'[6]Com Forecast Med'!AX67</f>
        <v>2.4830338812496708</v>
      </c>
      <c r="AZ67" s="16">
        <f>'[6]Com Forecast Med'!AY67</f>
        <v>2.6286205462294032</v>
      </c>
      <c r="BA67" s="16">
        <f>'[6]Com Forecast Med'!AZ67</f>
        <v>2.6007872645268479</v>
      </c>
      <c r="BB67" s="16">
        <f>'[6]Com Forecast Med'!BA67</f>
        <v>2.4734878842399515</v>
      </c>
      <c r="BC67" s="16">
        <f>'[6]Com Forecast Med'!BB67</f>
        <v>2.3098184361090643</v>
      </c>
      <c r="BD67" s="16">
        <f>'[6]Com Forecast Med'!BC67</f>
        <v>2.3177177875784372</v>
      </c>
      <c r="BE67" s="16">
        <f>'[6]Com Forecast Med'!BD67</f>
        <v>2.3191811898098704</v>
      </c>
      <c r="BF67" s="16">
        <f>'[6]Com Forecast Med'!BE67</f>
        <v>2.5757317764282064</v>
      </c>
      <c r="BG67" s="16">
        <f>'[6]Com Forecast Med'!BF67</f>
        <v>2.6194912120486791</v>
      </c>
      <c r="BH67" s="16">
        <f>'[6]Com Forecast Med'!BG67</f>
        <v>2.5478167843967912</v>
      </c>
      <c r="BI67" s="16">
        <f>'[6]Com Forecast Med'!BH67</f>
        <v>2.6206426931629974</v>
      </c>
      <c r="BJ67" s="16">
        <f>'[6]Com Forecast Med'!BI67</f>
        <v>2.7227999251085304</v>
      </c>
    </row>
    <row r="68" spans="2:62" s="1" customFormat="1">
      <c r="B68" s="1" t="str">
        <f t="shared" si="2"/>
        <v>WAResidential CareNew</v>
      </c>
      <c r="C68" s="1" t="s">
        <v>90</v>
      </c>
      <c r="D68" s="372" t="s">
        <v>5434</v>
      </c>
      <c r="E68" s="1" t="s">
        <v>8</v>
      </c>
      <c r="H68" s="16">
        <f>'[6]Com Forecast Med'!G68</f>
        <v>0.92226859999999999</v>
      </c>
      <c r="I68" s="16">
        <f>'[6]Com Forecast Med'!H68</f>
        <v>0.82651580000000013</v>
      </c>
      <c r="J68" s="16">
        <f>'[6]Com Forecast Med'!I68</f>
        <v>1.420606</v>
      </c>
      <c r="K68" s="16">
        <f>'[6]Com Forecast Med'!J68</f>
        <v>0.93338520000000003</v>
      </c>
      <c r="L68" s="16">
        <f>'[6]Com Forecast Med'!K68</f>
        <v>0.78232219999999997</v>
      </c>
      <c r="M68" s="16">
        <f>'[6]Com Forecast Med'!L68</f>
        <v>1.4504094000000001</v>
      </c>
      <c r="N68" s="16">
        <f>'[6]Com Forecast Med'!M68</f>
        <v>1.1364166</v>
      </c>
      <c r="O68" s="16">
        <f>'[6]Com Forecast Med'!N68</f>
        <v>1.0759231999999999</v>
      </c>
      <c r="P68" s="16">
        <f>'[6]Com Forecast Med'!O68</f>
        <v>0.82583380000000006</v>
      </c>
      <c r="Q68" s="16">
        <f>'[6]Com Forecast Med'!P68</f>
        <v>0.70225540000000009</v>
      </c>
      <c r="R68" s="16">
        <f>'[6]Com Forecast Med'!Q68</f>
        <v>1.1653334000000002</v>
      </c>
      <c r="S68" s="16">
        <f>'[6]Com Forecast Med'!R68</f>
        <v>1.3903251999999999</v>
      </c>
      <c r="T68" s="16">
        <f>'[6]Com Forecast Med'!S68</f>
        <v>2.0970818000000002</v>
      </c>
      <c r="U68" s="16">
        <f>'[6]Com Forecast Med'!T68</f>
        <v>1.6883592000000001</v>
      </c>
      <c r="V68" s="16">
        <f>'[6]Com Forecast Med'!U68</f>
        <v>1.4619352000000001</v>
      </c>
      <c r="W68" s="16">
        <f>'[6]Com Forecast Med'!V68</f>
        <v>1.5498478</v>
      </c>
      <c r="X68" s="16">
        <f>'[6]Com Forecast Med'!W68</f>
        <v>1.5811771999999999</v>
      </c>
      <c r="Y68" s="16">
        <f>'[6]Com Forecast Med'!X68</f>
        <v>1.5682318</v>
      </c>
      <c r="Z68" s="16">
        <f>'[6]Com Forecast Med'!Y68</f>
        <v>3.056</v>
      </c>
      <c r="AA68" s="16">
        <f>'[6]Com Forecast Med'!Z68</f>
        <v>2.3259000000000003</v>
      </c>
      <c r="AB68" s="16">
        <f>'[6]Com Forecast Med'!AA68</f>
        <v>2.0441822700000003</v>
      </c>
      <c r="AC68" s="16">
        <f>'[6]Com Forecast Med'!AB68</f>
        <v>2.0585218499999991</v>
      </c>
      <c r="AD68" s="16">
        <f>'[6]Com Forecast Med'!AC68</f>
        <v>2.2333007499999997</v>
      </c>
      <c r="AE68" s="16">
        <f>'[6]Com Forecast Med'!AD68</f>
        <v>2.33822785</v>
      </c>
      <c r="AF68" s="16">
        <f>'[6]Com Forecast Med'!AE68</f>
        <v>2.370502619999999</v>
      </c>
      <c r="AG68" s="16">
        <f>'[6]Com Forecast Med'!AF68</f>
        <v>0.67769999999999997</v>
      </c>
      <c r="AH68" s="16">
        <f>'[6]Com Forecast Med'!AG68</f>
        <v>0.38269999999999998</v>
      </c>
      <c r="AI68" s="16">
        <f>'[6]Com Forecast Med'!AH68</f>
        <v>0.75645516824501313</v>
      </c>
      <c r="AJ68" s="16">
        <f>'[6]Com Forecast Med'!AI68</f>
        <v>0.58399999999999996</v>
      </c>
      <c r="AK68" s="16">
        <f>'[6]Com Forecast Med'!AJ68</f>
        <v>0.93</v>
      </c>
      <c r="AL68" s="16">
        <f>'[6]Com Forecast Med'!AK68</f>
        <v>1.1077999999999999</v>
      </c>
      <c r="AM68" s="16">
        <f>'[6]Com Forecast Med'!AL68</f>
        <v>1.0470999999999999</v>
      </c>
      <c r="AN68" s="16">
        <f>'[6]Com Forecast Med'!AM68</f>
        <v>0.6381348508331306</v>
      </c>
      <c r="AO68" s="16">
        <f>'[6]Com Forecast Med'!AN68</f>
        <v>1.077120992537683</v>
      </c>
      <c r="AP68" s="16">
        <f>'[6]Com Forecast Med'!AO68</f>
        <v>1.2603561655147717</v>
      </c>
      <c r="AQ68" s="89">
        <f>'[6]Com Forecast Med'!AP68</f>
        <v>1.2824771214430999</v>
      </c>
      <c r="AR68" s="16">
        <f>'[6]Com Forecast Med'!AQ68</f>
        <v>1.3375859675937307</v>
      </c>
      <c r="AS68" s="16">
        <f>'[6]Com Forecast Med'!AR68</f>
        <v>1.4024462344503339</v>
      </c>
      <c r="AT68" s="16">
        <f>'[6]Com Forecast Med'!AS68</f>
        <v>1.6538241338900654</v>
      </c>
      <c r="AU68" s="16">
        <f>'[6]Com Forecast Med'!AT68</f>
        <v>1.7656900222719212</v>
      </c>
      <c r="AV68" s="16">
        <f>'[6]Com Forecast Med'!AU68</f>
        <v>2.026811231909281</v>
      </c>
      <c r="AW68" s="16">
        <f>'[6]Com Forecast Med'!AV68</f>
        <v>1.766747838334952</v>
      </c>
      <c r="AX68" s="16">
        <f>'[6]Com Forecast Med'!AW68</f>
        <v>1.4824249273439007</v>
      </c>
      <c r="AY68" s="16">
        <f>'[6]Com Forecast Med'!AX68</f>
        <v>1.4783135372835638</v>
      </c>
      <c r="AZ68" s="16">
        <f>'[6]Com Forecast Med'!AY68</f>
        <v>1.6049671736334741</v>
      </c>
      <c r="BA68" s="16">
        <f>'[6]Com Forecast Med'!AZ68</f>
        <v>1.5070053783793449</v>
      </c>
      <c r="BB68" s="16">
        <f>'[6]Com Forecast Med'!BA68</f>
        <v>1.410539266898277</v>
      </c>
      <c r="BC68" s="16">
        <f>'[6]Com Forecast Med'!BB68</f>
        <v>1.1920860006993346</v>
      </c>
      <c r="BD68" s="16">
        <f>'[6]Com Forecast Med'!BC68</f>
        <v>1.2580596474389838</v>
      </c>
      <c r="BE68" s="16">
        <f>'[6]Com Forecast Med'!BD68</f>
        <v>1.2495808633053329</v>
      </c>
      <c r="BF68" s="16">
        <f>'[6]Com Forecast Med'!BE68</f>
        <v>1.5219040048336512</v>
      </c>
      <c r="BG68" s="16">
        <f>'[6]Com Forecast Med'!BF68</f>
        <v>1.4811647418533807</v>
      </c>
      <c r="BH68" s="16">
        <f>'[6]Com Forecast Med'!BG68</f>
        <v>1.4654536244056799</v>
      </c>
      <c r="BI68" s="16">
        <f>'[6]Com Forecast Med'!BH68</f>
        <v>1.5312702329758787</v>
      </c>
      <c r="BJ68" s="16">
        <f>'[6]Com Forecast Med'!BI68</f>
        <v>1.6590372602929193</v>
      </c>
    </row>
    <row r="69" spans="2:62" s="1" customFormat="1">
      <c r="B69" s="1" t="str">
        <f t="shared" si="2"/>
        <v>WAAssemblyNew</v>
      </c>
      <c r="C69" s="1" t="s">
        <v>91</v>
      </c>
      <c r="D69" s="372" t="s">
        <v>67</v>
      </c>
      <c r="E69" s="1" t="s">
        <v>8</v>
      </c>
      <c r="H69" s="16">
        <f>'[6]Com Forecast Med'!G69</f>
        <v>1.112582</v>
      </c>
      <c r="I69" s="16">
        <f>'[6]Com Forecast Med'!H69</f>
        <v>0.80331799999999998</v>
      </c>
      <c r="J69" s="16">
        <f>'[6]Com Forecast Med'!I69</f>
        <v>0.79209799999999997</v>
      </c>
      <c r="K69" s="16">
        <f>'[6]Com Forecast Med'!J69</f>
        <v>1.4170180000000003</v>
      </c>
      <c r="L69" s="16">
        <f>'[6]Com Forecast Med'!K69</f>
        <v>2.0118140000000002</v>
      </c>
      <c r="M69" s="16">
        <f>'[6]Com Forecast Med'!L69</f>
        <v>1.9682630600000002</v>
      </c>
      <c r="N69" s="16">
        <f>'[6]Com Forecast Med'!M69</f>
        <v>1.356931568</v>
      </c>
      <c r="O69" s="16">
        <f>'[6]Com Forecast Med'!N69</f>
        <v>1.6115660000000003</v>
      </c>
      <c r="P69" s="16">
        <f>'[6]Com Forecast Med'!O69</f>
        <v>2.0560044800000004</v>
      </c>
      <c r="Q69" s="16">
        <f>'[6]Com Forecast Med'!P69</f>
        <v>2.2904100000000001</v>
      </c>
      <c r="R69" s="16">
        <f>'[6]Com Forecast Med'!Q69</f>
        <v>2.4596072599999999</v>
      </c>
      <c r="S69" s="16">
        <f>'[6]Com Forecast Med'!R69</f>
        <v>3.8090502600000002</v>
      </c>
      <c r="T69" s="16">
        <f>'[6]Com Forecast Med'!S69</f>
        <v>4.7729200000000009</v>
      </c>
      <c r="U69" s="16">
        <f>'[6]Com Forecast Med'!T69</f>
        <v>4.5525319999999994</v>
      </c>
      <c r="V69" s="16">
        <f>'[6]Com Forecast Med'!U69</f>
        <v>3.3850400000000009</v>
      </c>
      <c r="W69" s="16">
        <f>'[6]Com Forecast Med'!V69</f>
        <v>2.8653000000000004</v>
      </c>
      <c r="X69" s="16">
        <f>'[6]Com Forecast Med'!W69</f>
        <v>1.9470999999999998</v>
      </c>
      <c r="Y69" s="16">
        <f>'[6]Com Forecast Med'!X69</f>
        <v>3.2425000000000002</v>
      </c>
      <c r="Z69" s="16">
        <f>'[6]Com Forecast Med'!Y69</f>
        <v>1.5354000000000001</v>
      </c>
      <c r="AA69" s="16">
        <f>'[6]Com Forecast Med'!Z69</f>
        <v>1.9370000000000001</v>
      </c>
      <c r="AB69" s="16">
        <f>'[6]Com Forecast Med'!AA69</f>
        <v>2.3703669220352253</v>
      </c>
      <c r="AC69" s="16">
        <f>'[6]Com Forecast Med'!AB69</f>
        <v>1.9890497993605087</v>
      </c>
      <c r="AD69" s="16">
        <f>'[6]Com Forecast Med'!AC69</f>
        <v>2.1600621794832904</v>
      </c>
      <c r="AE69" s="16">
        <f>'[6]Com Forecast Med'!AD69</f>
        <v>2.2621435716444833</v>
      </c>
      <c r="AF69" s="16">
        <f>'[6]Com Forecast Med'!AE69</f>
        <v>2.1876060984594141</v>
      </c>
      <c r="AG69" s="16">
        <f>'[6]Com Forecast Med'!AF69</f>
        <v>1.3685999999999998</v>
      </c>
      <c r="AH69" s="16">
        <f>'[6]Com Forecast Med'!AG69</f>
        <v>0.46350000000000002</v>
      </c>
      <c r="AI69" s="16">
        <f>'[6]Com Forecast Med'!AH69</f>
        <v>1.3540000000000001</v>
      </c>
      <c r="AJ69" s="16">
        <f>'[6]Com Forecast Med'!AI69</f>
        <v>1.022</v>
      </c>
      <c r="AK69" s="16">
        <f>'[6]Com Forecast Med'!AJ69</f>
        <v>0.26</v>
      </c>
      <c r="AL69" s="16">
        <f>'[6]Com Forecast Med'!AK69</f>
        <v>1.6396999999999999</v>
      </c>
      <c r="AM69" s="16">
        <f>'[6]Com Forecast Med'!AL69</f>
        <v>1.5880999999999998</v>
      </c>
      <c r="AN69" s="16">
        <f>'[6]Com Forecast Med'!AM69</f>
        <v>1.7767267732091232</v>
      </c>
      <c r="AO69" s="16">
        <f>'[6]Com Forecast Med'!AN69</f>
        <v>1.3375111225176155</v>
      </c>
      <c r="AP69" s="16">
        <f>'[6]Com Forecast Med'!AO69</f>
        <v>1.2480841898758896</v>
      </c>
      <c r="AQ69" s="89">
        <f>'[6]Com Forecast Med'!AP69</f>
        <v>2.5097733994953897</v>
      </c>
      <c r="AR69" s="16">
        <f>'[6]Com Forecast Med'!AQ69</f>
        <v>4.323870199003343</v>
      </c>
      <c r="AS69" s="16">
        <f>'[6]Com Forecast Med'!AR69</f>
        <v>2.9203881983659126</v>
      </c>
      <c r="AT69" s="16">
        <f>'[6]Com Forecast Med'!AS69</f>
        <v>2.8111849559448778</v>
      </c>
      <c r="AU69" s="16">
        <f>'[6]Com Forecast Med'!AT69</f>
        <v>2.6196192652341601</v>
      </c>
      <c r="AV69" s="16">
        <f>'[6]Com Forecast Med'!AU69</f>
        <v>3.6723793826371862</v>
      </c>
      <c r="AW69" s="16">
        <f>'[6]Com Forecast Med'!AV69</f>
        <v>3.9727525415755087</v>
      </c>
      <c r="AX69" s="16">
        <f>'[6]Com Forecast Med'!AW69</f>
        <v>4.1058335134448738</v>
      </c>
      <c r="AY69" s="16">
        <f>'[6]Com Forecast Med'!AX69</f>
        <v>4.7810098362988125</v>
      </c>
      <c r="AZ69" s="16">
        <f>'[6]Com Forecast Med'!AY69</f>
        <v>4.8733351174158646</v>
      </c>
      <c r="BA69" s="16">
        <f>'[6]Com Forecast Med'!AZ69</f>
        <v>4.7441856887442464</v>
      </c>
      <c r="BB69" s="16">
        <f>'[6]Com Forecast Med'!BA69</f>
        <v>4.3315851919677426</v>
      </c>
      <c r="BC69" s="16">
        <f>'[6]Com Forecast Med'!BB69</f>
        <v>4.707370036004435</v>
      </c>
      <c r="BD69" s="16">
        <f>'[6]Com Forecast Med'!BC69</f>
        <v>4.868569654240626</v>
      </c>
      <c r="BE69" s="16">
        <f>'[6]Com Forecast Med'!BD69</f>
        <v>4.9292674346187999</v>
      </c>
      <c r="BF69" s="16">
        <f>'[6]Com Forecast Med'!BE69</f>
        <v>5.0998014307836357</v>
      </c>
      <c r="BG69" s="16">
        <f>'[6]Com Forecast Med'!BF69</f>
        <v>5.233692646678568</v>
      </c>
      <c r="BH69" s="16">
        <f>'[6]Com Forecast Med'!BG69</f>
        <v>5.4066514636809684</v>
      </c>
      <c r="BI69" s="16">
        <f>'[6]Com Forecast Med'!BH69</f>
        <v>4.6295659124378412</v>
      </c>
      <c r="BJ69" s="16">
        <f>'[6]Com Forecast Med'!BI69</f>
        <v>4.6623851881593934</v>
      </c>
    </row>
    <row r="70" spans="2:62" s="1" customFormat="1">
      <c r="B70" s="1" t="str">
        <f t="shared" si="2"/>
        <v>WAOtherNew</v>
      </c>
      <c r="C70" s="1" t="s">
        <v>92</v>
      </c>
      <c r="D70" s="372" t="s">
        <v>69</v>
      </c>
      <c r="E70" s="1" t="s">
        <v>8</v>
      </c>
      <c r="H70" s="16">
        <f>'[6]Com Forecast Med'!G70</f>
        <v>2.1597179999999998</v>
      </c>
      <c r="I70" s="16">
        <f>'[6]Com Forecast Med'!H70</f>
        <v>1.559382</v>
      </c>
      <c r="J70" s="16">
        <f>'[6]Com Forecast Med'!I70</f>
        <v>1.5376019999999999</v>
      </c>
      <c r="K70" s="16">
        <f>'[6]Com Forecast Med'!J70</f>
        <v>2.7506820000000007</v>
      </c>
      <c r="L70" s="16">
        <f>'[6]Com Forecast Med'!K70</f>
        <v>3.9052860000000007</v>
      </c>
      <c r="M70" s="16">
        <f>'[6]Com Forecast Med'!L70</f>
        <v>3.8207459400000001</v>
      </c>
      <c r="N70" s="16">
        <f>'[6]Com Forecast Med'!M70</f>
        <v>2.634043632</v>
      </c>
      <c r="O70" s="16">
        <f>'[6]Com Forecast Med'!N70</f>
        <v>3.1283340000000002</v>
      </c>
      <c r="P70" s="16">
        <f>'[6]Com Forecast Med'!O70</f>
        <v>3.991067520000001</v>
      </c>
      <c r="Q70" s="16">
        <f>'[6]Com Forecast Med'!P70</f>
        <v>4.446089999999999</v>
      </c>
      <c r="R70" s="16">
        <f>'[6]Com Forecast Med'!Q70</f>
        <v>4.7745317399999996</v>
      </c>
      <c r="S70" s="16">
        <f>'[6]Com Forecast Med'!R70</f>
        <v>7.3940387400000001</v>
      </c>
      <c r="T70" s="16">
        <f>'[6]Com Forecast Med'!S70</f>
        <v>9.2650800000000011</v>
      </c>
      <c r="U70" s="16">
        <f>'[6]Com Forecast Med'!T70</f>
        <v>8.8372679999999981</v>
      </c>
      <c r="V70" s="16">
        <f>'[6]Com Forecast Med'!U70</f>
        <v>6.5709600000000021</v>
      </c>
      <c r="W70" s="16">
        <f>'[6]Com Forecast Med'!V70</f>
        <v>4.5552000000000001</v>
      </c>
      <c r="X70" s="16">
        <f>'[6]Com Forecast Med'!W70</f>
        <v>5.4093999999999998</v>
      </c>
      <c r="Y70" s="16">
        <f>'[6]Com Forecast Med'!X70</f>
        <v>5.1186000000000007</v>
      </c>
      <c r="Z70" s="16">
        <f>'[6]Com Forecast Med'!Y70</f>
        <v>1.7812999999999999</v>
      </c>
      <c r="AA70" s="16">
        <f>'[6]Com Forecast Med'!Z70</f>
        <v>2.95</v>
      </c>
      <c r="AB70" s="16">
        <f>'[6]Com Forecast Med'!AA70</f>
        <v>2.2861592609503698</v>
      </c>
      <c r="AC70" s="16">
        <f>'[6]Com Forecast Med'!AB70</f>
        <v>2.5053125556405771</v>
      </c>
      <c r="AD70" s="16">
        <f>'[6]Com Forecast Med'!AC70</f>
        <v>2.4712945670254456</v>
      </c>
      <c r="AE70" s="16">
        <f>'[6]Com Forecast Med'!AD70</f>
        <v>2.4438312461536253</v>
      </c>
      <c r="AF70" s="16">
        <f>'[6]Com Forecast Med'!AE70</f>
        <v>2.3899364054041059</v>
      </c>
      <c r="AG70" s="16">
        <f>'[6]Com Forecast Med'!AF70</f>
        <v>3.4875999999999947</v>
      </c>
      <c r="AH70" s="16">
        <f>'[6]Com Forecast Med'!AG70</f>
        <v>1.0287999999999999</v>
      </c>
      <c r="AI70" s="16">
        <f>'[6]Com Forecast Med'!AH70</f>
        <v>0.80500000000000005</v>
      </c>
      <c r="AJ70" s="16">
        <f>'[6]Com Forecast Med'!AI70</f>
        <v>1.53</v>
      </c>
      <c r="AK70" s="16">
        <f>'[6]Com Forecast Med'!AJ70</f>
        <v>0.64900000000000002</v>
      </c>
      <c r="AL70" s="16">
        <f>'[6]Com Forecast Med'!AK70</f>
        <v>9.3704000000000001</v>
      </c>
      <c r="AM70" s="16">
        <f>'[6]Com Forecast Med'!AL70</f>
        <v>8.3491</v>
      </c>
      <c r="AN70" s="16">
        <f>'[6]Com Forecast Med'!AM70</f>
        <v>1.160030594918473</v>
      </c>
      <c r="AO70" s="16">
        <f>'[6]Com Forecast Med'!AN70</f>
        <v>1.1513366520898836</v>
      </c>
      <c r="AP70" s="16">
        <f>'[6]Com Forecast Med'!AO70</f>
        <v>1.1434904395917014</v>
      </c>
      <c r="AQ70" s="89">
        <f>'[6]Com Forecast Med'!AP70</f>
        <v>1.139246963968668</v>
      </c>
      <c r="AR70" s="16">
        <f>'[6]Com Forecast Med'!AQ70</f>
        <v>1.135910112716485</v>
      </c>
      <c r="AS70" s="16">
        <f>'[6]Com Forecast Med'!AR70</f>
        <v>1.1355930751708405</v>
      </c>
      <c r="AT70" s="16">
        <f>'[6]Com Forecast Med'!AS70</f>
        <v>1.1358640633901482</v>
      </c>
      <c r="AU70" s="16">
        <f>'[6]Com Forecast Med'!AT70</f>
        <v>1.1588721709125469</v>
      </c>
      <c r="AV70" s="16">
        <f>'[6]Com Forecast Med'!AU70</f>
        <v>1.4587984697144185</v>
      </c>
      <c r="AW70" s="16">
        <f>'[6]Com Forecast Med'!AV70</f>
        <v>1.6062500754689817</v>
      </c>
      <c r="AX70" s="16">
        <f>'[6]Com Forecast Med'!AW70</f>
        <v>1.033050376300074</v>
      </c>
      <c r="AY70" s="16">
        <f>'[6]Com Forecast Med'!AX70</f>
        <v>1.3487981177884463</v>
      </c>
      <c r="AZ70" s="16">
        <f>'[6]Com Forecast Med'!AY70</f>
        <v>1.3074434220616293</v>
      </c>
      <c r="BA70" s="16">
        <f>'[6]Com Forecast Med'!AZ70</f>
        <v>1.2951229239181352</v>
      </c>
      <c r="BB70" s="16">
        <f>'[6]Com Forecast Med'!BA70</f>
        <v>1.1566705406015547</v>
      </c>
      <c r="BC70" s="16">
        <f>'[6]Com Forecast Med'!BB70</f>
        <v>1.1583237487380191</v>
      </c>
      <c r="BD70" s="16">
        <f>'[6]Com Forecast Med'!BC70</f>
        <v>1.3784836911072134</v>
      </c>
      <c r="BE70" s="16">
        <f>'[6]Com Forecast Med'!BD70</f>
        <v>1.1637712147999644</v>
      </c>
      <c r="BF70" s="16">
        <f>'[6]Com Forecast Med'!BE70</f>
        <v>1.2726325272194619</v>
      </c>
      <c r="BG70" s="16">
        <f>'[6]Com Forecast Med'!BF70</f>
        <v>1.276393514423888</v>
      </c>
      <c r="BH70" s="16">
        <f>'[6]Com Forecast Med'!BG70</f>
        <v>1.4629628610346941</v>
      </c>
      <c r="BI70" s="16">
        <f>'[6]Com Forecast Med'!BH70</f>
        <v>1.2102852445001711</v>
      </c>
      <c r="BJ70" s="16">
        <f>'[6]Com Forecast Med'!BI70</f>
        <v>1.47930962214833</v>
      </c>
    </row>
    <row r="71" spans="2:62" s="1" customFormat="1">
      <c r="B71" s="1" t="str">
        <f t="shared" si="2"/>
        <v>WALarge OffStock 1987-2049,  post 2021 stock is retired at a fixed rate starting with Cell A32.</v>
      </c>
      <c r="C71" s="1" t="s">
        <v>93</v>
      </c>
      <c r="D71" s="372" t="s">
        <v>41</v>
      </c>
      <c r="E71" s="1" t="str">
        <f>'[6]Com Forecast Med'!D71</f>
        <v>Stock 1987-2049,  post 2021 stock is retired at a fixed rate starting with Cell A32.</v>
      </c>
      <c r="F71" s="1" t="s">
        <v>71</v>
      </c>
      <c r="AJ71" s="85"/>
      <c r="AK71" s="16">
        <f>'[6]Com Forecast Med'!AJ71</f>
        <v>237.42054571018528</v>
      </c>
      <c r="AL71" s="16">
        <f>'[6]Com Forecast Med'!AK71</f>
        <v>239.31989771018527</v>
      </c>
      <c r="AM71" s="16">
        <f>'[6]Com Forecast Med'!AL71</f>
        <v>242.16878571018526</v>
      </c>
      <c r="AN71" s="16">
        <f>'[6]Com Forecast Med'!AM71</f>
        <v>246.68969782371582</v>
      </c>
      <c r="AO71" s="16">
        <f>'[6]Com Forecast Med'!AN71</f>
        <v>249.86532073545851</v>
      </c>
      <c r="AP71" s="16">
        <f>'[6]Com Forecast Med'!AO71</f>
        <v>253.58711246812598</v>
      </c>
      <c r="AQ71" s="89">
        <f>'[6]Com Forecast Med'!AP71</f>
        <v>252.8263511307216</v>
      </c>
      <c r="AR71" s="16">
        <f>'[6]Com Forecast Med'!AQ71</f>
        <v>252.06787207732944</v>
      </c>
      <c r="AS71" s="16">
        <f>'[6]Com Forecast Med'!AR71</f>
        <v>251.31166846109744</v>
      </c>
      <c r="AT71" s="16">
        <f>'[6]Com Forecast Med'!AS71</f>
        <v>250.55773345571416</v>
      </c>
      <c r="AU71" s="16">
        <f>'[6]Com Forecast Med'!AT71</f>
        <v>249.80606025534701</v>
      </c>
      <c r="AV71" s="16">
        <f>'[6]Com Forecast Med'!AU71</f>
        <v>249.05664207458096</v>
      </c>
      <c r="AW71" s="16">
        <f>'[6]Com Forecast Med'!AV71</f>
        <v>248.30947214835723</v>
      </c>
      <c r="AX71" s="16">
        <f>'[6]Com Forecast Med'!AW71</f>
        <v>247.56454373191215</v>
      </c>
      <c r="AY71" s="16">
        <f>'[6]Com Forecast Med'!AX71</f>
        <v>246.8218501007164</v>
      </c>
      <c r="AZ71" s="16">
        <f>'[6]Com Forecast Med'!AY71</f>
        <v>246.08138455041424</v>
      </c>
      <c r="BA71" s="16">
        <f>'[6]Com Forecast Med'!AZ71</f>
        <v>245.343140396763</v>
      </c>
      <c r="BB71" s="16">
        <f>'[6]Com Forecast Med'!BA71</f>
        <v>244.60711097557271</v>
      </c>
      <c r="BC71" s="16">
        <f>'[6]Com Forecast Med'!BB71</f>
        <v>243.873289642646</v>
      </c>
      <c r="BD71" s="16">
        <f>'[6]Com Forecast Med'!BC71</f>
        <v>243.14166977371806</v>
      </c>
      <c r="BE71" s="16">
        <f>'[6]Com Forecast Med'!BD71</f>
        <v>242.41224476439692</v>
      </c>
      <c r="BF71" s="16">
        <f>'[6]Com Forecast Med'!BE71</f>
        <v>241.68500803010372</v>
      </c>
      <c r="BG71" s="16">
        <f>'[6]Com Forecast Med'!BF71</f>
        <v>240.95995300601339</v>
      </c>
      <c r="BH71" s="16">
        <f>'[6]Com Forecast Med'!BG71</f>
        <v>240.23707314699536</v>
      </c>
      <c r="BI71" s="16">
        <f>'[6]Com Forecast Med'!BH71</f>
        <v>239.51636192755436</v>
      </c>
      <c r="BJ71" s="16">
        <f>'[6]Com Forecast Med'!BI71</f>
        <v>238.7978128417717</v>
      </c>
    </row>
    <row r="72" spans="2:62" s="1" customFormat="1">
      <c r="B72" s="1" t="str">
        <f t="shared" si="2"/>
        <v>WAMedium OffStock 1987-2049,  post 2021 stock is retired at a fixed rate starting with Cell A32.</v>
      </c>
      <c r="C72" s="1" t="s">
        <v>94</v>
      </c>
      <c r="D72" s="372" t="s">
        <v>43</v>
      </c>
      <c r="E72" s="1" t="str">
        <f>'[6]Com Forecast Med'!D72</f>
        <v>Stock 1987-2049,  post 2021 stock is retired at a fixed rate starting with Cell A32.</v>
      </c>
      <c r="F72" s="1" t="s">
        <v>71</v>
      </c>
      <c r="AJ72" s="85"/>
      <c r="AK72" s="16">
        <f>'[6]Com Forecast Med'!AJ72</f>
        <v>113.1338172787609</v>
      </c>
      <c r="AL72" s="16">
        <f>'[6]Com Forecast Med'!AK72</f>
        <v>114.3209122787609</v>
      </c>
      <c r="AM72" s="16">
        <f>'[6]Com Forecast Med'!AL72</f>
        <v>116.10146727876091</v>
      </c>
      <c r="AN72" s="16">
        <f>'[6]Com Forecast Med'!AM72</f>
        <v>118.92703734971749</v>
      </c>
      <c r="AO72" s="16">
        <f>'[6]Com Forecast Med'!AN72</f>
        <v>120.91180166955668</v>
      </c>
      <c r="AP72" s="16">
        <f>'[6]Com Forecast Med'!AO72</f>
        <v>123.23792150247385</v>
      </c>
      <c r="AQ72" s="89">
        <f>'[6]Com Forecast Med'!AP72</f>
        <v>122.86820773796643</v>
      </c>
      <c r="AR72" s="16">
        <f>'[6]Com Forecast Med'!AQ72</f>
        <v>122.49960311475253</v>
      </c>
      <c r="AS72" s="16">
        <f>'[6]Com Forecast Med'!AR72</f>
        <v>122.13210430540828</v>
      </c>
      <c r="AT72" s="16">
        <f>'[6]Com Forecast Med'!AS72</f>
        <v>121.76570799249205</v>
      </c>
      <c r="AU72" s="16">
        <f>'[6]Com Forecast Med'!AT72</f>
        <v>121.40041086851458</v>
      </c>
      <c r="AV72" s="16">
        <f>'[6]Com Forecast Med'!AU72</f>
        <v>121.03620963590905</v>
      </c>
      <c r="AW72" s="16">
        <f>'[6]Com Forecast Med'!AV72</f>
        <v>120.67310100700132</v>
      </c>
      <c r="AX72" s="16">
        <f>'[6]Com Forecast Med'!AW72</f>
        <v>120.31108170398032</v>
      </c>
      <c r="AY72" s="16">
        <f>'[6]Com Forecast Med'!AX72</f>
        <v>119.95014845886838</v>
      </c>
      <c r="AZ72" s="16">
        <f>'[6]Com Forecast Med'!AY72</f>
        <v>119.59029801349178</v>
      </c>
      <c r="BA72" s="16">
        <f>'[6]Com Forecast Med'!AZ72</f>
        <v>119.2315271194513</v>
      </c>
      <c r="BB72" s="16">
        <f>'[6]Com Forecast Med'!BA72</f>
        <v>118.87383253809294</v>
      </c>
      <c r="BC72" s="16">
        <f>'[6]Com Forecast Med'!BB72</f>
        <v>118.51721104047866</v>
      </c>
      <c r="BD72" s="16">
        <f>'[6]Com Forecast Med'!BC72</f>
        <v>118.16165940735722</v>
      </c>
      <c r="BE72" s="16">
        <f>'[6]Com Forecast Med'!BD72</f>
        <v>117.80717442913515</v>
      </c>
      <c r="BF72" s="16">
        <f>'[6]Com Forecast Med'!BE72</f>
        <v>117.45375290584774</v>
      </c>
      <c r="BG72" s="16">
        <f>'[6]Com Forecast Med'!BF72</f>
        <v>117.1013916471302</v>
      </c>
      <c r="BH72" s="16">
        <f>'[6]Com Forecast Med'!BG72</f>
        <v>116.75008747218881</v>
      </c>
      <c r="BI72" s="16">
        <f>'[6]Com Forecast Med'!BH72</f>
        <v>116.39983720977224</v>
      </c>
      <c r="BJ72" s="16">
        <f>'[6]Com Forecast Med'!BI72</f>
        <v>116.05063769814292</v>
      </c>
    </row>
    <row r="73" spans="2:62" s="1" customFormat="1">
      <c r="B73" s="1" t="str">
        <f t="shared" si="2"/>
        <v>WASmall OffStock 1987-2049,  post 2021 stock is retired at a fixed rate starting with Cell A32.</v>
      </c>
      <c r="C73" s="1" t="s">
        <v>95</v>
      </c>
      <c r="D73" s="372" t="s">
        <v>45</v>
      </c>
      <c r="E73" s="1" t="str">
        <f>'[6]Com Forecast Med'!D73</f>
        <v>Stock 1987-2049,  post 2021 stock is retired at a fixed rate starting with Cell A32.</v>
      </c>
      <c r="F73" s="1" t="s">
        <v>71</v>
      </c>
      <c r="AJ73" s="85"/>
      <c r="AK73" s="16">
        <f>'[6]Com Forecast Med'!AJ73</f>
        <v>114.76800928225084</v>
      </c>
      <c r="AL73" s="16">
        <f>'[6]Com Forecast Med'!AK73</f>
        <v>115.07326228225084</v>
      </c>
      <c r="AM73" s="16">
        <f>'[6]Com Forecast Med'!AL73</f>
        <v>115.53111928225084</v>
      </c>
      <c r="AN73" s="16">
        <f>'[6]Com Forecast Med'!AM73</f>
        <v>116.25769444335397</v>
      </c>
      <c r="AO73" s="16">
        <f>'[6]Com Forecast Med'!AN73</f>
        <v>116.76806241131261</v>
      </c>
      <c r="AP73" s="16">
        <f>'[6]Com Forecast Med'!AO73</f>
        <v>117.3662075112056</v>
      </c>
      <c r="AQ73" s="89">
        <f>'[6]Com Forecast Med'!AP73</f>
        <v>117.01410888867198</v>
      </c>
      <c r="AR73" s="16">
        <f>'[6]Com Forecast Med'!AQ73</f>
        <v>116.66306656200597</v>
      </c>
      <c r="AS73" s="16">
        <f>'[6]Com Forecast Med'!AR73</f>
        <v>116.31307736231994</v>
      </c>
      <c r="AT73" s="16">
        <f>'[6]Com Forecast Med'!AS73</f>
        <v>115.96413813023298</v>
      </c>
      <c r="AU73" s="16">
        <f>'[6]Com Forecast Med'!AT73</f>
        <v>115.61624571584228</v>
      </c>
      <c r="AV73" s="16">
        <f>'[6]Com Forecast Med'!AU73</f>
        <v>115.26939697869476</v>
      </c>
      <c r="AW73" s="16">
        <f>'[6]Com Forecast Med'!AV73</f>
        <v>114.92358878775867</v>
      </c>
      <c r="AX73" s="16">
        <f>'[6]Com Forecast Med'!AW73</f>
        <v>114.57881802139539</v>
      </c>
      <c r="AY73" s="16">
        <f>'[6]Com Forecast Med'!AX73</f>
        <v>114.23508156733121</v>
      </c>
      <c r="AZ73" s="16">
        <f>'[6]Com Forecast Med'!AY73</f>
        <v>113.89237632262922</v>
      </c>
      <c r="BA73" s="16">
        <f>'[6]Com Forecast Med'!AZ73</f>
        <v>113.55069919366133</v>
      </c>
      <c r="BB73" s="16">
        <f>'[6]Com Forecast Med'!BA73</f>
        <v>113.21004709608034</v>
      </c>
      <c r="BC73" s="16">
        <f>'[6]Com Forecast Med'!BB73</f>
        <v>112.87041695479211</v>
      </c>
      <c r="BD73" s="16">
        <f>'[6]Com Forecast Med'!BC73</f>
        <v>112.53180570392773</v>
      </c>
      <c r="BE73" s="16">
        <f>'[6]Com Forecast Med'!BD73</f>
        <v>112.19421028681595</v>
      </c>
      <c r="BF73" s="16">
        <f>'[6]Com Forecast Med'!BE73</f>
        <v>111.8576276559555</v>
      </c>
      <c r="BG73" s="16">
        <f>'[6]Com Forecast Med'!BF73</f>
        <v>111.52205477298763</v>
      </c>
      <c r="BH73" s="16">
        <f>'[6]Com Forecast Med'!BG73</f>
        <v>111.18748860866867</v>
      </c>
      <c r="BI73" s="16">
        <f>'[6]Com Forecast Med'!BH73</f>
        <v>110.85392614284267</v>
      </c>
      <c r="BJ73" s="16">
        <f>'[6]Com Forecast Med'!BI73</f>
        <v>110.52136436441414</v>
      </c>
    </row>
    <row r="74" spans="2:62" s="1" customFormat="1">
      <c r="B74" s="1" t="str">
        <f t="shared" si="2"/>
        <v>WAXLarge RetStock 1987-2049,  post 2021 stock is retired at a fixed rate starting with Cell A32.</v>
      </c>
      <c r="C74" s="1" t="s">
        <v>78</v>
      </c>
      <c r="D74" s="372" t="s">
        <v>5432</v>
      </c>
      <c r="E74" s="1" t="str">
        <f>'[6]Com Forecast Med'!D74</f>
        <v>Stock 1987-2049,  post 2021 stock is retired at a fixed rate starting with Cell A32.</v>
      </c>
      <c r="F74" s="1" t="s">
        <v>71</v>
      </c>
      <c r="AJ74" s="85"/>
      <c r="AK74" s="16">
        <f>'[6]Com Forecast Med'!AJ74</f>
        <v>78.551786496580291</v>
      </c>
      <c r="AL74" s="16">
        <f>'[6]Com Forecast Med'!AK74</f>
        <v>79.066982496580295</v>
      </c>
      <c r="AM74" s="16">
        <f>'[6]Com Forecast Med'!AL74</f>
        <v>79.627520496580289</v>
      </c>
      <c r="AN74" s="16">
        <f>'[6]Com Forecast Med'!AM74</f>
        <v>80.279250462308283</v>
      </c>
      <c r="AO74" s="16">
        <f>'[6]Com Forecast Med'!AN74</f>
        <v>80.845989237248901</v>
      </c>
      <c r="AP74" s="16">
        <f>'[6]Com Forecast Med'!AO74</f>
        <v>81.410034801950417</v>
      </c>
      <c r="AQ74" s="89">
        <f>'[6]Com Forecast Med'!AP74</f>
        <v>81.035548641861439</v>
      </c>
      <c r="AR74" s="16">
        <f>'[6]Com Forecast Med'!AQ74</f>
        <v>80.662785118108872</v>
      </c>
      <c r="AS74" s="16">
        <f>'[6]Com Forecast Med'!AR74</f>
        <v>80.291736306565568</v>
      </c>
      <c r="AT74" s="16">
        <f>'[6]Com Forecast Med'!AS74</f>
        <v>79.922394319555366</v>
      </c>
      <c r="AU74" s="16">
        <f>'[6]Com Forecast Med'!AT74</f>
        <v>79.554751305685414</v>
      </c>
      <c r="AV74" s="16">
        <f>'[6]Com Forecast Med'!AU74</f>
        <v>79.188799449679252</v>
      </c>
      <c r="AW74" s="16">
        <f>'[6]Com Forecast Med'!AV74</f>
        <v>78.824530972210724</v>
      </c>
      <c r="AX74" s="16">
        <f>'[6]Com Forecast Med'!AW74</f>
        <v>78.461938129738556</v>
      </c>
      <c r="AY74" s="16">
        <f>'[6]Com Forecast Med'!AX74</f>
        <v>78.101013214341748</v>
      </c>
      <c r="AZ74" s="16">
        <f>'[6]Com Forecast Med'!AY74</f>
        <v>77.741748553555766</v>
      </c>
      <c r="BA74" s="16">
        <f>'[6]Com Forecast Med'!AZ74</f>
        <v>77.384136510209402</v>
      </c>
      <c r="BB74" s="16">
        <f>'[6]Com Forecast Med'!BA74</f>
        <v>77.028169482262442</v>
      </c>
      <c r="BC74" s="16">
        <f>'[6]Com Forecast Med'!BB74</f>
        <v>76.673839902644033</v>
      </c>
      <c r="BD74" s="16">
        <f>'[6]Com Forecast Med'!BC74</f>
        <v>76.321140239091861</v>
      </c>
      <c r="BE74" s="16">
        <f>'[6]Com Forecast Med'!BD74</f>
        <v>75.97006299399203</v>
      </c>
      <c r="BF74" s="16">
        <f>'[6]Com Forecast Med'!BE74</f>
        <v>75.620600704219669</v>
      </c>
      <c r="BG74" s="16">
        <f>'[6]Com Forecast Med'!BF74</f>
        <v>75.272745940980258</v>
      </c>
      <c r="BH74" s="16">
        <f>'[6]Com Forecast Med'!BG74</f>
        <v>74.926491309651752</v>
      </c>
      <c r="BI74" s="16">
        <f>'[6]Com Forecast Med'!BH74</f>
        <v>74.58182944962735</v>
      </c>
      <c r="BJ74" s="16">
        <f>'[6]Com Forecast Med'!BI74</f>
        <v>74.23875303415906</v>
      </c>
    </row>
    <row r="75" spans="2:62" s="1" customFormat="1">
      <c r="B75" s="1" t="str">
        <f t="shared" si="2"/>
        <v>WALarge RetStock 1987-2049,  post 2021 stock is retired at a fixed rate starting with Cell A32.</v>
      </c>
      <c r="C75" s="1" t="s">
        <v>79</v>
      </c>
      <c r="D75" s="372" t="s">
        <v>5429</v>
      </c>
      <c r="E75" s="1" t="str">
        <f>'[6]Com Forecast Med'!D75</f>
        <v>Stock 1987-2049,  post 2021 stock is retired at a fixed rate starting with Cell A32.</v>
      </c>
      <c r="F75" s="1" t="s">
        <v>71</v>
      </c>
      <c r="AJ75" s="85"/>
      <c r="AK75" s="16">
        <f>'[6]Com Forecast Med'!AJ75</f>
        <v>121.23594084162224</v>
      </c>
      <c r="AL75" s="16">
        <f>'[6]Com Forecast Med'!AK75</f>
        <v>121.42328484162223</v>
      </c>
      <c r="AM75" s="16">
        <f>'[6]Com Forecast Med'!AL75</f>
        <v>121.62711684162224</v>
      </c>
      <c r="AN75" s="16">
        <f>'[6]Com Forecast Med'!AM75</f>
        <v>121.86410955643242</v>
      </c>
      <c r="AO75" s="16">
        <f>'[6]Com Forecast Med'!AN75</f>
        <v>122.07019638368357</v>
      </c>
      <c r="AP75" s="16">
        <f>'[6]Com Forecast Med'!AO75</f>
        <v>122.27530386175685</v>
      </c>
      <c r="AQ75" s="89">
        <f>'[6]Com Forecast Med'!AP75</f>
        <v>121.71283746399277</v>
      </c>
      <c r="AR75" s="16">
        <f>'[6]Com Forecast Med'!AQ75</f>
        <v>121.1529584116584</v>
      </c>
      <c r="AS75" s="16">
        <f>'[6]Com Forecast Med'!AR75</f>
        <v>120.59565480296477</v>
      </c>
      <c r="AT75" s="16">
        <f>'[6]Com Forecast Med'!AS75</f>
        <v>120.04091479087113</v>
      </c>
      <c r="AU75" s="16">
        <f>'[6]Com Forecast Med'!AT75</f>
        <v>119.48872658283311</v>
      </c>
      <c r="AV75" s="16">
        <f>'[6]Com Forecast Med'!AU75</f>
        <v>118.93907844055207</v>
      </c>
      <c r="AW75" s="16">
        <f>'[6]Com Forecast Med'!AV75</f>
        <v>118.39195867972552</v>
      </c>
      <c r="AX75" s="16">
        <f>'[6]Com Forecast Med'!AW75</f>
        <v>117.84735566979877</v>
      </c>
      <c r="AY75" s="16">
        <f>'[6]Com Forecast Med'!AX75</f>
        <v>117.30525783371769</v>
      </c>
      <c r="AZ75" s="16">
        <f>'[6]Com Forecast Med'!AY75</f>
        <v>116.76565364768258</v>
      </c>
      <c r="BA75" s="16">
        <f>'[6]Com Forecast Med'!AZ75</f>
        <v>116.22853164090324</v>
      </c>
      <c r="BB75" s="16">
        <f>'[6]Com Forecast Med'!BA75</f>
        <v>115.69388039535508</v>
      </c>
      <c r="BC75" s="16">
        <f>'[6]Com Forecast Med'!BB75</f>
        <v>115.16168854553644</v>
      </c>
      <c r="BD75" s="16">
        <f>'[6]Com Forecast Med'!BC75</f>
        <v>114.63194477822697</v>
      </c>
      <c r="BE75" s="16">
        <f>'[6]Com Forecast Med'!BD75</f>
        <v>114.10463783224712</v>
      </c>
      <c r="BF75" s="16">
        <f>'[6]Com Forecast Med'!BE75</f>
        <v>113.57975649821879</v>
      </c>
      <c r="BG75" s="16">
        <f>'[6]Com Forecast Med'!BF75</f>
        <v>113.05728961832698</v>
      </c>
      <c r="BH75" s="16">
        <f>'[6]Com Forecast Med'!BG75</f>
        <v>112.53722608608267</v>
      </c>
      <c r="BI75" s="16">
        <f>'[6]Com Forecast Med'!BH75</f>
        <v>112.01955484608668</v>
      </c>
      <c r="BJ75" s="16">
        <f>'[6]Com Forecast Med'!BI75</f>
        <v>111.50426489379467</v>
      </c>
    </row>
    <row r="76" spans="2:62" s="1" customFormat="1">
      <c r="B76" s="1" t="str">
        <f t="shared" si="2"/>
        <v>WAMedium RetStock 1987-2049,  post 2021 stock is retired at a fixed rate starting with Cell A32.</v>
      </c>
      <c r="C76" s="1" t="s">
        <v>80</v>
      </c>
      <c r="D76" s="372" t="s">
        <v>5430</v>
      </c>
      <c r="E76" s="1" t="str">
        <f>'[6]Com Forecast Med'!D76</f>
        <v>Stock 1987-2049,  post 2021 stock is retired at a fixed rate starting with Cell A32.</v>
      </c>
      <c r="F76" s="1" t="s">
        <v>71</v>
      </c>
      <c r="AJ76" s="85"/>
      <c r="AK76" s="16">
        <f>'[6]Com Forecast Med'!AJ76</f>
        <v>50.905250991941543</v>
      </c>
      <c r="AL76" s="16">
        <f>'[6]Com Forecast Med'!AK76</f>
        <v>51.57656699194154</v>
      </c>
      <c r="AM76" s="16">
        <f>'[6]Com Forecast Med'!AL76</f>
        <v>52.306964991941541</v>
      </c>
      <c r="AN76" s="16">
        <f>'[6]Com Forecast Med'!AM76</f>
        <v>53.156188886678024</v>
      </c>
      <c r="AO76" s="16">
        <f>'[6]Com Forecast Med'!AN76</f>
        <v>53.894666684327923</v>
      </c>
      <c r="AP76" s="16">
        <f>'[6]Com Forecast Med'!AO76</f>
        <v>54.629635147423848</v>
      </c>
      <c r="AQ76" s="89">
        <f>'[6]Com Forecast Med'!AP76</f>
        <v>54.378338825745693</v>
      </c>
      <c r="AR76" s="16">
        <f>'[6]Com Forecast Med'!AQ76</f>
        <v>54.128198467147257</v>
      </c>
      <c r="AS76" s="16">
        <f>'[6]Com Forecast Med'!AR76</f>
        <v>53.87920875419838</v>
      </c>
      <c r="AT76" s="16">
        <f>'[6]Com Forecast Med'!AS76</f>
        <v>53.631364393929069</v>
      </c>
      <c r="AU76" s="16">
        <f>'[6]Com Forecast Med'!AT76</f>
        <v>53.38466011771699</v>
      </c>
      <c r="AV76" s="16">
        <f>'[6]Com Forecast Med'!AU76</f>
        <v>53.139090681175489</v>
      </c>
      <c r="AW76" s="16">
        <f>'[6]Com Forecast Med'!AV76</f>
        <v>52.894650864042077</v>
      </c>
      <c r="AX76" s="16">
        <f>'[6]Com Forecast Med'!AW76</f>
        <v>52.65133547006748</v>
      </c>
      <c r="AY76" s="16">
        <f>'[6]Com Forecast Med'!AX76</f>
        <v>52.409139326905169</v>
      </c>
      <c r="AZ76" s="16">
        <f>'[6]Com Forecast Med'!AY76</f>
        <v>52.1680572860014</v>
      </c>
      <c r="BA76" s="16">
        <f>'[6]Com Forecast Med'!AZ76</f>
        <v>51.928084222485793</v>
      </c>
      <c r="BB76" s="16">
        <f>'[6]Com Forecast Med'!BA76</f>
        <v>51.689215035062354</v>
      </c>
      <c r="BC76" s="16">
        <f>'[6]Com Forecast Med'!BB76</f>
        <v>51.451444645901063</v>
      </c>
      <c r="BD76" s="16">
        <f>'[6]Com Forecast Med'!BC76</f>
        <v>51.214768000529915</v>
      </c>
      <c r="BE76" s="16">
        <f>'[6]Com Forecast Med'!BD76</f>
        <v>50.979180067727476</v>
      </c>
      <c r="BF76" s="16">
        <f>'[6]Com Forecast Med'!BE76</f>
        <v>50.744675839415926</v>
      </c>
      <c r="BG76" s="16">
        <f>'[6]Com Forecast Med'!BF76</f>
        <v>50.51125033055461</v>
      </c>
      <c r="BH76" s="16">
        <f>'[6]Com Forecast Med'!BG76</f>
        <v>50.278898579034056</v>
      </c>
      <c r="BI76" s="16">
        <f>'[6]Com Forecast Med'!BH76</f>
        <v>50.047615645570495</v>
      </c>
      <c r="BJ76" s="16">
        <f>'[6]Com Forecast Med'!BI76</f>
        <v>49.81739661360087</v>
      </c>
    </row>
    <row r="77" spans="2:62" s="1" customFormat="1">
      <c r="B77" s="1" t="str">
        <f t="shared" si="2"/>
        <v>WASmall RetStock 1987-2049,  post 2021 stock is retired at a fixed rate starting with Cell A32.</v>
      </c>
      <c r="C77" s="1" t="s">
        <v>81</v>
      </c>
      <c r="D77" s="372" t="s">
        <v>5431</v>
      </c>
      <c r="E77" s="1" t="str">
        <f>'[6]Com Forecast Med'!D77</f>
        <v>Stock 1987-2049,  post 2021 stock is retired at a fixed rate starting with Cell A32.</v>
      </c>
      <c r="F77" s="1" t="s">
        <v>71</v>
      </c>
      <c r="AJ77" s="85"/>
      <c r="AK77" s="16">
        <f>'[6]Com Forecast Med'!AJ77</f>
        <v>61.851143623995256</v>
      </c>
      <c r="AL77" s="16">
        <f>'[6]Com Forecast Med'!AK77</f>
        <v>62.038487623995259</v>
      </c>
      <c r="AM77" s="16">
        <f>'[6]Com Forecast Med'!AL77</f>
        <v>62.242319623995257</v>
      </c>
      <c r="AN77" s="16">
        <f>'[6]Com Forecast Med'!AM77</f>
        <v>62.479312338805435</v>
      </c>
      <c r="AO77" s="16">
        <f>'[6]Com Forecast Med'!AN77</f>
        <v>62.68539916605657</v>
      </c>
      <c r="AP77" s="16">
        <f>'[6]Com Forecast Med'!AO77</f>
        <v>62.89050664412985</v>
      </c>
      <c r="AQ77" s="89">
        <f>'[6]Com Forecast Med'!AP77</f>
        <v>62.601210313566853</v>
      </c>
      <c r="AR77" s="16">
        <f>'[6]Com Forecast Med'!AQ77</f>
        <v>62.31324474612444</v>
      </c>
      <c r="AS77" s="16">
        <f>'[6]Com Forecast Med'!AR77</f>
        <v>62.026603820292266</v>
      </c>
      <c r="AT77" s="16">
        <f>'[6]Com Forecast Med'!AS77</f>
        <v>61.741281442718922</v>
      </c>
      <c r="AU77" s="16">
        <f>'[6]Com Forecast Med'!AT77</f>
        <v>61.45727154808241</v>
      </c>
      <c r="AV77" s="16">
        <f>'[6]Com Forecast Med'!AU77</f>
        <v>61.174568098961231</v>
      </c>
      <c r="AW77" s="16">
        <f>'[6]Com Forecast Med'!AV77</f>
        <v>60.893165085706009</v>
      </c>
      <c r="AX77" s="16">
        <f>'[6]Com Forecast Med'!AW77</f>
        <v>60.613056526311759</v>
      </c>
      <c r="AY77" s="16">
        <f>'[6]Com Forecast Med'!AX77</f>
        <v>60.334236466290719</v>
      </c>
      <c r="AZ77" s="16">
        <f>'[6]Com Forecast Med'!AY77</f>
        <v>60.056698978545775</v>
      </c>
      <c r="BA77" s="16">
        <f>'[6]Com Forecast Med'!AZ77</f>
        <v>59.780438163244462</v>
      </c>
      <c r="BB77" s="16">
        <f>'[6]Com Forecast Med'!BA77</f>
        <v>59.505448147693535</v>
      </c>
      <c r="BC77" s="16">
        <f>'[6]Com Forecast Med'!BB77</f>
        <v>59.231723086214139</v>
      </c>
      <c r="BD77" s="16">
        <f>'[6]Com Forecast Med'!BC77</f>
        <v>58.95925716001755</v>
      </c>
      <c r="BE77" s="16">
        <f>'[6]Com Forecast Med'!BD77</f>
        <v>58.68804457708147</v>
      </c>
      <c r="BF77" s="16">
        <f>'[6]Com Forecast Med'!BE77</f>
        <v>58.41807957202689</v>
      </c>
      <c r="BG77" s="16">
        <f>'[6]Com Forecast Med'!BF77</f>
        <v>58.149356405995562</v>
      </c>
      <c r="BH77" s="16">
        <f>'[6]Com Forecast Med'!BG77</f>
        <v>57.88186936652798</v>
      </c>
      <c r="BI77" s="16">
        <f>'[6]Com Forecast Med'!BH77</f>
        <v>57.615612767441945</v>
      </c>
      <c r="BJ77" s="16">
        <f>'[6]Com Forecast Med'!BI77</f>
        <v>57.350580948711709</v>
      </c>
    </row>
    <row r="78" spans="2:62" s="1" customFormat="1">
      <c r="B78" s="1" t="str">
        <f t="shared" si="2"/>
        <v>WASchool K-12Stock 1987-2049,  post 2021 stock is retired at a fixed rate starting with Cell A32.</v>
      </c>
      <c r="C78" s="1" t="s">
        <v>82</v>
      </c>
      <c r="D78" s="372" t="s">
        <v>5433</v>
      </c>
      <c r="E78" s="1" t="str">
        <f>'[6]Com Forecast Med'!D78</f>
        <v>Stock 1987-2049,  post 2021 stock is retired at a fixed rate starting with Cell A32.</v>
      </c>
      <c r="F78" s="1" t="s">
        <v>71</v>
      </c>
      <c r="AJ78" s="85"/>
      <c r="AK78" s="16">
        <f>'[6]Com Forecast Med'!AJ78</f>
        <v>151.24751846819083</v>
      </c>
      <c r="AL78" s="16">
        <f>'[6]Com Forecast Med'!AK78</f>
        <v>155.86011846819082</v>
      </c>
      <c r="AM78" s="16">
        <f>'[6]Com Forecast Med'!AL78</f>
        <v>160.13311846819082</v>
      </c>
      <c r="AN78" s="16">
        <f>'[6]Com Forecast Med'!AM78</f>
        <v>160.44560907214287</v>
      </c>
      <c r="AO78" s="16">
        <f>'[6]Com Forecast Med'!AN78</f>
        <v>160.75520170663447</v>
      </c>
      <c r="AP78" s="16">
        <f>'[6]Com Forecast Med'!AO78</f>
        <v>161.06057523852922</v>
      </c>
      <c r="AQ78" s="89">
        <f>'[6]Com Forecast Med'!AP78</f>
        <v>160.72234803052831</v>
      </c>
      <c r="AR78" s="16">
        <f>'[6]Com Forecast Med'!AQ78</f>
        <v>160.38483109966421</v>
      </c>
      <c r="AS78" s="16">
        <f>'[6]Com Forecast Med'!AR78</f>
        <v>160.04802295435491</v>
      </c>
      <c r="AT78" s="16">
        <f>'[6]Com Forecast Med'!AS78</f>
        <v>159.71192210615075</v>
      </c>
      <c r="AU78" s="16">
        <f>'[6]Com Forecast Med'!AT78</f>
        <v>159.37652706972784</v>
      </c>
      <c r="AV78" s="16">
        <f>'[6]Com Forecast Med'!AU78</f>
        <v>159.04183636288141</v>
      </c>
      <c r="AW78" s="16">
        <f>'[6]Com Forecast Med'!AV78</f>
        <v>158.70784850651935</v>
      </c>
      <c r="AX78" s="16">
        <f>'[6]Com Forecast Med'!AW78</f>
        <v>158.37456202465566</v>
      </c>
      <c r="AY78" s="16">
        <f>'[6]Com Forecast Med'!AX78</f>
        <v>158.04197544440387</v>
      </c>
      <c r="AZ78" s="16">
        <f>'[6]Com Forecast Med'!AY78</f>
        <v>157.71008729597062</v>
      </c>
      <c r="BA78" s="16">
        <f>'[6]Com Forecast Med'!AZ78</f>
        <v>157.37889611264907</v>
      </c>
      <c r="BB78" s="16">
        <f>'[6]Com Forecast Med'!BA78</f>
        <v>157.04840043081251</v>
      </c>
      <c r="BC78" s="16">
        <f>'[6]Com Forecast Med'!BB78</f>
        <v>156.71859878990782</v>
      </c>
      <c r="BD78" s="16">
        <f>'[6]Com Forecast Med'!BC78</f>
        <v>156.38948973244902</v>
      </c>
      <c r="BE78" s="16">
        <f>'[6]Com Forecast Med'!BD78</f>
        <v>156.06107180401088</v>
      </c>
      <c r="BF78" s="16">
        <f>'[6]Com Forecast Med'!BE78</f>
        <v>155.73334355322245</v>
      </c>
      <c r="BG78" s="16">
        <f>'[6]Com Forecast Med'!BF78</f>
        <v>155.4063035317607</v>
      </c>
      <c r="BH78" s="16">
        <f>'[6]Com Forecast Med'!BG78</f>
        <v>155.079950294344</v>
      </c>
      <c r="BI78" s="16">
        <f>'[6]Com Forecast Med'!BH78</f>
        <v>154.75428239872588</v>
      </c>
      <c r="BJ78" s="16">
        <f>'[6]Com Forecast Med'!BI78</f>
        <v>154.42929840568854</v>
      </c>
    </row>
    <row r="79" spans="2:62" s="1" customFormat="1">
      <c r="B79" s="1" t="str">
        <f t="shared" si="2"/>
        <v>WAUniversityStock 1987-2049,  post 2021 stock is retired at a fixed rate starting with Cell A32.</v>
      </c>
      <c r="C79" s="1" t="s">
        <v>83</v>
      </c>
      <c r="D79" s="372" t="s">
        <v>52</v>
      </c>
      <c r="E79" s="1" t="str">
        <f>'[6]Com Forecast Med'!D79</f>
        <v>Stock 1987-2049,  post 2021 stock is retired at a fixed rate starting with Cell A32.</v>
      </c>
      <c r="F79" s="1" t="s">
        <v>71</v>
      </c>
      <c r="AJ79" s="85"/>
      <c r="AK79" s="16">
        <f>'[6]Com Forecast Med'!AJ79</f>
        <v>64.117743999999988</v>
      </c>
      <c r="AL79" s="16">
        <f>'[6]Com Forecast Med'!AK79</f>
        <v>66.054643999999982</v>
      </c>
      <c r="AM79" s="16">
        <f>'[6]Com Forecast Med'!AL79</f>
        <v>68.17874399999998</v>
      </c>
      <c r="AN79" s="16">
        <f>'[6]Com Forecast Med'!AM79</f>
        <v>68.332600743165699</v>
      </c>
      <c r="AO79" s="16">
        <f>'[6]Com Forecast Med'!AN79</f>
        <v>68.483516612705969</v>
      </c>
      <c r="AP79" s="16">
        <f>'[6]Com Forecast Med'!AO79</f>
        <v>68.631897159022529</v>
      </c>
      <c r="AQ79" s="89">
        <f>'[6]Com Forecast Med'!AP79</f>
        <v>68.467180605840881</v>
      </c>
      <c r="AR79" s="16">
        <f>'[6]Com Forecast Med'!AQ79</f>
        <v>68.302859372386862</v>
      </c>
      <c r="AS79" s="16">
        <f>'[6]Com Forecast Med'!AR79</f>
        <v>68.138932509893138</v>
      </c>
      <c r="AT79" s="16">
        <f>'[6]Com Forecast Med'!AS79</f>
        <v>67.975399071869404</v>
      </c>
      <c r="AU79" s="16">
        <f>'[6]Com Forecast Med'!AT79</f>
        <v>67.81225811409692</v>
      </c>
      <c r="AV79" s="16">
        <f>'[6]Com Forecast Med'!AU79</f>
        <v>67.649508694623094</v>
      </c>
      <c r="AW79" s="16">
        <f>'[6]Com Forecast Med'!AV79</f>
        <v>67.487149873755996</v>
      </c>
      <c r="AX79" s="16">
        <f>'[6]Com Forecast Med'!AW79</f>
        <v>67.325180714058988</v>
      </c>
      <c r="AY79" s="16">
        <f>'[6]Com Forecast Med'!AX79</f>
        <v>67.16360028034525</v>
      </c>
      <c r="AZ79" s="16">
        <f>'[6]Com Forecast Med'!AY79</f>
        <v>67.002407639672427</v>
      </c>
      <c r="BA79" s="16">
        <f>'[6]Com Forecast Med'!AZ79</f>
        <v>66.84160186133721</v>
      </c>
      <c r="BB79" s="16">
        <f>'[6]Com Forecast Med'!BA79</f>
        <v>66.681182016869997</v>
      </c>
      <c r="BC79" s="16">
        <f>'[6]Com Forecast Med'!BB79</f>
        <v>66.521147180029516</v>
      </c>
      <c r="BD79" s="16">
        <f>'[6]Com Forecast Med'!BC79</f>
        <v>66.361496426797444</v>
      </c>
      <c r="BE79" s="16">
        <f>'[6]Com Forecast Med'!BD79</f>
        <v>66.202228835373134</v>
      </c>
      <c r="BF79" s="16">
        <f>'[6]Com Forecast Med'!BE79</f>
        <v>66.04334348616824</v>
      </c>
      <c r="BG79" s="16">
        <f>'[6]Com Forecast Med'!BF79</f>
        <v>65.884839461801434</v>
      </c>
      <c r="BH79" s="16">
        <f>'[6]Com Forecast Med'!BG79</f>
        <v>65.726715847093118</v>
      </c>
      <c r="BI79" s="16">
        <f>'[6]Com Forecast Med'!BH79</f>
        <v>65.568971729060095</v>
      </c>
      <c r="BJ79" s="16">
        <f>'[6]Com Forecast Med'!BI79</f>
        <v>65.411606196910355</v>
      </c>
    </row>
    <row r="80" spans="2:62" s="1" customFormat="1">
      <c r="B80" s="1" t="str">
        <f t="shared" si="2"/>
        <v>WAWarehouseStock 1987-2049,  post 2021 stock is retired at a fixed rate starting with Cell A32.</v>
      </c>
      <c r="C80" s="1" t="s">
        <v>84</v>
      </c>
      <c r="D80" s="372" t="s">
        <v>54</v>
      </c>
      <c r="E80" s="1" t="str">
        <f>'[6]Com Forecast Med'!D80</f>
        <v>Stock 1987-2049,  post 2021 stock is retired at a fixed rate starting with Cell A32.</v>
      </c>
      <c r="F80" s="1" t="s">
        <v>71</v>
      </c>
      <c r="AJ80" s="85"/>
      <c r="AK80" s="16">
        <f>'[6]Com Forecast Med'!AJ80</f>
        <v>259.08581446945016</v>
      </c>
      <c r="AL80" s="16">
        <f>'[6]Com Forecast Med'!AK80</f>
        <v>269.19391446945014</v>
      </c>
      <c r="AM80" s="16">
        <f>'[6]Com Forecast Med'!AL80</f>
        <v>278.83801446945012</v>
      </c>
      <c r="AN80" s="16">
        <f>'[6]Com Forecast Med'!AM80</f>
        <v>281.72280816789129</v>
      </c>
      <c r="AO80" s="16">
        <f>'[6]Com Forecast Med'!AN80</f>
        <v>283.96742644932567</v>
      </c>
      <c r="AP80" s="16">
        <f>'[6]Com Forecast Med'!AO80</f>
        <v>285.88182959844914</v>
      </c>
      <c r="AQ80" s="89">
        <f>'[6]Com Forecast Med'!AP80</f>
        <v>284.53246736274446</v>
      </c>
      <c r="AR80" s="16">
        <f>'[6]Com Forecast Med'!AQ80</f>
        <v>283.18947411679233</v>
      </c>
      <c r="AS80" s="16">
        <f>'[6]Com Forecast Med'!AR80</f>
        <v>281.85281979896109</v>
      </c>
      <c r="AT80" s="16">
        <f>'[6]Com Forecast Med'!AS80</f>
        <v>280.52247448950999</v>
      </c>
      <c r="AU80" s="16">
        <f>'[6]Com Forecast Med'!AT80</f>
        <v>279.19840840991952</v>
      </c>
      <c r="AV80" s="16">
        <f>'[6]Com Forecast Med'!AU80</f>
        <v>277.88059192222471</v>
      </c>
      <c r="AW80" s="16">
        <f>'[6]Com Forecast Med'!AV80</f>
        <v>276.56899552835182</v>
      </c>
      <c r="AX80" s="16">
        <f>'[6]Com Forecast Med'!AW80</f>
        <v>275.26358986945803</v>
      </c>
      <c r="AY80" s="16">
        <f>'[6]Com Forecast Med'!AX80</f>
        <v>273.9643457252742</v>
      </c>
      <c r="AZ80" s="16">
        <f>'[6]Com Forecast Med'!AY80</f>
        <v>272.67123401345094</v>
      </c>
      <c r="BA80" s="16">
        <f>'[6]Com Forecast Med'!AZ80</f>
        <v>271.38422578890749</v>
      </c>
      <c r="BB80" s="16">
        <f>'[6]Com Forecast Med'!BA80</f>
        <v>270.10329224318383</v>
      </c>
      <c r="BC80" s="16">
        <f>'[6]Com Forecast Med'!BB80</f>
        <v>268.82840470379602</v>
      </c>
      <c r="BD80" s="16">
        <f>'[6]Com Forecast Med'!BC80</f>
        <v>267.55953463359413</v>
      </c>
      <c r="BE80" s="16">
        <f>'[6]Com Forecast Med'!BD80</f>
        <v>266.29665363012356</v>
      </c>
      <c r="BF80" s="16">
        <f>'[6]Com Forecast Med'!BE80</f>
        <v>265.03973342498938</v>
      </c>
      <c r="BG80" s="16">
        <f>'[6]Com Forecast Med'!BF80</f>
        <v>263.78874588322344</v>
      </c>
      <c r="BH80" s="16">
        <f>'[6]Com Forecast Med'!BG80</f>
        <v>262.54366300265463</v>
      </c>
      <c r="BI80" s="16">
        <f>'[6]Com Forecast Med'!BH80</f>
        <v>261.30445691328214</v>
      </c>
      <c r="BJ80" s="16">
        <f>'[6]Com Forecast Med'!BI80</f>
        <v>260.07109987665149</v>
      </c>
    </row>
    <row r="81" spans="1:62" s="1" customFormat="1">
      <c r="B81" s="1" t="str">
        <f t="shared" si="2"/>
        <v>WASupermarketStock 1987-2049,  post 2021 stock is retired at a fixed rate starting with Cell A32.</v>
      </c>
      <c r="C81" s="1" t="s">
        <v>85</v>
      </c>
      <c r="D81" s="372" t="s">
        <v>56</v>
      </c>
      <c r="E81" s="1" t="str">
        <f>'[6]Com Forecast Med'!D81</f>
        <v>Stock 1987-2049,  post 2021 stock is retired at a fixed rate starting with Cell A32.</v>
      </c>
      <c r="F81" s="1" t="s">
        <v>71</v>
      </c>
      <c r="AJ81" s="85"/>
      <c r="AK81" s="16">
        <f>'[6]Com Forecast Med'!AJ81</f>
        <v>31.008186444438369</v>
      </c>
      <c r="AL81" s="16">
        <f>'[6]Com Forecast Med'!AK81</f>
        <v>31.15040629289561</v>
      </c>
      <c r="AM81" s="16">
        <f>'[6]Com Forecast Med'!AL81</f>
        <v>31.315002480480775</v>
      </c>
      <c r="AN81" s="16">
        <f>'[6]Com Forecast Med'!AM81</f>
        <v>31.505235245911191</v>
      </c>
      <c r="AO81" s="16">
        <f>'[6]Com Forecast Med'!AN81</f>
        <v>31.691763851500006</v>
      </c>
      <c r="AP81" s="16">
        <f>'[6]Com Forecast Med'!AO81</f>
        <v>31.874520656067503</v>
      </c>
      <c r="AQ81" s="89">
        <f>'[6]Com Forecast Med'!AP81</f>
        <v>31.724072918570865</v>
      </c>
      <c r="AR81" s="16">
        <f>'[6]Com Forecast Med'!AQ81</f>
        <v>31.574335294395212</v>
      </c>
      <c r="AS81" s="16">
        <f>'[6]Com Forecast Med'!AR81</f>
        <v>31.425304431805667</v>
      </c>
      <c r="AT81" s="16">
        <f>'[6]Com Forecast Med'!AS81</f>
        <v>31.276976994887548</v>
      </c>
      <c r="AU81" s="16">
        <f>'[6]Com Forecast Med'!AT81</f>
        <v>31.129349663471679</v>
      </c>
      <c r="AV81" s="16">
        <f>'[6]Com Forecast Med'!AU81</f>
        <v>30.982419133060095</v>
      </c>
      <c r="AW81" s="16">
        <f>'[6]Com Forecast Med'!AV81</f>
        <v>30.836182114752052</v>
      </c>
      <c r="AX81" s="16">
        <f>'[6]Com Forecast Med'!AW81</f>
        <v>30.690635335170423</v>
      </c>
      <c r="AY81" s="16">
        <f>'[6]Com Forecast Med'!AX81</f>
        <v>30.545775536388419</v>
      </c>
      <c r="AZ81" s="16">
        <f>'[6]Com Forecast Med'!AY81</f>
        <v>30.401599475856667</v>
      </c>
      <c r="BA81" s="16">
        <f>'[6]Com Forecast Med'!AZ81</f>
        <v>30.258103926330627</v>
      </c>
      <c r="BB81" s="16">
        <f>'[6]Com Forecast Med'!BA81</f>
        <v>30.115285675798347</v>
      </c>
      <c r="BC81" s="16">
        <f>'[6]Com Forecast Med'!BB81</f>
        <v>29.973141527408579</v>
      </c>
      <c r="BD81" s="16">
        <f>'[6]Com Forecast Med'!BC81</f>
        <v>29.831668299399212</v>
      </c>
      <c r="BE81" s="16">
        <f>'[6]Com Forecast Med'!BD81</f>
        <v>29.690862825026048</v>
      </c>
      <c r="BF81" s="16">
        <f>'[6]Com Forecast Med'!BE81</f>
        <v>29.550721952491926</v>
      </c>
      <c r="BG81" s="16">
        <f>'[6]Com Forecast Med'!BF81</f>
        <v>29.411242544876167</v>
      </c>
      <c r="BH81" s="16">
        <f>'[6]Com Forecast Med'!BG81</f>
        <v>29.272421480064352</v>
      </c>
      <c r="BI81" s="16">
        <f>'[6]Com Forecast Med'!BH81</f>
        <v>29.134255650678451</v>
      </c>
      <c r="BJ81" s="16">
        <f>'[6]Com Forecast Med'!BI81</f>
        <v>28.996741964007249</v>
      </c>
    </row>
    <row r="82" spans="1:62" s="1" customFormat="1">
      <c r="B82" s="1" t="str">
        <f t="shared" si="2"/>
        <v>WAMiniMartStock 1987-2049,  post 2021 stock is retired at a fixed rate starting with Cell A32.</v>
      </c>
      <c r="C82" s="1" t="s">
        <v>86</v>
      </c>
      <c r="D82" s="372" t="s">
        <v>58</v>
      </c>
      <c r="E82" s="1" t="str">
        <f>'[6]Com Forecast Med'!D82</f>
        <v>Stock 1987-2049,  post 2021 stock is retired at a fixed rate starting with Cell A32.</v>
      </c>
      <c r="F82" s="1" t="s">
        <v>71</v>
      </c>
      <c r="AJ82" s="85"/>
      <c r="AK82" s="16">
        <f>'[6]Com Forecast Med'!AJ82</f>
        <v>14.095715545916537</v>
      </c>
      <c r="AL82" s="16">
        <f>'[6]Com Forecast Med'!AK82</f>
        <v>14.163695791307184</v>
      </c>
      <c r="AM82" s="16">
        <f>'[6]Com Forecast Med'!AL82</f>
        <v>14.242371794296799</v>
      </c>
      <c r="AN82" s="16">
        <f>'[6]Com Forecast Med'!AM82</f>
        <v>14.266039236247815</v>
      </c>
      <c r="AO82" s="16">
        <f>'[6]Com Forecast Med'!AN82</f>
        <v>14.289539826542176</v>
      </c>
      <c r="AP82" s="16">
        <f>'[6]Com Forecast Med'!AO82</f>
        <v>14.312703425348362</v>
      </c>
      <c r="AQ82" s="89">
        <f>'[6]Com Forecast Med'!AP82</f>
        <v>14.278352937127526</v>
      </c>
      <c r="AR82" s="16">
        <f>'[6]Com Forecast Med'!AQ82</f>
        <v>14.244084890078421</v>
      </c>
      <c r="AS82" s="16">
        <f>'[6]Com Forecast Med'!AR82</f>
        <v>14.209899086342233</v>
      </c>
      <c r="AT82" s="16">
        <f>'[6]Com Forecast Med'!AS82</f>
        <v>14.175795328535012</v>
      </c>
      <c r="AU82" s="16">
        <f>'[6]Com Forecast Med'!AT82</f>
        <v>14.141773419746528</v>
      </c>
      <c r="AV82" s="16">
        <f>'[6]Com Forecast Med'!AU82</f>
        <v>14.107833163539137</v>
      </c>
      <c r="AW82" s="16">
        <f>'[6]Com Forecast Med'!AV82</f>
        <v>14.073974363946643</v>
      </c>
      <c r="AX82" s="16">
        <f>'[6]Com Forecast Med'!AW82</f>
        <v>14.040196825473172</v>
      </c>
      <c r="AY82" s="16">
        <f>'[6]Com Forecast Med'!AX82</f>
        <v>14.006500353092038</v>
      </c>
      <c r="AZ82" s="16">
        <f>'[6]Com Forecast Med'!AY82</f>
        <v>13.972884752244617</v>
      </c>
      <c r="BA82" s="16">
        <f>'[6]Com Forecast Med'!AZ82</f>
        <v>13.93934982883923</v>
      </c>
      <c r="BB82" s="16">
        <f>'[6]Com Forecast Med'!BA82</f>
        <v>13.905895389250016</v>
      </c>
      <c r="BC82" s="16">
        <f>'[6]Com Forecast Med'!BB82</f>
        <v>13.872521240315816</v>
      </c>
      <c r="BD82" s="16">
        <f>'[6]Com Forecast Med'!BC82</f>
        <v>13.839227189339059</v>
      </c>
      <c r="BE82" s="16">
        <f>'[6]Com Forecast Med'!BD82</f>
        <v>13.806013044084645</v>
      </c>
      <c r="BF82" s="16">
        <f>'[6]Com Forecast Med'!BE82</f>
        <v>13.772878612778843</v>
      </c>
      <c r="BG82" s="16">
        <f>'[6]Com Forecast Med'!BF82</f>
        <v>13.739823704108174</v>
      </c>
      <c r="BH82" s="16">
        <f>'[6]Com Forecast Med'!BG82</f>
        <v>13.706848127218315</v>
      </c>
      <c r="BI82" s="16">
        <f>'[6]Com Forecast Med'!BH82</f>
        <v>13.673951691712992</v>
      </c>
      <c r="BJ82" s="16">
        <f>'[6]Com Forecast Med'!BI82</f>
        <v>13.641134207652881</v>
      </c>
    </row>
    <row r="83" spans="1:62" s="385" customFormat="1">
      <c r="B83" s="385" t="str">
        <f t="shared" si="2"/>
        <v>WARestaurantStock 1987-2049,  post 2021 stock is retired at a fixed rate starting with Cell A32.</v>
      </c>
      <c r="C83" s="385" t="s">
        <v>87</v>
      </c>
      <c r="D83" s="386" t="s">
        <v>60</v>
      </c>
      <c r="E83" s="385" t="str">
        <f>'[6]Com Forecast Med'!D83</f>
        <v>Stock 1987-2049,  post 2021 stock is retired at a fixed rate starting with Cell A32.</v>
      </c>
      <c r="F83" s="385" t="s">
        <v>71</v>
      </c>
      <c r="AJ83" s="387"/>
      <c r="AK83" s="388">
        <f>'[6]Com Forecast Med'!AJ83</f>
        <v>28.154101363509081</v>
      </c>
      <c r="AL83" s="388">
        <f>'[6]Com Forecast Med'!AK83</f>
        <v>28.217201269661192</v>
      </c>
      <c r="AM83" s="388">
        <f>'[6]Com Forecast Med'!AL83</f>
        <v>28.290229079086412</v>
      </c>
      <c r="AN83" s="388">
        <f>'[6]Com Forecast Med'!AM83</f>
        <v>28.640844502439151</v>
      </c>
      <c r="AO83" s="388">
        <f>'[6]Com Forecast Med'!AN83</f>
        <v>29.098995792676206</v>
      </c>
      <c r="AP83" s="388">
        <f>'[6]Com Forecast Med'!AO83</f>
        <v>29.475798114083908</v>
      </c>
      <c r="AQ83" s="388">
        <f>'[6]Com Forecast Med'!AP83</f>
        <v>29.210515931057152</v>
      </c>
      <c r="AR83" s="388">
        <f>'[6]Com Forecast Med'!AQ83</f>
        <v>28.947621287677638</v>
      </c>
      <c r="AS83" s="388">
        <f>'[6]Com Forecast Med'!AR83</f>
        <v>28.687092696088538</v>
      </c>
      <c r="AT83" s="388">
        <f>'[6]Com Forecast Med'!AS83</f>
        <v>28.428908861823739</v>
      </c>
      <c r="AU83" s="388">
        <f>'[6]Com Forecast Med'!AT83</f>
        <v>28.173048682067325</v>
      </c>
      <c r="AV83" s="388">
        <f>'[6]Com Forecast Med'!AU83</f>
        <v>27.919491243928718</v>
      </c>
      <c r="AW83" s="388">
        <f>'[6]Com Forecast Med'!AV83</f>
        <v>27.668215822733359</v>
      </c>
      <c r="AX83" s="388">
        <f>'[6]Com Forecast Med'!AW83</f>
        <v>27.419201880328757</v>
      </c>
      <c r="AY83" s="388">
        <f>'[6]Com Forecast Med'!AX83</f>
        <v>27.172429063405797</v>
      </c>
      <c r="AZ83" s="388">
        <f>'[6]Com Forecast Med'!AY83</f>
        <v>26.927877201835145</v>
      </c>
      <c r="BA83" s="388">
        <f>'[6]Com Forecast Med'!AZ83</f>
        <v>26.685526307018627</v>
      </c>
      <c r="BB83" s="388">
        <f>'[6]Com Forecast Med'!BA83</f>
        <v>26.445356570255459</v>
      </c>
      <c r="BC83" s="388">
        <f>'[6]Com Forecast Med'!BB83</f>
        <v>26.207348361123159</v>
      </c>
      <c r="BD83" s="388">
        <f>'[6]Com Forecast Med'!BC83</f>
        <v>25.97148222587305</v>
      </c>
      <c r="BE83" s="388">
        <f>'[6]Com Forecast Med'!BD83</f>
        <v>25.737738885840191</v>
      </c>
      <c r="BF83" s="388">
        <f>'[6]Com Forecast Med'!BE83</f>
        <v>25.50609923586763</v>
      </c>
      <c r="BG83" s="388">
        <f>'[6]Com Forecast Med'!BF83</f>
        <v>25.27654434274482</v>
      </c>
      <c r="BH83" s="388">
        <f>'[6]Com Forecast Med'!BG83</f>
        <v>25.049055443660116</v>
      </c>
      <c r="BI83" s="388">
        <f>'[6]Com Forecast Med'!BH83</f>
        <v>24.823613944667173</v>
      </c>
      <c r="BJ83" s="388">
        <f>'[6]Com Forecast Med'!BI83</f>
        <v>24.600201419165167</v>
      </c>
    </row>
    <row r="84" spans="1:62" s="1" customFormat="1">
      <c r="B84" s="1" t="str">
        <f t="shared" si="2"/>
        <v>WALodgingStock 1987-2049,  post 2021 stock is retired at a fixed rate starting with Cell A32.</v>
      </c>
      <c r="C84" s="1" t="s">
        <v>88</v>
      </c>
      <c r="D84" s="372" t="s">
        <v>62</v>
      </c>
      <c r="E84" s="1" t="str">
        <f>'[6]Com Forecast Med'!D84</f>
        <v>Stock 1987-2049,  post 2021 stock is retired at a fixed rate starting with Cell A32.</v>
      </c>
      <c r="F84" s="1" t="s">
        <v>71</v>
      </c>
      <c r="AJ84" s="85"/>
      <c r="AK84" s="16">
        <f>'[6]Com Forecast Med'!AJ84</f>
        <v>119.31123281678869</v>
      </c>
      <c r="AL84" s="16">
        <f>'[6]Com Forecast Med'!AK84</f>
        <v>120.93503281678869</v>
      </c>
      <c r="AM84" s="16">
        <f>'[6]Com Forecast Med'!AL84</f>
        <v>123.06473281678869</v>
      </c>
      <c r="AN84" s="16">
        <f>'[6]Com Forecast Med'!AM84</f>
        <v>123.51276590028191</v>
      </c>
      <c r="AO84" s="16">
        <f>'[6]Com Forecast Med'!AN84</f>
        <v>123.95699661195363</v>
      </c>
      <c r="AP84" s="16">
        <f>'[6]Com Forecast Med'!AO84</f>
        <v>124.39888630629991</v>
      </c>
      <c r="AQ84" s="89">
        <f>'[6]Com Forecast Med'!AP84</f>
        <v>123.9386104269666</v>
      </c>
      <c r="AR84" s="16">
        <f>'[6]Com Forecast Med'!AQ84</f>
        <v>123.48003756838682</v>
      </c>
      <c r="AS84" s="16">
        <f>'[6]Com Forecast Med'!AR84</f>
        <v>123.02316142938379</v>
      </c>
      <c r="AT84" s="16">
        <f>'[6]Com Forecast Med'!AS84</f>
        <v>122.56797573209506</v>
      </c>
      <c r="AU84" s="16">
        <f>'[6]Com Forecast Med'!AT84</f>
        <v>122.11447422188631</v>
      </c>
      <c r="AV84" s="16">
        <f>'[6]Com Forecast Med'!AU84</f>
        <v>121.66265066726532</v>
      </c>
      <c r="AW84" s="16">
        <f>'[6]Com Forecast Med'!AV84</f>
        <v>121.21249885979644</v>
      </c>
      <c r="AX84" s="16">
        <f>'[6]Com Forecast Med'!AW84</f>
        <v>120.76401261401519</v>
      </c>
      <c r="AY84" s="16">
        <f>'[6]Com Forecast Med'!AX84</f>
        <v>120.31718576734333</v>
      </c>
      <c r="AZ84" s="16">
        <f>'[6]Com Forecast Med'!AY84</f>
        <v>119.87201218000416</v>
      </c>
      <c r="BA84" s="16">
        <f>'[6]Com Forecast Med'!AZ84</f>
        <v>119.42848573493815</v>
      </c>
      <c r="BB84" s="16">
        <f>'[6]Com Forecast Med'!BA84</f>
        <v>118.98660033771887</v>
      </c>
      <c r="BC84" s="16">
        <f>'[6]Com Forecast Med'!BB84</f>
        <v>118.54634991646931</v>
      </c>
      <c r="BD84" s="16">
        <f>'[6]Com Forecast Med'!BC84</f>
        <v>118.10772842177838</v>
      </c>
      <c r="BE84" s="16">
        <f>'[6]Com Forecast Med'!BD84</f>
        <v>117.67072982661779</v>
      </c>
      <c r="BF84" s="16">
        <f>'[6]Com Forecast Med'!BE84</f>
        <v>117.2353481262593</v>
      </c>
      <c r="BG84" s="16">
        <f>'[6]Com Forecast Med'!BF84</f>
        <v>116.80157733819213</v>
      </c>
      <c r="BH84" s="16">
        <f>'[6]Com Forecast Med'!BG84</f>
        <v>116.36941150204082</v>
      </c>
      <c r="BI84" s="16">
        <f>'[6]Com Forecast Med'!BH84</f>
        <v>115.93884467948327</v>
      </c>
      <c r="BJ84" s="16">
        <f>'[6]Com Forecast Med'!BI84</f>
        <v>115.50987095416917</v>
      </c>
    </row>
    <row r="85" spans="1:62" s="1" customFormat="1">
      <c r="B85" s="1" t="str">
        <f t="shared" si="2"/>
        <v>WAHospitalStock 1987-2049,  post 2021 stock is retired at a fixed rate starting with Cell A32.</v>
      </c>
      <c r="C85" s="1" t="s">
        <v>89</v>
      </c>
      <c r="D85" s="372" t="s">
        <v>64</v>
      </c>
      <c r="E85" s="1" t="str">
        <f>'[6]Com Forecast Med'!D85</f>
        <v>Stock 1987-2049,  post 2021 stock is retired at a fixed rate starting with Cell A32.</v>
      </c>
      <c r="F85" s="1" t="s">
        <v>71</v>
      </c>
      <c r="AJ85" s="85"/>
      <c r="AK85" s="16">
        <f>'[6]Com Forecast Med'!AJ85</f>
        <v>50.814116831754987</v>
      </c>
      <c r="AL85" s="16">
        <f>'[6]Com Forecast Med'!AK85</f>
        <v>51.685216831754985</v>
      </c>
      <c r="AM85" s="16">
        <f>'[6]Com Forecast Med'!AL85</f>
        <v>52.155416831754984</v>
      </c>
      <c r="AN85" s="16">
        <f>'[6]Com Forecast Med'!AM85</f>
        <v>54.473710879341404</v>
      </c>
      <c r="AO85" s="16">
        <f>'[6]Com Forecast Med'!AN85</f>
        <v>56.391210093197856</v>
      </c>
      <c r="AP85" s="16">
        <f>'[6]Com Forecast Med'!AO85</f>
        <v>58.220706008932083</v>
      </c>
      <c r="AQ85" s="89">
        <f>'[6]Com Forecast Med'!AP85</f>
        <v>57.982001114295464</v>
      </c>
      <c r="AR85" s="16">
        <f>'[6]Com Forecast Med'!AQ85</f>
        <v>57.744274909726855</v>
      </c>
      <c r="AS85" s="16">
        <f>'[6]Com Forecast Med'!AR85</f>
        <v>57.507523382596972</v>
      </c>
      <c r="AT85" s="16">
        <f>'[6]Com Forecast Med'!AS85</f>
        <v>57.271742536728325</v>
      </c>
      <c r="AU85" s="16">
        <f>'[6]Com Forecast Med'!AT85</f>
        <v>57.036928392327738</v>
      </c>
      <c r="AV85" s="16">
        <f>'[6]Com Forecast Med'!AU85</f>
        <v>56.803076985919198</v>
      </c>
      <c r="AW85" s="16">
        <f>'[6]Com Forecast Med'!AV85</f>
        <v>56.570184370276927</v>
      </c>
      <c r="AX85" s="16">
        <f>'[6]Com Forecast Med'!AW85</f>
        <v>56.338246614358795</v>
      </c>
      <c r="AY85" s="16">
        <f>'[6]Com Forecast Med'!AX85</f>
        <v>56.107259803239927</v>
      </c>
      <c r="AZ85" s="16">
        <f>'[6]Com Forecast Med'!AY85</f>
        <v>55.877220038046644</v>
      </c>
      <c r="BA85" s="16">
        <f>'[6]Com Forecast Med'!AZ85</f>
        <v>55.648123435890653</v>
      </c>
      <c r="BB85" s="16">
        <f>'[6]Com Forecast Med'!BA85</f>
        <v>55.419966129803505</v>
      </c>
      <c r="BC85" s="16">
        <f>'[6]Com Forecast Med'!BB85</f>
        <v>55.192744268671312</v>
      </c>
      <c r="BD85" s="16">
        <f>'[6]Com Forecast Med'!BC85</f>
        <v>54.96645401716976</v>
      </c>
      <c r="BE85" s="16">
        <f>'[6]Com Forecast Med'!BD85</f>
        <v>54.741091555699363</v>
      </c>
      <c r="BF85" s="16">
        <f>'[6]Com Forecast Med'!BE85</f>
        <v>54.516653080320999</v>
      </c>
      <c r="BG85" s="16">
        <f>'[6]Com Forecast Med'!BF85</f>
        <v>54.293134802691682</v>
      </c>
      <c r="BH85" s="16">
        <f>'[6]Com Forecast Med'!BG85</f>
        <v>54.070532950000647</v>
      </c>
      <c r="BI85" s="16">
        <f>'[6]Com Forecast Med'!BH85</f>
        <v>53.848843764905645</v>
      </c>
      <c r="BJ85" s="16">
        <f>'[6]Com Forecast Med'!BI85</f>
        <v>53.628063505469534</v>
      </c>
    </row>
    <row r="86" spans="1:62" s="1" customFormat="1">
      <c r="B86" s="1" t="str">
        <f t="shared" si="2"/>
        <v>WAResidential CareStock 1987-2049,  post 2021 stock is retired at a fixed rate starting with Cell A32.</v>
      </c>
      <c r="C86" s="1" t="s">
        <v>90</v>
      </c>
      <c r="D86" s="372" t="s">
        <v>5434</v>
      </c>
      <c r="E86" s="1" t="str">
        <f>'[6]Com Forecast Med'!D86</f>
        <v>Stock 1987-2049,  post 2021 stock is retired at a fixed rate starting with Cell A32.</v>
      </c>
      <c r="F86" s="1" t="s">
        <v>71</v>
      </c>
      <c r="AJ86" s="85"/>
      <c r="AK86" s="16">
        <f>'[6]Com Forecast Med'!AJ86</f>
        <v>70.211047178692738</v>
      </c>
      <c r="AL86" s="16">
        <f>'[6]Com Forecast Med'!AK86</f>
        <v>71.318847178692735</v>
      </c>
      <c r="AM86" s="16">
        <f>'[6]Com Forecast Med'!AL86</f>
        <v>72.365947178692736</v>
      </c>
      <c r="AN86" s="16">
        <f>'[6]Com Forecast Med'!AM86</f>
        <v>73.004082029525861</v>
      </c>
      <c r="AO86" s="16">
        <f>'[6]Com Forecast Med'!AN86</f>
        <v>74.081203022063548</v>
      </c>
      <c r="AP86" s="16">
        <f>'[6]Com Forecast Med'!AO86</f>
        <v>75.341559187578326</v>
      </c>
      <c r="AQ86" s="89">
        <f>'[6]Com Forecast Med'!AP86</f>
        <v>75.032658794909253</v>
      </c>
      <c r="AR86" s="16">
        <f>'[6]Com Forecast Med'!AQ86</f>
        <v>74.725024893850119</v>
      </c>
      <c r="AS86" s="16">
        <f>'[6]Com Forecast Med'!AR86</f>
        <v>74.418652291785335</v>
      </c>
      <c r="AT86" s="16">
        <f>'[6]Com Forecast Med'!AS86</f>
        <v>74.113535817389021</v>
      </c>
      <c r="AU86" s="16">
        <f>'[6]Com Forecast Med'!AT86</f>
        <v>73.80967032053772</v>
      </c>
      <c r="AV86" s="16">
        <f>'[6]Com Forecast Med'!AU86</f>
        <v>73.507050672223514</v>
      </c>
      <c r="AW86" s="16">
        <f>'[6]Com Forecast Med'!AV86</f>
        <v>73.205671764467397</v>
      </c>
      <c r="AX86" s="16">
        <f>'[6]Com Forecast Med'!AW86</f>
        <v>72.905528510233083</v>
      </c>
      <c r="AY86" s="16">
        <f>'[6]Com Forecast Med'!AX86</f>
        <v>72.606615843341132</v>
      </c>
      <c r="AZ86" s="16">
        <f>'[6]Com Forecast Med'!AY86</f>
        <v>72.308928718383427</v>
      </c>
      <c r="BA86" s="16">
        <f>'[6]Com Forecast Med'!AZ86</f>
        <v>72.012462110638054</v>
      </c>
      <c r="BB86" s="16">
        <f>'[6]Com Forecast Med'!BA86</f>
        <v>71.717211015984432</v>
      </c>
      <c r="BC86" s="16">
        <f>'[6]Com Forecast Med'!BB86</f>
        <v>71.423170450818901</v>
      </c>
      <c r="BD86" s="16">
        <f>'[6]Com Forecast Med'!BC86</f>
        <v>71.130335451970538</v>
      </c>
      <c r="BE86" s="16">
        <f>'[6]Com Forecast Med'!BD86</f>
        <v>70.838701076617454</v>
      </c>
      <c r="BF86" s="16">
        <f>'[6]Com Forecast Med'!BE86</f>
        <v>70.548262402203321</v>
      </c>
      <c r="BG86" s="16">
        <f>'[6]Com Forecast Med'!BF86</f>
        <v>70.259014526354292</v>
      </c>
      <c r="BH86" s="16">
        <f>'[6]Com Forecast Med'!BG86</f>
        <v>69.970952566796242</v>
      </c>
      <c r="BI86" s="16">
        <f>'[6]Com Forecast Med'!BH86</f>
        <v>69.684071661272384</v>
      </c>
      <c r="BJ86" s="16">
        <f>'[6]Com Forecast Med'!BI86</f>
        <v>69.398366967461172</v>
      </c>
    </row>
    <row r="87" spans="1:62" s="1" customFormat="1">
      <c r="B87" s="1" t="str">
        <f t="shared" si="2"/>
        <v>WAAssemblyStock 1987-2049,  post 2021 stock is retired at a fixed rate starting with Cell A32.</v>
      </c>
      <c r="C87" s="1" t="s">
        <v>91</v>
      </c>
      <c r="D87" s="372" t="s">
        <v>67</v>
      </c>
      <c r="E87" s="1" t="str">
        <f>'[6]Com Forecast Med'!D87</f>
        <v>Stock 1987-2049,  post 2021 stock is retired at a fixed rate starting with Cell A32.</v>
      </c>
      <c r="F87" s="1" t="s">
        <v>71</v>
      </c>
      <c r="AJ87" s="85"/>
      <c r="AK87" s="16">
        <f>'[6]Com Forecast Med'!AJ87</f>
        <v>198.81853057061579</v>
      </c>
      <c r="AL87" s="16">
        <f>'[6]Com Forecast Med'!AK87</f>
        <v>200.4582305706158</v>
      </c>
      <c r="AM87" s="16">
        <f>'[6]Com Forecast Med'!AL87</f>
        <v>202.04633057061579</v>
      </c>
      <c r="AN87" s="16">
        <f>'[6]Com Forecast Med'!AM87</f>
        <v>203.82305734382493</v>
      </c>
      <c r="AO87" s="16">
        <f>'[6]Com Forecast Med'!AN87</f>
        <v>205.16056846634254</v>
      </c>
      <c r="AP87" s="16">
        <f>'[6]Com Forecast Med'!AO87</f>
        <v>206.40865265621844</v>
      </c>
      <c r="AQ87" s="89">
        <f>'[6]Com Forecast Med'!AP87</f>
        <v>205.48256583463422</v>
      </c>
      <c r="AR87" s="16">
        <f>'[6]Com Forecast Med'!AQ87</f>
        <v>204.56063405592283</v>
      </c>
      <c r="AS87" s="16">
        <f>'[6]Com Forecast Med'!AR87</f>
        <v>203.64283867779193</v>
      </c>
      <c r="AT87" s="16">
        <f>'[6]Com Forecast Med'!AS87</f>
        <v>202.72916114159091</v>
      </c>
      <c r="AU87" s="16">
        <f>'[6]Com Forecast Med'!AT87</f>
        <v>201.81958297193563</v>
      </c>
      <c r="AV87" s="16">
        <f>'[6]Com Forecast Med'!AU87</f>
        <v>200.91408577633487</v>
      </c>
      <c r="AW87" s="16">
        <f>'[6]Com Forecast Med'!AV87</f>
        <v>200.01265124481839</v>
      </c>
      <c r="AX87" s="16">
        <f>'[6]Com Forecast Med'!AW87</f>
        <v>199.11526114956663</v>
      </c>
      <c r="AY87" s="16">
        <f>'[6]Com Forecast Med'!AX87</f>
        <v>198.22189734454224</v>
      </c>
      <c r="AZ87" s="16">
        <f>'[6]Com Forecast Med'!AY87</f>
        <v>197.33254176512307</v>
      </c>
      <c r="BA87" s="16">
        <f>'[6]Com Forecast Med'!AZ87</f>
        <v>196.44717642773688</v>
      </c>
      <c r="BB87" s="16">
        <f>'[6]Com Forecast Med'!BA87</f>
        <v>195.56578342949777</v>
      </c>
      <c r="BC87" s="16">
        <f>'[6]Com Forecast Med'!BB87</f>
        <v>194.68834494784409</v>
      </c>
      <c r="BD87" s="16">
        <f>'[6]Com Forecast Med'!BC87</f>
        <v>193.81484324017811</v>
      </c>
      <c r="BE87" s="16">
        <f>'[6]Com Forecast Med'!BD87</f>
        <v>192.94526064350717</v>
      </c>
      <c r="BF87" s="16">
        <f>'[6]Com Forecast Med'!BE87</f>
        <v>192.07957957408664</v>
      </c>
      <c r="BG87" s="16">
        <f>'[6]Com Forecast Med'!BF87</f>
        <v>191.21778252706423</v>
      </c>
      <c r="BH87" s="16">
        <f>'[6]Com Forecast Med'!BG87</f>
        <v>190.35985207612615</v>
      </c>
      <c r="BI87" s="16">
        <f>'[6]Com Forecast Med'!BH87</f>
        <v>189.5057708731446</v>
      </c>
      <c r="BJ87" s="16">
        <f>'[6]Com Forecast Med'!BI87</f>
        <v>188.6555216478271</v>
      </c>
    </row>
    <row r="88" spans="1:62" s="1" customFormat="1">
      <c r="B88" s="1" t="str">
        <f t="shared" si="2"/>
        <v>WAOtherStock 1987-2049,  post 2021 stock is retired at a fixed rate starting with Cell A32.</v>
      </c>
      <c r="C88" s="1" t="s">
        <v>92</v>
      </c>
      <c r="D88" s="372" t="s">
        <v>69</v>
      </c>
      <c r="E88" s="1" t="str">
        <f>'[6]Com Forecast Med'!D88</f>
        <v>Stock 1987-2049,  post 2021 stock is retired at a fixed rate starting with Cell A32.</v>
      </c>
      <c r="F88" s="1" t="s">
        <v>71</v>
      </c>
      <c r="AJ88" s="85"/>
      <c r="AK88" s="16">
        <f>'[6]Com Forecast Med'!AJ88</f>
        <v>126.26295854526244</v>
      </c>
      <c r="AL88" s="16">
        <f>'[6]Com Forecast Med'!AK88</f>
        <v>135.63335854526244</v>
      </c>
      <c r="AM88" s="16">
        <f>'[6]Com Forecast Med'!AL88</f>
        <v>143.98245854526243</v>
      </c>
      <c r="AN88" s="16">
        <f>'[6]Com Forecast Med'!AM88</f>
        <v>145.14248914018091</v>
      </c>
      <c r="AO88" s="16">
        <f>'[6]Com Forecast Med'!AN88</f>
        <v>146.29382579227081</v>
      </c>
      <c r="AP88" s="16">
        <f>'[6]Com Forecast Med'!AO88</f>
        <v>147.4373162318625</v>
      </c>
      <c r="AQ88" s="89">
        <f>'[6]Com Forecast Med'!AP88</f>
        <v>146.11038038577573</v>
      </c>
      <c r="AR88" s="16">
        <f>'[6]Com Forecast Med'!AQ88</f>
        <v>144.79538696230375</v>
      </c>
      <c r="AS88" s="16">
        <f>'[6]Com Forecast Med'!AR88</f>
        <v>143.49222847964302</v>
      </c>
      <c r="AT88" s="16">
        <f>'[6]Com Forecast Med'!AS88</f>
        <v>142.20079842332623</v>
      </c>
      <c r="AU88" s="16">
        <f>'[6]Com Forecast Med'!AT88</f>
        <v>140.92099123751629</v>
      </c>
      <c r="AV88" s="16">
        <f>'[6]Com Forecast Med'!AU88</f>
        <v>139.65270231637865</v>
      </c>
      <c r="AW88" s="16">
        <f>'[6]Com Forecast Med'!AV88</f>
        <v>138.39582799553125</v>
      </c>
      <c r="AX88" s="16">
        <f>'[6]Com Forecast Med'!AW88</f>
        <v>137.15026554357146</v>
      </c>
      <c r="AY88" s="16">
        <f>'[6]Com Forecast Med'!AX88</f>
        <v>135.91591315367933</v>
      </c>
      <c r="AZ88" s="16">
        <f>'[6]Com Forecast Med'!AY88</f>
        <v>134.69266993529621</v>
      </c>
      <c r="BA88" s="16">
        <f>'[6]Com Forecast Med'!AZ88</f>
        <v>133.48043590587855</v>
      </c>
      <c r="BB88" s="16">
        <f>'[6]Com Forecast Med'!BA88</f>
        <v>132.27911198272565</v>
      </c>
      <c r="BC88" s="16">
        <f>'[6]Com Forecast Med'!BB88</f>
        <v>131.08859997488113</v>
      </c>
      <c r="BD88" s="16">
        <f>'[6]Com Forecast Med'!BC88</f>
        <v>129.90880257510722</v>
      </c>
      <c r="BE88" s="16">
        <f>'[6]Com Forecast Med'!BD88</f>
        <v>128.73962335193124</v>
      </c>
      <c r="BF88" s="16">
        <f>'[6]Com Forecast Med'!BE88</f>
        <v>127.58096674176386</v>
      </c>
      <c r="BG88" s="16">
        <f>'[6]Com Forecast Med'!BF88</f>
        <v>126.43273804108799</v>
      </c>
      <c r="BH88" s="16">
        <f>'[6]Com Forecast Med'!BG88</f>
        <v>125.2948433987182</v>
      </c>
      <c r="BI88" s="16">
        <f>'[6]Com Forecast Med'!BH88</f>
        <v>124.16718980812973</v>
      </c>
      <c r="BJ88" s="16">
        <f>'[6]Com Forecast Med'!BI88</f>
        <v>123.04968509985656</v>
      </c>
    </row>
    <row r="89" spans="1:62" s="1" customFormat="1">
      <c r="AQ89" s="89">
        <f>SUM(AQ53:AQ88)</f>
        <v>2027.6940685957229</v>
      </c>
      <c r="AZ89" s="85"/>
      <c r="BA89" s="85"/>
      <c r="BB89" s="85"/>
      <c r="BC89" s="85"/>
      <c r="BD89" s="85"/>
    </row>
    <row r="90" spans="1:62" s="1" customFormat="1">
      <c r="AQ90" s="338"/>
      <c r="AZ90" s="85"/>
      <c r="BA90" s="85"/>
      <c r="BB90" s="85"/>
      <c r="BC90" s="85"/>
      <c r="BD90" s="85"/>
    </row>
    <row r="91" spans="1:62" s="1" customFormat="1">
      <c r="D91" s="4" t="s">
        <v>96</v>
      </c>
      <c r="E91" s="4"/>
      <c r="AQ91" s="338"/>
      <c r="AZ91" s="85"/>
      <c r="BA91" s="85"/>
      <c r="BB91" s="85"/>
      <c r="BC91" s="85"/>
      <c r="BD91" s="85"/>
    </row>
    <row r="92" spans="1:62" s="1" customFormat="1">
      <c r="B92" s="1" t="str">
        <f>CONCATENATE("ID",D92,E92)</f>
        <v>IDLarge OffNew</v>
      </c>
      <c r="C92" s="1" t="s">
        <v>97</v>
      </c>
      <c r="D92" s="372" t="s">
        <v>41</v>
      </c>
      <c r="E92" s="1" t="s">
        <v>8</v>
      </c>
      <c r="H92" s="16">
        <f>'[6]Com Forecast Med'!G92</f>
        <v>0.41436087365353341</v>
      </c>
      <c r="I92" s="16">
        <f>'[6]Com Forecast Med'!H92</f>
        <v>0.17461665398690543</v>
      </c>
      <c r="J92" s="16">
        <f>'[6]Com Forecast Med'!I92</f>
        <v>0.26404705837256015</v>
      </c>
      <c r="K92" s="16">
        <f>'[6]Com Forecast Med'!J92</f>
        <v>0.26172287837157698</v>
      </c>
      <c r="L92" s="16">
        <f>'[6]Com Forecast Med'!K92</f>
        <v>0.20771095617481719</v>
      </c>
      <c r="M92" s="16">
        <f>'[6]Com Forecast Med'!L92</f>
        <v>0.24565572097347629</v>
      </c>
      <c r="N92" s="16">
        <f>'[6]Com Forecast Med'!M92</f>
        <v>0.38202445624855086</v>
      </c>
      <c r="O92" s="16">
        <f>'[6]Com Forecast Med'!N92</f>
        <v>0.43265115974822654</v>
      </c>
      <c r="P92" s="16">
        <f>'[6]Com Forecast Med'!O92</f>
        <v>0.44386785453557986</v>
      </c>
      <c r="Q92" s="16">
        <f>'[6]Com Forecast Med'!P92</f>
        <v>0.36903936363436263</v>
      </c>
      <c r="R92" s="16">
        <f>'[6]Com Forecast Med'!Q92</f>
        <v>0.5218289358729048</v>
      </c>
      <c r="S92" s="16">
        <f>'[6]Com Forecast Med'!R92</f>
        <v>0.56649361241353691</v>
      </c>
      <c r="T92" s="16">
        <f>'[6]Com Forecast Med'!S92</f>
        <v>0.68866463942173628</v>
      </c>
      <c r="U92" s="16">
        <f>'[6]Com Forecast Med'!T92</f>
        <v>1.031127510001379</v>
      </c>
      <c r="V92" s="16">
        <f>'[6]Com Forecast Med'!U92</f>
        <v>0.57467876806917317</v>
      </c>
      <c r="W92" s="16">
        <f>'[6]Com Forecast Med'!V92</f>
        <v>0.49454508368745087</v>
      </c>
      <c r="X92" s="16">
        <f>'[6]Com Forecast Med'!W92</f>
        <v>0.57525981306941887</v>
      </c>
      <c r="Y92" s="16">
        <f>'[6]Com Forecast Med'!X92</f>
        <v>0.81019904321227521</v>
      </c>
      <c r="Z92" s="16">
        <f>'[6]Com Forecast Med'!Y92</f>
        <v>0.6358950000000001</v>
      </c>
      <c r="AA92" s="16">
        <f>'[6]Com Forecast Med'!Z92</f>
        <v>0.73733399999999993</v>
      </c>
      <c r="AB92" s="16">
        <f>'[6]Com Forecast Med'!AA92</f>
        <v>0.6518964294875611</v>
      </c>
      <c r="AC92" s="16">
        <f>'[6]Com Forecast Med'!AB92</f>
        <v>0.67716166468748484</v>
      </c>
      <c r="AD92" s="16">
        <f>'[6]Com Forecast Med'!AC92</f>
        <v>0.61357820737900048</v>
      </c>
      <c r="AE92" s="16">
        <f>'[6]Com Forecast Med'!AD92</f>
        <v>0.62155831420158214</v>
      </c>
      <c r="AF92" s="16">
        <f>'[6]Com Forecast Med'!AE92</f>
        <v>0.6407349152675117</v>
      </c>
      <c r="AG92" s="16">
        <f>'[6]Com Forecast Med'!AF92</f>
        <v>0.39003900000000002</v>
      </c>
      <c r="AH92" s="16">
        <f>'[6]Com Forecast Med'!AG92</f>
        <v>6.4857000000000012E-2</v>
      </c>
      <c r="AI92" s="16">
        <f>'[6]Com Forecast Med'!AH92</f>
        <v>0.34047000000000005</v>
      </c>
      <c r="AJ92" s="16">
        <f>'[6]Com Forecast Med'!AI92</f>
        <v>5.3429999999999998E-2</v>
      </c>
      <c r="AK92" s="16">
        <f>'[6]Com Forecast Med'!AJ92</f>
        <v>0.20787</v>
      </c>
      <c r="AL92" s="16">
        <f>'[6]Com Forecast Med'!AK92</f>
        <v>0.36461100000000002</v>
      </c>
      <c r="AM92" s="16">
        <f>'[6]Com Forecast Med'!AL92</f>
        <v>0.33224100000000001</v>
      </c>
      <c r="AN92" s="16">
        <f>'[6]Com Forecast Med'!AM92</f>
        <v>0.44400693181990758</v>
      </c>
      <c r="AO92" s="16">
        <f>'[6]Com Forecast Med'!AN92</f>
        <v>0.36439096638858826</v>
      </c>
      <c r="AP92" s="16">
        <f>'[6]Com Forecast Med'!AO92</f>
        <v>0.4301588721395404</v>
      </c>
      <c r="AQ92" s="89">
        <f>'[6]Com Forecast Med'!AP92</f>
        <v>0.40772450488280465</v>
      </c>
      <c r="AR92" s="16">
        <f>'[6]Com Forecast Med'!AQ92</f>
        <v>0.43975875788870417</v>
      </c>
      <c r="AS92" s="16">
        <f>'[6]Com Forecast Med'!AR92</f>
        <v>0.28654690218970669</v>
      </c>
      <c r="AT92" s="16">
        <f>'[6]Com Forecast Med'!AS92</f>
        <v>0.29673321884365589</v>
      </c>
      <c r="AU92" s="16">
        <f>'[6]Com Forecast Med'!AT92</f>
        <v>0.30016394410522468</v>
      </c>
      <c r="AV92" s="16">
        <f>'[6]Com Forecast Med'!AU92</f>
        <v>0.42843202072385167</v>
      </c>
      <c r="AW92" s="16">
        <f>'[6]Com Forecast Med'!AV92</f>
        <v>0.35373710488836507</v>
      </c>
      <c r="AX92" s="16">
        <f>'[6]Com Forecast Med'!AW92</f>
        <v>0.34295633948999088</v>
      </c>
      <c r="AY92" s="16">
        <f>'[6]Com Forecast Med'!AX92</f>
        <v>0.53376066111630449</v>
      </c>
      <c r="AZ92" s="16">
        <f>'[6]Com Forecast Med'!AY92</f>
        <v>0.24844161991695524</v>
      </c>
      <c r="BA92" s="16">
        <f>'[6]Com Forecast Med'!AZ92</f>
        <v>0.38615270855181094</v>
      </c>
      <c r="BB92" s="16">
        <f>'[6]Com Forecast Med'!BA92</f>
        <v>0.42348586559913853</v>
      </c>
      <c r="BC92" s="16">
        <f>'[6]Com Forecast Med'!BB92</f>
        <v>0.40481629013512394</v>
      </c>
      <c r="BD92" s="16">
        <f>'[6]Com Forecast Med'!BC92</f>
        <v>0.42009715550917248</v>
      </c>
      <c r="BE92" s="16">
        <f>'[6]Com Forecast Med'!BD92</f>
        <v>0.32360700320912911</v>
      </c>
      <c r="BF92" s="16">
        <f>'[6]Com Forecast Med'!BE92</f>
        <v>0.41461731534003149</v>
      </c>
      <c r="BG92" s="16">
        <f>'[6]Com Forecast Med'!BF92</f>
        <v>0.38547469903420895</v>
      </c>
      <c r="BH92" s="16">
        <f>'[6]Com Forecast Med'!BG92</f>
        <v>0.35660685272452242</v>
      </c>
      <c r="BI92" s="16">
        <f>'[6]Com Forecast Med'!BH92</f>
        <v>0.32619152633219073</v>
      </c>
      <c r="BJ92" s="16">
        <f>'[6]Com Forecast Med'!BI92</f>
        <v>0.39103902650106653</v>
      </c>
    </row>
    <row r="93" spans="1:62" s="1" customFormat="1">
      <c r="B93" s="1" t="str">
        <f t="shared" ref="B93:B127" si="3">CONCATENATE("ID",D93,E93)</f>
        <v>IDMedium OffNew</v>
      </c>
      <c r="C93" s="1" t="s">
        <v>98</v>
      </c>
      <c r="D93" s="372" t="s">
        <v>43</v>
      </c>
      <c r="E93" s="1" t="s">
        <v>8</v>
      </c>
      <c r="H93" s="16">
        <f>'[6]Com Forecast Med'!G93</f>
        <v>0.18668655354200558</v>
      </c>
      <c r="I93" s="16">
        <f>'[6]Com Forecast Med'!H93</f>
        <v>7.8671958180852486E-2</v>
      </c>
      <c r="J93" s="16">
        <f>'[6]Com Forecast Med'!I93</f>
        <v>0.11896402009639327</v>
      </c>
      <c r="K93" s="16">
        <f>'[6]Com Forecast Med'!J93</f>
        <v>0.11791688176412496</v>
      </c>
      <c r="L93" s="16">
        <f>'[6]Com Forecast Med'!K93</f>
        <v>9.3582297477281418E-2</v>
      </c>
      <c r="M93" s="16">
        <f>'[6]Com Forecast Med'!L93</f>
        <v>0.11067796894540068</v>
      </c>
      <c r="N93" s="16">
        <f>'[6]Com Forecast Med'!M93</f>
        <v>0.17211767239740325</v>
      </c>
      <c r="O93" s="16">
        <f>'[6]Com Forecast Med'!N93</f>
        <v>0.19492707693942124</v>
      </c>
      <c r="P93" s="16">
        <f>'[6]Com Forecast Med'!O93</f>
        <v>0.19998065758645517</v>
      </c>
      <c r="Q93" s="16">
        <f>'[6]Com Forecast Med'!P93</f>
        <v>0.1662673560627739</v>
      </c>
      <c r="R93" s="16">
        <f>'[6]Com Forecast Med'!Q93</f>
        <v>0.23510531947101979</v>
      </c>
      <c r="S93" s="16">
        <f>'[6]Com Forecast Med'!R93</f>
        <v>0.25522858655200176</v>
      </c>
      <c r="T93" s="16">
        <f>'[6]Com Forecast Med'!S93</f>
        <v>0.31027164062645235</v>
      </c>
      <c r="U93" s="16">
        <f>'[6]Com Forecast Med'!T93</f>
        <v>0.46456519749850622</v>
      </c>
      <c r="V93" s="16">
        <f>'[6]Com Forecast Med'!U93</f>
        <v>0.25891633459172925</v>
      </c>
      <c r="W93" s="16">
        <f>'[6]Com Forecast Med'!V93</f>
        <v>0.22281282600526162</v>
      </c>
      <c r="X93" s="16">
        <f>'[6]Com Forecast Med'!W93</f>
        <v>0.25917811917479627</v>
      </c>
      <c r="Y93" s="16">
        <f>'[6]Com Forecast Med'!X93</f>
        <v>0.3650278698533686</v>
      </c>
      <c r="Z93" s="16">
        <f>'[6]Com Forecast Med'!Y93</f>
        <v>0.79894500000000002</v>
      </c>
      <c r="AA93" s="16">
        <f>'[6]Com Forecast Med'!Z93</f>
        <v>0.92639399999999994</v>
      </c>
      <c r="AB93" s="16">
        <f>'[6]Com Forecast Med'!AA93</f>
        <v>0.81904936012539731</v>
      </c>
      <c r="AC93" s="16">
        <f>'[6]Com Forecast Med'!AB93</f>
        <v>0.85079286076119875</v>
      </c>
      <c r="AD93" s="16">
        <f>'[6]Com Forecast Med'!AC93</f>
        <v>0.77090595286079544</v>
      </c>
      <c r="AE93" s="16">
        <f>'[6]Com Forecast Med'!AD93</f>
        <v>0.78093224091993652</v>
      </c>
      <c r="AF93" s="16">
        <f>'[6]Com Forecast Med'!AE93</f>
        <v>0.80502591918225819</v>
      </c>
      <c r="AG93" s="16">
        <f>'[6]Com Forecast Med'!AF93</f>
        <v>0.49004899999999996</v>
      </c>
      <c r="AH93" s="16">
        <f>'[6]Com Forecast Med'!AG93</f>
        <v>8.1487000000000004E-2</v>
      </c>
      <c r="AI93" s="16">
        <f>'[6]Com Forecast Med'!AH93</f>
        <v>0.42776999999999998</v>
      </c>
      <c r="AJ93" s="16">
        <f>'[6]Com Forecast Med'!AI93</f>
        <v>6.7129999999999995E-2</v>
      </c>
      <c r="AK93" s="16">
        <f>'[6]Com Forecast Med'!AJ93</f>
        <v>0.26117000000000001</v>
      </c>
      <c r="AL93" s="16">
        <f>'[6]Com Forecast Med'!AK93</f>
        <v>0.45810099999999998</v>
      </c>
      <c r="AM93" s="16">
        <f>'[6]Com Forecast Med'!AL93</f>
        <v>0.417431</v>
      </c>
      <c r="AN93" s="16">
        <f>'[6]Com Forecast Med'!AM93</f>
        <v>0.55785486305578125</v>
      </c>
      <c r="AO93" s="16">
        <f>'[6]Com Forecast Med'!AN93</f>
        <v>0.45782454751386725</v>
      </c>
      <c r="AP93" s="16">
        <f>'[6]Com Forecast Med'!AO93</f>
        <v>0.54045601884198669</v>
      </c>
      <c r="AQ93" s="89">
        <f>'[6]Com Forecast Med'!AP93</f>
        <v>0.51131228479764179</v>
      </c>
      <c r="AR93" s="16">
        <f>'[6]Com Forecast Med'!AQ93</f>
        <v>0.55251741375760266</v>
      </c>
      <c r="AS93" s="16">
        <f>'[6]Com Forecast Med'!AR93</f>
        <v>0.36002046685373407</v>
      </c>
      <c r="AT93" s="16">
        <f>'[6]Com Forecast Med'!AS93</f>
        <v>0.37281865957279847</v>
      </c>
      <c r="AU93" s="16">
        <f>'[6]Com Forecast Med'!AT93</f>
        <v>0.37712905797835922</v>
      </c>
      <c r="AV93" s="16">
        <f>'[6]Com Forecast Med'!AU93</f>
        <v>0.53828638501201886</v>
      </c>
      <c r="AW93" s="16">
        <f>'[6]Com Forecast Med'!AV93</f>
        <v>0.4444389266546126</v>
      </c>
      <c r="AX93" s="16">
        <f>'[6]Com Forecast Med'!AW93</f>
        <v>0.43089386243614236</v>
      </c>
      <c r="AY93" s="16">
        <f>'[6]Com Forecast Med'!AX93</f>
        <v>0.67062236909484407</v>
      </c>
      <c r="AZ93" s="16">
        <f>'[6]Com Forecast Med'!AY93</f>
        <v>0.31214459938284123</v>
      </c>
      <c r="BA93" s="16">
        <f>'[6]Com Forecast Med'!AZ93</f>
        <v>0.48516622356509576</v>
      </c>
      <c r="BB93" s="16">
        <f>'[6]Com Forecast Med'!BA93</f>
        <v>0.53207198498353292</v>
      </c>
      <c r="BC93" s="16">
        <f>'[6]Com Forecast Med'!BB93</f>
        <v>0.50861533888771981</v>
      </c>
      <c r="BD93" s="16">
        <f>'[6]Com Forecast Med'!BC93</f>
        <v>0.52781437487049876</v>
      </c>
      <c r="BE93" s="16">
        <f>'[6]Com Forecast Med'!BD93</f>
        <v>0.40658315787813654</v>
      </c>
      <c r="BF93" s="16">
        <f>'[6]Com Forecast Med'!BE93</f>
        <v>0.52092944747850101</v>
      </c>
      <c r="BG93" s="16">
        <f>'[6]Com Forecast Med'!BF93</f>
        <v>0.48431436545323686</v>
      </c>
      <c r="BH93" s="16">
        <f>'[6]Com Forecast Med'!BG93</f>
        <v>0.44804450726927175</v>
      </c>
      <c r="BI93" s="16">
        <f>'[6]Com Forecast Med'!BH93</f>
        <v>0.40983037923788068</v>
      </c>
      <c r="BJ93" s="16">
        <f>'[6]Com Forecast Med'!BI93</f>
        <v>0.49130544355262201</v>
      </c>
    </row>
    <row r="94" spans="1:62" s="1" customFormat="1">
      <c r="B94" s="1" t="str">
        <f t="shared" si="3"/>
        <v>IDSmall OffNew</v>
      </c>
      <c r="C94" s="1" t="s">
        <v>99</v>
      </c>
      <c r="D94" s="372" t="s">
        <v>45</v>
      </c>
      <c r="E94" s="1" t="s">
        <v>8</v>
      </c>
      <c r="H94" s="16">
        <f>'[6]Com Forecast Med'!G94</f>
        <v>0.21905257280446114</v>
      </c>
      <c r="I94" s="16">
        <f>'[6]Com Forecast Med'!H94</f>
        <v>9.2311387832242131E-2</v>
      </c>
      <c r="J94" s="16">
        <f>'[6]Com Forecast Med'!I94</f>
        <v>0.13958892153104671</v>
      </c>
      <c r="K94" s="16">
        <f>'[6]Com Forecast Med'!J94</f>
        <v>0.1383602398642981</v>
      </c>
      <c r="L94" s="16">
        <f>'[6]Com Forecast Med'!K94</f>
        <v>0.10980674634790144</v>
      </c>
      <c r="M94" s="16">
        <f>'[6]Com Forecast Med'!L94</f>
        <v>0.12986631008112301</v>
      </c>
      <c r="N94" s="16">
        <f>'[6]Com Forecast Med'!M94</f>
        <v>0.20195787135404591</v>
      </c>
      <c r="O94" s="16">
        <f>'[6]Com Forecast Med'!N94</f>
        <v>0.22872176331235222</v>
      </c>
      <c r="P94" s="16">
        <f>'[6]Com Forecast Med'!O94</f>
        <v>0.234651487877965</v>
      </c>
      <c r="Q94" s="16">
        <f>'[6]Com Forecast Med'!P94</f>
        <v>0.19509328030286358</v>
      </c>
      <c r="R94" s="16">
        <f>'[6]Com Forecast Med'!Q94</f>
        <v>0.27586574465607538</v>
      </c>
      <c r="S94" s="16">
        <f>'[6]Com Forecast Med'!R94</f>
        <v>0.29947780103446142</v>
      </c>
      <c r="T94" s="16">
        <f>'[6]Com Forecast Med'!S94</f>
        <v>0.36406371995181136</v>
      </c>
      <c r="U94" s="16">
        <f>'[6]Com Forecast Med'!T94</f>
        <v>0.54510729250011491</v>
      </c>
      <c r="V94" s="16">
        <f>'[6]Com Forecast Med'!U94</f>
        <v>0.30380489733909782</v>
      </c>
      <c r="W94" s="16">
        <f>'[6]Com Forecast Med'!V94</f>
        <v>0.2614420903072876</v>
      </c>
      <c r="X94" s="16">
        <f>'[6]Com Forecast Med'!W94</f>
        <v>0.30411206775578492</v>
      </c>
      <c r="Y94" s="16">
        <f>'[6]Com Forecast Med'!X94</f>
        <v>0.42831308693435627</v>
      </c>
      <c r="Z94" s="16">
        <f>'[6]Com Forecast Med'!Y94</f>
        <v>0.19566</v>
      </c>
      <c r="AA94" s="16">
        <f>'[6]Com Forecast Med'!Z94</f>
        <v>0.22687199999999996</v>
      </c>
      <c r="AB94" s="16">
        <f>'[6]Com Forecast Med'!AA94</f>
        <v>0.20058351676540342</v>
      </c>
      <c r="AC94" s="16">
        <f>'[6]Com Forecast Med'!AB94</f>
        <v>0.20835743528845685</v>
      </c>
      <c r="AD94" s="16">
        <f>'[6]Com Forecast Med'!AC94</f>
        <v>0.188793294578154</v>
      </c>
      <c r="AE94" s="16">
        <f>'[6]Com Forecast Med'!AD94</f>
        <v>0.19124871206202526</v>
      </c>
      <c r="AF94" s="16">
        <f>'[6]Com Forecast Med'!AE94</f>
        <v>0.1971492046976959</v>
      </c>
      <c r="AG94" s="16">
        <f>'[6]Com Forecast Med'!AF94</f>
        <v>0.12001199999999999</v>
      </c>
      <c r="AH94" s="16">
        <f>'[6]Com Forecast Med'!AG94</f>
        <v>1.9955999999999998E-2</v>
      </c>
      <c r="AI94" s="16">
        <f>'[6]Com Forecast Med'!AH94</f>
        <v>0.10475999999999999</v>
      </c>
      <c r="AJ94" s="16">
        <f>'[6]Com Forecast Med'!AI94</f>
        <v>1.6439999999999996E-2</v>
      </c>
      <c r="AK94" s="16">
        <f>'[6]Com Forecast Med'!AJ94</f>
        <v>6.3960000000000003E-2</v>
      </c>
      <c r="AL94" s="16">
        <f>'[6]Com Forecast Med'!AK94</f>
        <v>0.112188</v>
      </c>
      <c r="AM94" s="16">
        <f>'[6]Com Forecast Med'!AL94</f>
        <v>0.102228</v>
      </c>
      <c r="AN94" s="16">
        <f>'[6]Com Forecast Med'!AM94</f>
        <v>0.13661751748304848</v>
      </c>
      <c r="AO94" s="16">
        <f>'[6]Com Forecast Med'!AN94</f>
        <v>0.11212029735033484</v>
      </c>
      <c r="AP94" s="16">
        <f>'[6]Com Forecast Med'!AO94</f>
        <v>0.13235657604293549</v>
      </c>
      <c r="AQ94" s="89">
        <f>'[6]Com Forecast Med'!AP94</f>
        <v>0.1252193350524837</v>
      </c>
      <c r="AR94" s="16">
        <f>'[6]Com Forecast Med'!AQ94</f>
        <v>0.1353103870426782</v>
      </c>
      <c r="AS94" s="16">
        <f>'[6]Com Forecast Med'!AR94</f>
        <v>8.8168277596832836E-2</v>
      </c>
      <c r="AT94" s="16">
        <f>'[6]Com Forecast Med'!AS94</f>
        <v>9.1302528874971048E-2</v>
      </c>
      <c r="AU94" s="16">
        <f>'[6]Com Forecast Med'!AT94</f>
        <v>9.2358136647761449E-2</v>
      </c>
      <c r="AV94" s="16">
        <f>'[6]Com Forecast Med'!AU94</f>
        <v>0.13182523714580052</v>
      </c>
      <c r="AW94" s="16">
        <f>'[6]Com Forecast Med'!AV94</f>
        <v>0.10884218611949695</v>
      </c>
      <c r="AX94" s="16">
        <f>'[6]Com Forecast Med'!AW94</f>
        <v>0.1055250275353818</v>
      </c>
      <c r="AY94" s="16">
        <f>'[6]Com Forecast Med'!AX94</f>
        <v>0.1642340495742475</v>
      </c>
      <c r="AZ94" s="16">
        <f>'[6]Com Forecast Med'!AY94</f>
        <v>7.644357535906314E-2</v>
      </c>
      <c r="BA94" s="16">
        <f>'[6]Com Forecast Med'!AZ94</f>
        <v>0.11881621801594182</v>
      </c>
      <c r="BB94" s="16">
        <f>'[6]Com Forecast Med'!BA94</f>
        <v>0.13030334326127338</v>
      </c>
      <c r="BC94" s="16">
        <f>'[6]Com Forecast Med'!BB94</f>
        <v>0.12455885850311504</v>
      </c>
      <c r="BD94" s="16">
        <f>'[6]Com Forecast Med'!BC94</f>
        <v>0.12926066323359153</v>
      </c>
      <c r="BE94" s="16">
        <f>'[6]Com Forecast Med'!BD94</f>
        <v>9.9571385602808926E-2</v>
      </c>
      <c r="BF94" s="16">
        <f>'[6]Com Forecast Med'!BE94</f>
        <v>0.12757455856616351</v>
      </c>
      <c r="BG94" s="16">
        <f>'[6]Com Forecast Med'!BF94</f>
        <v>0.11860759970283351</v>
      </c>
      <c r="BH94" s="16">
        <f>'[6]Com Forecast Med'!BG94</f>
        <v>0.10972518545369921</v>
      </c>
      <c r="BI94" s="16">
        <f>'[6]Com Forecast Med'!BH94</f>
        <v>0.10036662348682793</v>
      </c>
      <c r="BJ94" s="16">
        <f>'[6]Com Forecast Med'!BI94</f>
        <v>0.12031970046186662</v>
      </c>
    </row>
    <row r="95" spans="1:62" s="1" customFormat="1">
      <c r="A95" s="19" t="s">
        <v>5428</v>
      </c>
      <c r="B95" s="1" t="str">
        <f t="shared" si="3"/>
        <v>IDXLarge RetNew</v>
      </c>
      <c r="C95" s="1" t="s">
        <v>100</v>
      </c>
      <c r="D95" s="372" t="s">
        <v>5432</v>
      </c>
      <c r="E95" s="1" t="s">
        <v>8</v>
      </c>
      <c r="H95" s="16">
        <f>'[6]Com Forecast Med'!G95</f>
        <v>0.16229015911096059</v>
      </c>
      <c r="I95" s="16">
        <f>'[6]Com Forecast Med'!H95</f>
        <v>0.13689095496788101</v>
      </c>
      <c r="J95" s="16">
        <f>'[6]Com Forecast Med'!I95</f>
        <v>0.1464880483900218</v>
      </c>
      <c r="K95" s="16">
        <f>'[6]Com Forecast Med'!J95</f>
        <v>0.12630105877793252</v>
      </c>
      <c r="L95" s="16">
        <f>'[6]Com Forecast Med'!K95</f>
        <v>5.3578256036020636E-2</v>
      </c>
      <c r="M95" s="16">
        <f>'[6]Com Forecast Med'!L95</f>
        <v>0.14473409683356164</v>
      </c>
      <c r="N95" s="16">
        <f>'[6]Com Forecast Med'!M95</f>
        <v>0.20832311411164292</v>
      </c>
      <c r="O95" s="16">
        <f>'[6]Com Forecast Med'!N95</f>
        <v>0.18181528021117813</v>
      </c>
      <c r="P95" s="16">
        <f>'[6]Com Forecast Med'!O95</f>
        <v>0.25346254662129836</v>
      </c>
      <c r="Q95" s="16">
        <f>'[6]Com Forecast Med'!P95</f>
        <v>0.21457777154883126</v>
      </c>
      <c r="R95" s="16">
        <f>'[6]Com Forecast Med'!Q95</f>
        <v>0.21891301030159141</v>
      </c>
      <c r="S95" s="16">
        <f>'[6]Com Forecast Med'!R95</f>
        <v>0.34506514866435284</v>
      </c>
      <c r="T95" s="16">
        <f>'[6]Com Forecast Med'!S95</f>
        <v>0.4237613147259075</v>
      </c>
      <c r="U95" s="16">
        <f>'[6]Com Forecast Med'!T95</f>
        <v>0.29486242203887825</v>
      </c>
      <c r="V95" s="16">
        <f>'[6]Com Forecast Med'!U95</f>
        <v>0.25132802067051191</v>
      </c>
      <c r="W95" s="16">
        <f>'[6]Com Forecast Med'!V95</f>
        <v>0.19929265632196788</v>
      </c>
      <c r="X95" s="16">
        <f>'[6]Com Forecast Med'!W95</f>
        <v>0.28278808334118855</v>
      </c>
      <c r="Y95" s="16">
        <f>'[6]Com Forecast Med'!X95</f>
        <v>0.28374874501219671</v>
      </c>
      <c r="Z95" s="16">
        <f>'[6]Com Forecast Med'!Y95</f>
        <v>0.36962921819072009</v>
      </c>
      <c r="AA95" s="16">
        <f>'[6]Com Forecast Med'!Z95</f>
        <v>0.57946181925338724</v>
      </c>
      <c r="AB95" s="16">
        <f>'[6]Com Forecast Med'!AA95</f>
        <v>0.45799338297208697</v>
      </c>
      <c r="AC95" s="16">
        <f>'[6]Com Forecast Med'!AB95</f>
        <v>0.41964214975518421</v>
      </c>
      <c r="AD95" s="16">
        <f>'[6]Com Forecast Med'!AC95</f>
        <v>0.41977879324002215</v>
      </c>
      <c r="AE95" s="16">
        <f>'[6]Com Forecast Med'!AD95</f>
        <v>0.43838540697092604</v>
      </c>
      <c r="AF95" s="16">
        <f>'[6]Com Forecast Med'!AE95</f>
        <v>0.46664717469387768</v>
      </c>
      <c r="AG95" s="16">
        <f>'[6]Com Forecast Med'!AF95</f>
        <v>0.75976124486478003</v>
      </c>
      <c r="AH95" s="16">
        <f>'[6]Com Forecast Med'!AG95</f>
        <v>0.14668373857967104</v>
      </c>
      <c r="AI95" s="16">
        <f>'[6]Com Forecast Med'!AH95</f>
        <v>0.12990531392174143</v>
      </c>
      <c r="AJ95" s="16">
        <f>'[6]Com Forecast Med'!AI95</f>
        <v>0.17705040469171293</v>
      </c>
      <c r="AK95" s="16">
        <f>'[6]Com Forecast Med'!AJ95</f>
        <v>8.2287294534379329E-2</v>
      </c>
      <c r="AL95" s="16">
        <f>'[6]Com Forecast Med'!AK95</f>
        <v>5.7568000000000008E-2</v>
      </c>
      <c r="AM95" s="16">
        <f>'[6]Com Forecast Med'!AL95</f>
        <v>0.10295600000000002</v>
      </c>
      <c r="AN95" s="16">
        <f>'[6]Com Forecast Med'!AM95</f>
        <v>8.5668393242421884E-2</v>
      </c>
      <c r="AO95" s="16">
        <f>'[6]Com Forecast Med'!AN95</f>
        <v>8.5599169108630246E-2</v>
      </c>
      <c r="AP95" s="16">
        <f>'[6]Com Forecast Med'!AO95</f>
        <v>8.5074796120184107E-2</v>
      </c>
      <c r="AQ95" s="89">
        <f>'[6]Com Forecast Med'!AP95</f>
        <v>8.4978687556806792E-2</v>
      </c>
      <c r="AR95" s="16">
        <f>'[6]Com Forecast Med'!AQ95</f>
        <v>8.5149122768499716E-2</v>
      </c>
      <c r="AS95" s="16">
        <f>'[6]Com Forecast Med'!AR95</f>
        <v>9.4384496500566115E-2</v>
      </c>
      <c r="AT95" s="16">
        <f>'[6]Com Forecast Med'!AS95</f>
        <v>0.23116019447713315</v>
      </c>
      <c r="AU95" s="16">
        <f>'[6]Com Forecast Med'!AT95</f>
        <v>0.18655198065801482</v>
      </c>
      <c r="AV95" s="16">
        <f>'[6]Com Forecast Med'!AU95</f>
        <v>0.26264002779656831</v>
      </c>
      <c r="AW95" s="16">
        <f>'[6]Com Forecast Med'!AV95</f>
        <v>0.25018901441390723</v>
      </c>
      <c r="AX95" s="16">
        <f>'[6]Com Forecast Med'!AW95</f>
        <v>0.21114662502451184</v>
      </c>
      <c r="AY95" s="16">
        <f>'[6]Com Forecast Med'!AX95</f>
        <v>0.31245126534299655</v>
      </c>
      <c r="AZ95" s="16">
        <f>'[6]Com Forecast Med'!AY95</f>
        <v>0.27634012434598793</v>
      </c>
      <c r="BA95" s="16">
        <f>'[6]Com Forecast Med'!AZ95</f>
        <v>0.31020363285154584</v>
      </c>
      <c r="BB95" s="16">
        <f>'[6]Com Forecast Med'!BA95</f>
        <v>0.27053664472788197</v>
      </c>
      <c r="BC95" s="16">
        <f>'[6]Com Forecast Med'!BB95</f>
        <v>0.2735685956427395</v>
      </c>
      <c r="BD95" s="16">
        <f>'[6]Com Forecast Med'!BC95</f>
        <v>0.25873250290117333</v>
      </c>
      <c r="BE95" s="16">
        <f>'[6]Com Forecast Med'!BD95</f>
        <v>0.24305342966572105</v>
      </c>
      <c r="BF95" s="16">
        <f>'[6]Com Forecast Med'!BE95</f>
        <v>0.25778461176361867</v>
      </c>
      <c r="BG95" s="16">
        <f>'[6]Com Forecast Med'!BF95</f>
        <v>0.30570784616020674</v>
      </c>
      <c r="BH95" s="16">
        <f>'[6]Com Forecast Med'!BG95</f>
        <v>0.25102115341090131</v>
      </c>
      <c r="BI95" s="16">
        <f>'[6]Com Forecast Med'!BH95</f>
        <v>0.25169711612803181</v>
      </c>
      <c r="BJ95" s="16">
        <f>'[6]Com Forecast Med'!BI95</f>
        <v>0.20953624647428765</v>
      </c>
    </row>
    <row r="96" spans="1:62" s="1" customFormat="1">
      <c r="A96" s="19" t="s">
        <v>5429</v>
      </c>
      <c r="B96" s="1" t="str">
        <f t="shared" si="3"/>
        <v>IDLarge RetNew</v>
      </c>
      <c r="C96" s="1" t="s">
        <v>101</v>
      </c>
      <c r="D96" s="372" t="s">
        <v>5429</v>
      </c>
      <c r="E96" s="1" t="s">
        <v>8</v>
      </c>
      <c r="H96" s="16">
        <f>'[6]Com Forecast Med'!G96</f>
        <v>0.29974721869213228</v>
      </c>
      <c r="I96" s="16">
        <f>'[6]Com Forecast Med'!H96</f>
        <v>0.25283531201468296</v>
      </c>
      <c r="J96" s="16">
        <f>'[6]Com Forecast Med'!I96</f>
        <v>0.27056098359313285</v>
      </c>
      <c r="K96" s="16">
        <f>'[6]Com Forecast Med'!J96</f>
        <v>0.23327595027294512</v>
      </c>
      <c r="L96" s="16">
        <f>'[6]Com Forecast Med'!K96</f>
        <v>9.8958145812104853E-2</v>
      </c>
      <c r="M96" s="16">
        <f>'[6]Com Forecast Med'!L96</f>
        <v>0.26732146430465759</v>
      </c>
      <c r="N96" s="16">
        <f>'[6]Com Forecast Med'!M96</f>
        <v>0.38476931926324892</v>
      </c>
      <c r="O96" s="16">
        <f>'[6]Com Forecast Med'!N96</f>
        <v>0.33580979190346144</v>
      </c>
      <c r="P96" s="16">
        <f>'[6]Com Forecast Med'!O96</f>
        <v>0.46814109868740644</v>
      </c>
      <c r="Q96" s="16">
        <f>'[6]Com Forecast Med'!P96</f>
        <v>0.39632156729196283</v>
      </c>
      <c r="R96" s="16">
        <f>'[6]Com Forecast Med'!Q96</f>
        <v>0.40432868100498676</v>
      </c>
      <c r="S96" s="16">
        <f>'[6]Com Forecast Med'!R96</f>
        <v>0.63732957775343879</v>
      </c>
      <c r="T96" s="16">
        <f>'[6]Com Forecast Med'!S96</f>
        <v>0.78268008469672801</v>
      </c>
      <c r="U96" s="16">
        <f>'[6]Com Forecast Med'!T96</f>
        <v>0.54460597849651282</v>
      </c>
      <c r="V96" s="16">
        <f>'[6]Com Forecast Med'!U96</f>
        <v>0.46419866483633754</v>
      </c>
      <c r="W96" s="16">
        <f>'[6]Com Forecast Med'!V96</f>
        <v>0.36809021425281468</v>
      </c>
      <c r="X96" s="16">
        <f>'[6]Com Forecast Med'!W96</f>
        <v>0.52230487618688526</v>
      </c>
      <c r="Y96" s="16">
        <f>'[6]Com Forecast Med'!X96</f>
        <v>0.52407920228013871</v>
      </c>
      <c r="Z96" s="16">
        <f>'[6]Com Forecast Med'!Y96</f>
        <v>0.17161356558854859</v>
      </c>
      <c r="AA96" s="16">
        <f>'[6]Com Forecast Med'!Z96</f>
        <v>0.26903584465335839</v>
      </c>
      <c r="AB96" s="16">
        <f>'[6]Com Forecast Med'!AA96</f>
        <v>0.21263978495132607</v>
      </c>
      <c r="AC96" s="16">
        <f>'[6]Com Forecast Med'!AB96</f>
        <v>0.19483385524347838</v>
      </c>
      <c r="AD96" s="16">
        <f>'[6]Com Forecast Med'!AC96</f>
        <v>0.19489729686143883</v>
      </c>
      <c r="AE96" s="16">
        <f>'[6]Com Forecast Med'!AD96</f>
        <v>0.20353608180792992</v>
      </c>
      <c r="AF96" s="16">
        <f>'[6]Com Forecast Med'!AE96</f>
        <v>0.21665761682215748</v>
      </c>
      <c r="AG96" s="16">
        <f>'[6]Com Forecast Med'!AF96</f>
        <v>0.35274629225864784</v>
      </c>
      <c r="AH96" s="16">
        <f>'[6]Com Forecast Med'!AG96</f>
        <v>6.8103164340561545E-2</v>
      </c>
      <c r="AI96" s="16">
        <f>'[6]Com Forecast Med'!AH96</f>
        <v>6.0313181463665655E-2</v>
      </c>
      <c r="AJ96" s="16">
        <f>'[6]Com Forecast Med'!AI96</f>
        <v>8.2201973606866721E-2</v>
      </c>
      <c r="AK96" s="16">
        <f>'[6]Com Forecast Med'!AJ96</f>
        <v>3.8204815319533257E-2</v>
      </c>
      <c r="AL96" s="16">
        <f>'[6]Com Forecast Med'!AK96</f>
        <v>2.6728000000000002E-2</v>
      </c>
      <c r="AM96" s="16">
        <f>'[6]Com Forecast Med'!AL96</f>
        <v>4.7801000000000003E-2</v>
      </c>
      <c r="AN96" s="16">
        <f>'[6]Com Forecast Med'!AM96</f>
        <v>3.9774611148267303E-2</v>
      </c>
      <c r="AO96" s="16">
        <f>'[6]Com Forecast Med'!AN96</f>
        <v>3.9742471371864041E-2</v>
      </c>
      <c r="AP96" s="16">
        <f>'[6]Com Forecast Med'!AO96</f>
        <v>3.9499012484371189E-2</v>
      </c>
      <c r="AQ96" s="89">
        <f>'[6]Com Forecast Med'!AP96</f>
        <v>3.9454390651374578E-2</v>
      </c>
      <c r="AR96" s="16">
        <f>'[6]Com Forecast Med'!AQ96</f>
        <v>3.9464610337194284E-2</v>
      </c>
      <c r="AS96" s="16">
        <f>'[6]Com Forecast Med'!AR96</f>
        <v>4.3707008954228542E-2</v>
      </c>
      <c r="AT96" s="16">
        <f>'[6]Com Forecast Med'!AS96</f>
        <v>0.10695161152074281</v>
      </c>
      <c r="AU96" s="16">
        <f>'[6]Com Forecast Med'!AT96</f>
        <v>8.6238079180265562E-2</v>
      </c>
      <c r="AV96" s="16">
        <f>'[6]Com Forecast Med'!AU96</f>
        <v>0.12130707211597121</v>
      </c>
      <c r="AW96" s="16">
        <f>'[6]Com Forecast Med'!AV96</f>
        <v>0.11545706073654455</v>
      </c>
      <c r="AX96" s="16">
        <f>'[6]Com Forecast Med'!AW96</f>
        <v>9.7356402500071076E-2</v>
      </c>
      <c r="AY96" s="16">
        <f>'[6]Com Forecast Med'!AX96</f>
        <v>0.14390253582070539</v>
      </c>
      <c r="AZ96" s="16">
        <f>'[6]Com Forecast Med'!AY96</f>
        <v>0.12712698673009074</v>
      </c>
      <c r="BA96" s="16">
        <f>'[6]Com Forecast Med'!AZ96</f>
        <v>0.14254440574319771</v>
      </c>
      <c r="BB96" s="16">
        <f>'[6]Com Forecast Med'!BA96</f>
        <v>0.12417687585086006</v>
      </c>
      <c r="BC96" s="16">
        <f>'[6]Com Forecast Med'!BB96</f>
        <v>0.12542786495009528</v>
      </c>
      <c r="BD96" s="16">
        <f>'[6]Com Forecast Med'!BC96</f>
        <v>0.1184932889575636</v>
      </c>
      <c r="BE96" s="16">
        <f>'[6]Com Forecast Med'!BD96</f>
        <v>0.11118886575106345</v>
      </c>
      <c r="BF96" s="16">
        <f>'[6]Com Forecast Med'!BE96</f>
        <v>0.11779723947946859</v>
      </c>
      <c r="BG96" s="16">
        <f>'[6]Com Forecast Med'!BF96</f>
        <v>0.13954204165526132</v>
      </c>
      <c r="BH96" s="16">
        <f>'[6]Com Forecast Med'!BG96</f>
        <v>0.11445399263845757</v>
      </c>
      <c r="BI96" s="16">
        <f>'[6]Com Forecast Med'!BH96</f>
        <v>0.11463213590217364</v>
      </c>
      <c r="BJ96" s="16">
        <f>'[6]Com Forecast Med'!BI96</f>
        <v>9.5322780379891905E-2</v>
      </c>
    </row>
    <row r="97" spans="1:62" s="1" customFormat="1">
      <c r="A97" s="19" t="s">
        <v>5430</v>
      </c>
      <c r="B97" s="1" t="str">
        <f t="shared" si="3"/>
        <v>IDMedium RetNew</v>
      </c>
      <c r="C97" s="1" t="s">
        <v>102</v>
      </c>
      <c r="D97" s="372" t="s">
        <v>5430</v>
      </c>
      <c r="E97" s="1" t="s">
        <v>8</v>
      </c>
      <c r="H97" s="16">
        <f>'[6]Com Forecast Med'!G97</f>
        <v>7.4936804673033069E-2</v>
      </c>
      <c r="I97" s="16">
        <f>'[6]Com Forecast Med'!H97</f>
        <v>6.3208828003670739E-2</v>
      </c>
      <c r="J97" s="16">
        <f>'[6]Com Forecast Med'!I97</f>
        <v>6.7640245898283213E-2</v>
      </c>
      <c r="K97" s="16">
        <f>'[6]Com Forecast Med'!J97</f>
        <v>5.831898756823628E-2</v>
      </c>
      <c r="L97" s="16">
        <f>'[6]Com Forecast Med'!K97</f>
        <v>2.4739536453026213E-2</v>
      </c>
      <c r="M97" s="16">
        <f>'[6]Com Forecast Med'!L97</f>
        <v>6.6830366076164396E-2</v>
      </c>
      <c r="N97" s="16">
        <f>'[6]Com Forecast Med'!M97</f>
        <v>9.619232981581223E-2</v>
      </c>
      <c r="O97" s="16">
        <f>'[6]Com Forecast Med'!N97</f>
        <v>8.395244797586536E-2</v>
      </c>
      <c r="P97" s="16">
        <f>'[6]Com Forecast Med'!O97</f>
        <v>0.11703527467185161</v>
      </c>
      <c r="Q97" s="16">
        <f>'[6]Com Forecast Med'!P97</f>
        <v>9.9080391822990707E-2</v>
      </c>
      <c r="R97" s="16">
        <f>'[6]Com Forecast Med'!Q97</f>
        <v>0.10108217025124669</v>
      </c>
      <c r="S97" s="16">
        <f>'[6]Com Forecast Med'!R97</f>
        <v>0.1593323944383597</v>
      </c>
      <c r="T97" s="16">
        <f>'[6]Com Forecast Med'!S97</f>
        <v>0.195670021174182</v>
      </c>
      <c r="U97" s="16">
        <f>'[6]Com Forecast Med'!T97</f>
        <v>0.13615149462412821</v>
      </c>
      <c r="V97" s="16">
        <f>'[6]Com Forecast Med'!U97</f>
        <v>0.11604966620908438</v>
      </c>
      <c r="W97" s="16">
        <f>'[6]Com Forecast Med'!V97</f>
        <v>9.2022553563203671E-2</v>
      </c>
      <c r="X97" s="16">
        <f>'[6]Com Forecast Med'!W97</f>
        <v>0.13057621904672131</v>
      </c>
      <c r="Y97" s="16">
        <f>'[6]Com Forecast Med'!X97</f>
        <v>0.13101980057003468</v>
      </c>
      <c r="Z97" s="16">
        <f>'[6]Com Forecast Med'!Y97</f>
        <v>0.59404695780651429</v>
      </c>
      <c r="AA97" s="16">
        <f>'[6]Com Forecast Med'!Z97</f>
        <v>0.93127792380008656</v>
      </c>
      <c r="AB97" s="16">
        <f>'[6]Com Forecast Med'!AA97</f>
        <v>0.73606079406228253</v>
      </c>
      <c r="AC97" s="16">
        <f>'[6]Com Forecast Med'!AB97</f>
        <v>0.67442488353511743</v>
      </c>
      <c r="AD97" s="16">
        <f>'[6]Com Forecast Med'!AC97</f>
        <v>0.67464448913574981</v>
      </c>
      <c r="AE97" s="16">
        <f>'[6]Com Forecast Med'!AD97</f>
        <v>0.70454797548898818</v>
      </c>
      <c r="AF97" s="16">
        <f>'[6]Com Forecast Med'!AE97</f>
        <v>0.7499686736151604</v>
      </c>
      <c r="AG97" s="16">
        <f>'[6]Com Forecast Med'!AF97</f>
        <v>1.2210448578183961</v>
      </c>
      <c r="AH97" s="16">
        <f>'[6]Com Forecast Med'!AG97</f>
        <v>0.23574172271732841</v>
      </c>
      <c r="AI97" s="16">
        <f>'[6]Com Forecast Med'!AH97</f>
        <v>0.20877639737422726</v>
      </c>
      <c r="AJ97" s="16">
        <f>'[6]Com Forecast Med'!AI97</f>
        <v>0.28454529325453859</v>
      </c>
      <c r="AK97" s="16">
        <f>'[6]Com Forecast Med'!AJ97</f>
        <v>0.1322474376445382</v>
      </c>
      <c r="AL97" s="16">
        <f>'[6]Com Forecast Med'!AK97</f>
        <v>9.2520000000000005E-2</v>
      </c>
      <c r="AM97" s="16">
        <f>'[6]Com Forecast Med'!AL97</f>
        <v>0.16546500000000003</v>
      </c>
      <c r="AN97" s="16">
        <f>'[6]Com Forecast Med'!AM97</f>
        <v>0.13768134628246373</v>
      </c>
      <c r="AO97" s="16">
        <f>'[6]Com Forecast Med'!AN97</f>
        <v>0.13757009321029862</v>
      </c>
      <c r="AP97" s="16">
        <f>'[6]Com Forecast Med'!AO97</f>
        <v>0.13672735090743873</v>
      </c>
      <c r="AQ97" s="89">
        <f>'[6]Com Forecast Med'!AP97</f>
        <v>0.13657289071629664</v>
      </c>
      <c r="AR97" s="16">
        <f>'[6]Com Forecast Med'!AQ97</f>
        <v>0.13684680444937453</v>
      </c>
      <c r="AS97" s="16">
        <f>'[6]Com Forecast Med'!AR97</f>
        <v>0.15168936937590982</v>
      </c>
      <c r="AT97" s="16">
        <f>'[6]Com Forecast Med'!AS97</f>
        <v>0.37150745540967828</v>
      </c>
      <c r="AU97" s="16">
        <f>'[6]Com Forecast Med'!AT97</f>
        <v>0.29981568320038093</v>
      </c>
      <c r="AV97" s="16">
        <f>'[6]Com Forecast Med'!AU97</f>
        <v>0.42210004467305612</v>
      </c>
      <c r="AW97" s="16">
        <f>'[6]Com Forecast Med'!AV97</f>
        <v>0.40208948745092232</v>
      </c>
      <c r="AX97" s="16">
        <f>'[6]Com Forecast Med'!AW97</f>
        <v>0.33934279021796543</v>
      </c>
      <c r="AY97" s="16">
        <f>'[6]Com Forecast Med'!AX97</f>
        <v>0.50215381930124436</v>
      </c>
      <c r="AZ97" s="16">
        <f>'[6]Com Forecast Med'!AY97</f>
        <v>0.44411805698462337</v>
      </c>
      <c r="BA97" s="16">
        <f>'[6]Com Forecast Med'!AZ97</f>
        <v>0.4985415527971272</v>
      </c>
      <c r="BB97" s="16">
        <f>'[6]Com Forecast Med'!BA97</f>
        <v>0.4347910361698103</v>
      </c>
      <c r="BC97" s="16">
        <f>'[6]Com Forecast Med'!BB97</f>
        <v>0.4396638144258313</v>
      </c>
      <c r="BD97" s="16">
        <f>'[6]Com Forecast Med'!BC97</f>
        <v>0.41582009394831426</v>
      </c>
      <c r="BE97" s="16">
        <f>'[6]Com Forecast Med'!BD97</f>
        <v>0.39062158339133735</v>
      </c>
      <c r="BF97" s="16">
        <f>'[6]Com Forecast Med'!BE97</f>
        <v>0.41429669747724418</v>
      </c>
      <c r="BG97" s="16">
        <f>'[6]Com Forecast Med'!BF97</f>
        <v>0.49131618132890365</v>
      </c>
      <c r="BH97" s="16">
        <f>'[6]Com Forecast Med'!BG97</f>
        <v>0.40342685369609133</v>
      </c>
      <c r="BI97" s="16">
        <f>'[6]Com Forecast Med'!BH97</f>
        <v>0.40451322234862253</v>
      </c>
      <c r="BJ97" s="16">
        <f>'[6]Com Forecast Med'!BI97</f>
        <v>0.33675468183367652</v>
      </c>
    </row>
    <row r="98" spans="1:62" s="1" customFormat="1">
      <c r="A98" s="19" t="s">
        <v>5431</v>
      </c>
      <c r="B98" s="1" t="str">
        <f t="shared" si="3"/>
        <v>IDSmall RetNew</v>
      </c>
      <c r="C98" s="1" t="s">
        <v>103</v>
      </c>
      <c r="D98" s="372" t="s">
        <v>5431</v>
      </c>
      <c r="E98" s="1" t="s">
        <v>8</v>
      </c>
      <c r="H98" s="16">
        <f>'[6]Com Forecast Med'!G98</f>
        <v>0.14468181752387402</v>
      </c>
      <c r="I98" s="16">
        <f>'[6]Com Forecast Med'!H98</f>
        <v>0.12203840501376527</v>
      </c>
      <c r="J98" s="16">
        <f>'[6]Com Forecast Med'!I98</f>
        <v>0.13059422211856206</v>
      </c>
      <c r="K98" s="16">
        <f>'[6]Com Forecast Med'!J98</f>
        <v>0.11259750338088605</v>
      </c>
      <c r="L98" s="16">
        <f>'[6]Com Forecast Med'!K98</f>
        <v>4.7765061698848296E-2</v>
      </c>
      <c r="M98" s="16">
        <f>'[6]Com Forecast Med'!L98</f>
        <v>0.12903057278561647</v>
      </c>
      <c r="N98" s="16">
        <f>'[6]Com Forecast Med'!M98</f>
        <v>0.18572023680929586</v>
      </c>
      <c r="O98" s="16">
        <f>'[6]Com Forecast Med'!N98</f>
        <v>0.1620884799094951</v>
      </c>
      <c r="P98" s="16">
        <f>'[6]Com Forecast Med'!O98</f>
        <v>0.22596208001944354</v>
      </c>
      <c r="Q98" s="16">
        <f>'[6]Com Forecast Med'!P98</f>
        <v>0.19129626933621519</v>
      </c>
      <c r="R98" s="16">
        <f>'[6]Com Forecast Med'!Q98</f>
        <v>0.19516113844217509</v>
      </c>
      <c r="S98" s="16">
        <f>'[6]Com Forecast Med'!R98</f>
        <v>0.30762587914384881</v>
      </c>
      <c r="T98" s="16">
        <f>'[6]Com Forecast Med'!S98</f>
        <v>0.37778357940318252</v>
      </c>
      <c r="U98" s="16">
        <f>'[6]Com Forecast Med'!T98</f>
        <v>0.26287010484048079</v>
      </c>
      <c r="V98" s="16">
        <f>'[6]Com Forecast Med'!U98</f>
        <v>0.2240591482840664</v>
      </c>
      <c r="W98" s="16">
        <f>'[6]Com Forecast Med'!V98</f>
        <v>0.17766957586201376</v>
      </c>
      <c r="X98" s="16">
        <f>'[6]Com Forecast Med'!W98</f>
        <v>0.25210582142520493</v>
      </c>
      <c r="Y98" s="16">
        <f>'[6]Com Forecast Med'!X98</f>
        <v>0.25296225213763002</v>
      </c>
      <c r="Z98" s="16">
        <f>'[6]Com Forecast Med'!Y98</f>
        <v>0.18481460909536004</v>
      </c>
      <c r="AA98" s="16">
        <f>'[6]Com Forecast Med'!Z98</f>
        <v>0.28973090962669362</v>
      </c>
      <c r="AB98" s="16">
        <f>'[6]Com Forecast Med'!AA98</f>
        <v>0.22899669148604349</v>
      </c>
      <c r="AC98" s="16">
        <f>'[6]Com Forecast Med'!AB98</f>
        <v>0.20982107487759211</v>
      </c>
      <c r="AD98" s="16">
        <f>'[6]Com Forecast Med'!AC98</f>
        <v>0.20988939662001108</v>
      </c>
      <c r="AE98" s="16">
        <f>'[6]Com Forecast Med'!AD98</f>
        <v>0.21919270348546302</v>
      </c>
      <c r="AF98" s="16">
        <f>'[6]Com Forecast Med'!AE98</f>
        <v>0.23332358734693884</v>
      </c>
      <c r="AG98" s="16">
        <f>'[6]Com Forecast Med'!AF98</f>
        <v>0.37988062243239001</v>
      </c>
      <c r="AH98" s="16">
        <f>'[6]Com Forecast Med'!AG98</f>
        <v>7.3341869289835521E-2</v>
      </c>
      <c r="AI98" s="16">
        <f>'[6]Com Forecast Med'!AH98</f>
        <v>6.4952656960870714E-2</v>
      </c>
      <c r="AJ98" s="16">
        <f>'[6]Com Forecast Med'!AI98</f>
        <v>8.8525202345856466E-2</v>
      </c>
      <c r="AK98" s="16">
        <f>'[6]Com Forecast Med'!AJ98</f>
        <v>4.1143647267189665E-2</v>
      </c>
      <c r="AL98" s="16">
        <f>'[6]Com Forecast Med'!AK98</f>
        <v>2.8784000000000004E-2</v>
      </c>
      <c r="AM98" s="16">
        <f>'[6]Com Forecast Med'!AL98</f>
        <v>5.147800000000001E-2</v>
      </c>
      <c r="AN98" s="16">
        <f>'[6]Com Forecast Med'!AM98</f>
        <v>4.2834196621210942E-2</v>
      </c>
      <c r="AO98" s="16">
        <f>'[6]Com Forecast Med'!AN98</f>
        <v>4.2799584554315123E-2</v>
      </c>
      <c r="AP98" s="16">
        <f>'[6]Com Forecast Med'!AO98</f>
        <v>4.2537398060092053E-2</v>
      </c>
      <c r="AQ98" s="89">
        <f>'[6]Com Forecast Med'!AP98</f>
        <v>4.2489343778403396E-2</v>
      </c>
      <c r="AR98" s="16">
        <f>'[6]Com Forecast Med'!AQ98</f>
        <v>4.2574561384249858E-2</v>
      </c>
      <c r="AS98" s="16">
        <f>'[6]Com Forecast Med'!AR98</f>
        <v>4.7192248250283057E-2</v>
      </c>
      <c r="AT98" s="16">
        <f>'[6]Com Forecast Med'!AS98</f>
        <v>0.11558009723856658</v>
      </c>
      <c r="AU98" s="16">
        <f>'[6]Com Forecast Med'!AT98</f>
        <v>9.3275990329007408E-2</v>
      </c>
      <c r="AV98" s="16">
        <f>'[6]Com Forecast Med'!AU98</f>
        <v>0.13132001389828415</v>
      </c>
      <c r="AW98" s="16">
        <f>'[6]Com Forecast Med'!AV98</f>
        <v>0.12509450720695361</v>
      </c>
      <c r="AX98" s="16">
        <f>'[6]Com Forecast Med'!AW98</f>
        <v>0.10557331251225592</v>
      </c>
      <c r="AY98" s="16">
        <f>'[6]Com Forecast Med'!AX98</f>
        <v>0.15622563267149828</v>
      </c>
      <c r="AZ98" s="16">
        <f>'[6]Com Forecast Med'!AY98</f>
        <v>0.13817006217299396</v>
      </c>
      <c r="BA98" s="16">
        <f>'[6]Com Forecast Med'!AZ98</f>
        <v>0.15510181642577292</v>
      </c>
      <c r="BB98" s="16">
        <f>'[6]Com Forecast Med'!BA98</f>
        <v>0.13526832236394098</v>
      </c>
      <c r="BC98" s="16">
        <f>'[6]Com Forecast Med'!BB98</f>
        <v>0.13678429782136975</v>
      </c>
      <c r="BD98" s="16">
        <f>'[6]Com Forecast Med'!BC98</f>
        <v>0.12936625145058667</v>
      </c>
      <c r="BE98" s="16">
        <f>'[6]Com Forecast Med'!BD98</f>
        <v>0.12152671483286052</v>
      </c>
      <c r="BF98" s="16">
        <f>'[6]Com Forecast Med'!BE98</f>
        <v>0.12889230588180933</v>
      </c>
      <c r="BG98" s="16">
        <f>'[6]Com Forecast Med'!BF98</f>
        <v>0.15285392308010337</v>
      </c>
      <c r="BH98" s="16">
        <f>'[6]Com Forecast Med'!BG98</f>
        <v>0.12551057670545065</v>
      </c>
      <c r="BI98" s="16">
        <f>'[6]Com Forecast Med'!BH98</f>
        <v>0.1258485580640159</v>
      </c>
      <c r="BJ98" s="16">
        <f>'[6]Com Forecast Med'!BI98</f>
        <v>0.10476812323714382</v>
      </c>
    </row>
    <row r="99" spans="1:62" s="1" customFormat="1">
      <c r="B99" s="1" t="str">
        <f t="shared" si="3"/>
        <v>IDSchool K-12New</v>
      </c>
      <c r="C99" s="1" t="s">
        <v>104</v>
      </c>
      <c r="D99" s="372" t="s">
        <v>5433</v>
      </c>
      <c r="E99" s="1" t="s">
        <v>8</v>
      </c>
      <c r="H99" s="16">
        <f>'[6]Com Forecast Med'!G99</f>
        <v>0.18433800000000003</v>
      </c>
      <c r="I99" s="16">
        <f>'[6]Com Forecast Med'!H99</f>
        <v>0.206844</v>
      </c>
      <c r="J99" s="16">
        <f>'[6]Com Forecast Med'!I99</f>
        <v>0.137214</v>
      </c>
      <c r="K99" s="16">
        <f>'[6]Com Forecast Med'!J99</f>
        <v>0.61676999999999993</v>
      </c>
      <c r="L99" s="16">
        <f>'[6]Com Forecast Med'!K99</f>
        <v>0.68554199999999998</v>
      </c>
      <c r="M99" s="16">
        <f>'[6]Com Forecast Med'!L99</f>
        <v>0.40642800000000001</v>
      </c>
      <c r="N99" s="16">
        <f>'[6]Com Forecast Med'!M99</f>
        <v>0.53598599999999996</v>
      </c>
      <c r="O99" s="16">
        <f>'[6]Com Forecast Med'!N99</f>
        <v>1.033296</v>
      </c>
      <c r="P99" s="16">
        <f>'[6]Com Forecast Med'!O99</f>
        <v>0.77985599999999999</v>
      </c>
      <c r="Q99" s="16">
        <f>'[6]Com Forecast Med'!P99</f>
        <v>0.64818600000000004</v>
      </c>
      <c r="R99" s="16">
        <f>'[6]Com Forecast Med'!Q99</f>
        <v>0.78117599999999998</v>
      </c>
      <c r="S99" s="16">
        <f>'[6]Com Forecast Med'!R99</f>
        <v>0.39857400000000004</v>
      </c>
      <c r="T99" s="16">
        <f>'[6]Com Forecast Med'!S99</f>
        <v>0.61709999999999998</v>
      </c>
      <c r="U99" s="16">
        <f>'[6]Com Forecast Med'!T99</f>
        <v>0.37732200000000005</v>
      </c>
      <c r="V99" s="16">
        <f>'[6]Com Forecast Med'!U99</f>
        <v>0.84011400000000014</v>
      </c>
      <c r="W99" s="16">
        <f>'[6]Com Forecast Med'!V99</f>
        <v>0.93320000000000003</v>
      </c>
      <c r="X99" s="16">
        <f>'[6]Com Forecast Med'!W99</f>
        <v>1.1757</v>
      </c>
      <c r="Y99" s="16">
        <f>'[6]Com Forecast Med'!X99</f>
        <v>0.60420000000000007</v>
      </c>
      <c r="Z99" s="16">
        <f>'[6]Com Forecast Med'!Y99</f>
        <v>0.75339999999999996</v>
      </c>
      <c r="AA99" s="16">
        <f>'[6]Com Forecast Med'!Z99</f>
        <v>1.5335999999999999</v>
      </c>
      <c r="AB99" s="16">
        <f>'[6]Com Forecast Med'!AA99</f>
        <v>1.2076663465344608</v>
      </c>
      <c r="AC99" s="16">
        <f>'[6]Com Forecast Med'!AB99</f>
        <v>0.88413198109065294</v>
      </c>
      <c r="AD99" s="16">
        <f>'[6]Com Forecast Med'!AC99</f>
        <v>0.97240838928959727</v>
      </c>
      <c r="AE99" s="16">
        <f>'[6]Com Forecast Med'!AD99</f>
        <v>1.0165069098294888</v>
      </c>
      <c r="AF99" s="16">
        <f>'[6]Com Forecast Med'!AE99</f>
        <v>1.0061507490290587</v>
      </c>
      <c r="AG99" s="16">
        <f>'[6]Com Forecast Med'!AF99</f>
        <v>0.30739999999999995</v>
      </c>
      <c r="AH99" s="16">
        <f>'[6]Com Forecast Med'!AG99</f>
        <v>0.28789999999999999</v>
      </c>
      <c r="AI99" s="16">
        <f>'[6]Com Forecast Med'!AH99</f>
        <v>0.442</v>
      </c>
      <c r="AJ99" s="16">
        <f>'[6]Com Forecast Med'!AI99</f>
        <v>0.876</v>
      </c>
      <c r="AK99" s="16">
        <f>'[6]Com Forecast Med'!AJ99</f>
        <v>0.74199999999999999</v>
      </c>
      <c r="AL99" s="16">
        <f>'[6]Com Forecast Med'!AK99</f>
        <v>0.96299999999999997</v>
      </c>
      <c r="AM99" s="16">
        <f>'[6]Com Forecast Med'!AL99</f>
        <v>0.39300000000000002</v>
      </c>
      <c r="AN99" s="16">
        <f>'[6]Com Forecast Med'!AM99</f>
        <v>4.1063308343774009E-2</v>
      </c>
      <c r="AO99" s="16">
        <f>'[6]Com Forecast Med'!AN99</f>
        <v>7.0218111187068374E-2</v>
      </c>
      <c r="AP99" s="16">
        <f>'[6]Com Forecast Med'!AO99</f>
        <v>4.1072073190805761E-2</v>
      </c>
      <c r="AQ99" s="89">
        <f>'[6]Com Forecast Med'!AP99</f>
        <v>4.0975659873456451E-2</v>
      </c>
      <c r="AR99" s="16">
        <f>'[6]Com Forecast Med'!AQ99</f>
        <v>4.0671560739434079E-2</v>
      </c>
      <c r="AS99" s="16">
        <f>'[6]Com Forecast Med'!AR99</f>
        <v>4.0112784909274508E-2</v>
      </c>
      <c r="AT99" s="16">
        <f>'[6]Com Forecast Med'!AS99</f>
        <v>3.9851882644872855E-2</v>
      </c>
      <c r="AU99" s="16">
        <f>'[6]Com Forecast Med'!AT99</f>
        <v>3.9253552685315843E-2</v>
      </c>
      <c r="AV99" s="16">
        <f>'[6]Com Forecast Med'!AU99</f>
        <v>3.8369104587906801E-2</v>
      </c>
      <c r="AW99" s="16">
        <f>'[6]Com Forecast Med'!AV99</f>
        <v>4.52182710428801E-2</v>
      </c>
      <c r="AX99" s="16">
        <f>'[6]Com Forecast Med'!AW99</f>
        <v>0.11084427159682061</v>
      </c>
      <c r="AY99" s="16">
        <f>'[6]Com Forecast Med'!AX99</f>
        <v>3.8204508826217259E-2</v>
      </c>
      <c r="AZ99" s="16">
        <f>'[6]Com Forecast Med'!AY99</f>
        <v>3.8280329768368641E-2</v>
      </c>
      <c r="BA99" s="16">
        <f>'[6]Com Forecast Med'!AZ99</f>
        <v>3.8114097402249997E-2</v>
      </c>
      <c r="BB99" s="16">
        <f>'[6]Com Forecast Med'!BA99</f>
        <v>0.11301629549554945</v>
      </c>
      <c r="BC99" s="16">
        <f>'[6]Com Forecast Med'!BB99</f>
        <v>3.8426218688440809E-2</v>
      </c>
      <c r="BD99" s="16">
        <f>'[6]Com Forecast Med'!BC99</f>
        <v>4.2208709641070125E-2</v>
      </c>
      <c r="BE99" s="16">
        <f>'[6]Com Forecast Med'!BD99</f>
        <v>3.8549531915160966E-2</v>
      </c>
      <c r="BF99" s="16">
        <f>'[6]Com Forecast Med'!BE99</f>
        <v>3.855199699245479E-2</v>
      </c>
      <c r="BG99" s="16">
        <f>'[6]Com Forecast Med'!BF99</f>
        <v>3.8626768068032051E-2</v>
      </c>
      <c r="BH99" s="16">
        <f>'[6]Com Forecast Med'!BG99</f>
        <v>3.8464466788260203E-2</v>
      </c>
      <c r="BI99" s="16">
        <f>'[6]Com Forecast Med'!BH99</f>
        <v>3.8322377189288583E-2</v>
      </c>
      <c r="BJ99" s="16">
        <f>'[6]Com Forecast Med'!BI99</f>
        <v>3.7876829186648947E-2</v>
      </c>
    </row>
    <row r="100" spans="1:62" s="1" customFormat="1">
      <c r="B100" s="1" t="str">
        <f t="shared" si="3"/>
        <v>IDUniversityNew</v>
      </c>
      <c r="C100" s="1" t="s">
        <v>105</v>
      </c>
      <c r="D100" s="372" t="s">
        <v>52</v>
      </c>
      <c r="E100" s="1" t="s">
        <v>8</v>
      </c>
      <c r="H100" s="16">
        <f>'[6]Com Forecast Med'!G100</f>
        <v>9.4962000000000019E-2</v>
      </c>
      <c r="I100" s="16">
        <f>'[6]Com Forecast Med'!H100</f>
        <v>0.106556</v>
      </c>
      <c r="J100" s="16">
        <f>'[6]Com Forecast Med'!I100</f>
        <v>7.0686000000000013E-2</v>
      </c>
      <c r="K100" s="16">
        <f>'[6]Com Forecast Med'!J100</f>
        <v>0.31773000000000001</v>
      </c>
      <c r="L100" s="16">
        <f>'[6]Com Forecast Med'!K100</f>
        <v>0.35315800000000003</v>
      </c>
      <c r="M100" s="16">
        <f>'[6]Com Forecast Med'!L100</f>
        <v>0.20937199999999997</v>
      </c>
      <c r="N100" s="16">
        <f>'[6]Com Forecast Med'!M100</f>
        <v>0.27611400000000003</v>
      </c>
      <c r="O100" s="16">
        <f>'[6]Com Forecast Med'!N100</f>
        <v>0.532304</v>
      </c>
      <c r="P100" s="16">
        <f>'[6]Com Forecast Med'!O100</f>
        <v>0.40174399999999999</v>
      </c>
      <c r="Q100" s="16">
        <f>'[6]Com Forecast Med'!P100</f>
        <v>0.33391400000000004</v>
      </c>
      <c r="R100" s="16">
        <f>'[6]Com Forecast Med'!Q100</f>
        <v>0.402424</v>
      </c>
      <c r="S100" s="16">
        <f>'[6]Com Forecast Med'!R100</f>
        <v>0.20532599999999998</v>
      </c>
      <c r="T100" s="16">
        <f>'[6]Com Forecast Med'!S100</f>
        <v>0.31790000000000002</v>
      </c>
      <c r="U100" s="16">
        <f>'[6]Com Forecast Med'!T100</f>
        <v>0.19437800000000005</v>
      </c>
      <c r="V100" s="16">
        <f>'[6]Com Forecast Med'!U100</f>
        <v>0.43278600000000006</v>
      </c>
      <c r="W100" s="16">
        <f>'[6]Com Forecast Med'!V100</f>
        <v>0.53679999999999994</v>
      </c>
      <c r="X100" s="16">
        <f>'[6]Com Forecast Med'!W100</f>
        <v>0.58729999999999993</v>
      </c>
      <c r="Y100" s="16">
        <f>'[6]Com Forecast Med'!X100</f>
        <v>0.3029</v>
      </c>
      <c r="Z100" s="16">
        <f>'[6]Com Forecast Med'!Y100</f>
        <v>0.19550000000000001</v>
      </c>
      <c r="AA100" s="16">
        <f>'[6]Com Forecast Med'!Z100</f>
        <v>0.11359999999999999</v>
      </c>
      <c r="AB100" s="16">
        <f>'[6]Com Forecast Med'!AA100</f>
        <v>0.23634605624237559</v>
      </c>
      <c r="AC100" s="16">
        <f>'[6]Com Forecast Med'!AB100</f>
        <v>0.27313452288332429</v>
      </c>
      <c r="AD100" s="16">
        <f>'[6]Com Forecast Med'!AC100</f>
        <v>0.28219361090513184</v>
      </c>
      <c r="AE100" s="16">
        <f>'[6]Com Forecast Med'!AD100</f>
        <v>0.26393138211722167</v>
      </c>
      <c r="AF100" s="16">
        <f>'[6]Com Forecast Med'!AE100</f>
        <v>0.24209458173896797</v>
      </c>
      <c r="AG100" s="16">
        <f>'[6]Com Forecast Med'!AF100</f>
        <v>0.30739999999999995</v>
      </c>
      <c r="AH100" s="16">
        <f>'[6]Com Forecast Med'!AG100</f>
        <v>0.34420000000000001</v>
      </c>
      <c r="AI100" s="16">
        <f>'[6]Com Forecast Med'!AH100</f>
        <v>3.6999999999999998E-2</v>
      </c>
      <c r="AJ100" s="16">
        <f>'[6]Com Forecast Med'!AI100</f>
        <v>0.221</v>
      </c>
      <c r="AK100" s="16">
        <f>'[6]Com Forecast Med'!AJ100</f>
        <v>0.23899999999999999</v>
      </c>
      <c r="AL100" s="16">
        <f>'[6]Com Forecast Med'!AK100</f>
        <v>0.47729999999999995</v>
      </c>
      <c r="AM100" s="16">
        <f>'[6]Com Forecast Med'!AL100</f>
        <v>0.20180000000000001</v>
      </c>
      <c r="AN100" s="16">
        <f>'[6]Com Forecast Med'!AM100</f>
        <v>3.8458957353814972E-2</v>
      </c>
      <c r="AO100" s="16">
        <f>'[6]Com Forecast Med'!AN100</f>
        <v>3.8017224295141996E-2</v>
      </c>
      <c r="AP100" s="16">
        <f>'[6]Com Forecast Med'!AO100</f>
        <v>3.7746510491098083E-2</v>
      </c>
      <c r="AQ100" s="89">
        <f>'[6]Com Forecast Med'!AP100</f>
        <v>5.1012397335904479E-2</v>
      </c>
      <c r="AR100" s="16">
        <f>'[6]Com Forecast Med'!AQ100</f>
        <v>3.7747454013550681E-2</v>
      </c>
      <c r="AS100" s="16">
        <f>'[6]Com Forecast Med'!AR100</f>
        <v>0.1344285070939234</v>
      </c>
      <c r="AT100" s="16">
        <f>'[6]Com Forecast Med'!AS100</f>
        <v>0.12335982425440696</v>
      </c>
      <c r="AU100" s="16">
        <f>'[6]Com Forecast Med'!AT100</f>
        <v>0.1874566697718052</v>
      </c>
      <c r="AV100" s="16">
        <f>'[6]Com Forecast Med'!AU100</f>
        <v>0.22098634875887976</v>
      </c>
      <c r="AW100" s="16">
        <f>'[6]Com Forecast Med'!AV100</f>
        <v>0.21636382570754698</v>
      </c>
      <c r="AX100" s="16">
        <f>'[6]Com Forecast Med'!AW100</f>
        <v>0.23340413402826723</v>
      </c>
      <c r="AY100" s="16">
        <f>'[6]Com Forecast Med'!AX100</f>
        <v>0.13491700785072192</v>
      </c>
      <c r="AZ100" s="16">
        <f>'[6]Com Forecast Med'!AY100</f>
        <v>0.19165138687954683</v>
      </c>
      <c r="BA100" s="16">
        <f>'[6]Com Forecast Med'!AZ100</f>
        <v>0.14714236308352896</v>
      </c>
      <c r="BB100" s="16">
        <f>'[6]Com Forecast Med'!BA100</f>
        <v>0.1460289109358438</v>
      </c>
      <c r="BC100" s="16">
        <f>'[6]Com Forecast Med'!BB100</f>
        <v>7.4985946946426657E-2</v>
      </c>
      <c r="BD100" s="16">
        <f>'[6]Com Forecast Med'!BC100</f>
        <v>0.10346889396010363</v>
      </c>
      <c r="BE100" s="16">
        <f>'[6]Com Forecast Med'!BD100</f>
        <v>0.17571984067796931</v>
      </c>
      <c r="BF100" s="16">
        <f>'[6]Com Forecast Med'!BE100</f>
        <v>0.23764379826897766</v>
      </c>
      <c r="BG100" s="16">
        <f>'[6]Com Forecast Med'!BF100</f>
        <v>0.21318715946591693</v>
      </c>
      <c r="BH100" s="16">
        <f>'[6]Com Forecast Med'!BG100</f>
        <v>0.23357473296971989</v>
      </c>
      <c r="BI100" s="16">
        <f>'[6]Com Forecast Med'!BH100</f>
        <v>0.19076762700173142</v>
      </c>
      <c r="BJ100" s="16">
        <f>'[6]Com Forecast Med'!BI100</f>
        <v>0.23517462817066892</v>
      </c>
    </row>
    <row r="101" spans="1:62" s="1" customFormat="1">
      <c r="B101" s="1" t="str">
        <f t="shared" si="3"/>
        <v>IDWarehouseNew</v>
      </c>
      <c r="C101" s="1" t="s">
        <v>106</v>
      </c>
      <c r="D101" s="372" t="s">
        <v>54</v>
      </c>
      <c r="E101" s="1" t="s">
        <v>8</v>
      </c>
      <c r="H101" s="16">
        <f>'[6]Com Forecast Med'!G101</f>
        <v>0.51962010000000003</v>
      </c>
      <c r="I101" s="16">
        <f>'[6]Com Forecast Med'!H101</f>
        <v>0.2356029</v>
      </c>
      <c r="J101" s="16">
        <f>'[6]Com Forecast Med'!I101</f>
        <v>0.29530000000000001</v>
      </c>
      <c r="K101" s="16">
        <f>'[6]Com Forecast Med'!J101</f>
        <v>0.39574090000000001</v>
      </c>
      <c r="L101" s="16">
        <f>'[6]Com Forecast Med'!K101</f>
        <v>0.68245239999999996</v>
      </c>
      <c r="M101" s="16">
        <f>'[6]Com Forecast Med'!L101</f>
        <v>0.37956290000000004</v>
      </c>
      <c r="N101" s="16">
        <f>'[6]Com Forecast Med'!M101</f>
        <v>0.31980000000000003</v>
      </c>
      <c r="O101" s="16">
        <f>'[6]Com Forecast Med'!N101</f>
        <v>0.7399</v>
      </c>
      <c r="P101" s="16">
        <f>'[6]Com Forecast Med'!O101</f>
        <v>0.63590000000000002</v>
      </c>
      <c r="Q101" s="16">
        <f>'[6]Com Forecast Med'!P101</f>
        <v>0.7046</v>
      </c>
      <c r="R101" s="16">
        <f>'[6]Com Forecast Med'!Q101</f>
        <v>0.49339999999999995</v>
      </c>
      <c r="S101" s="16">
        <f>'[6]Com Forecast Med'!R101</f>
        <v>1.1999000000000002</v>
      </c>
      <c r="T101" s="16">
        <f>'[6]Com Forecast Med'!S101</f>
        <v>1.5182</v>
      </c>
      <c r="U101" s="16">
        <f>'[6]Com Forecast Med'!T101</f>
        <v>1.0499000000000001</v>
      </c>
      <c r="V101" s="16">
        <f>'[6]Com Forecast Med'!U101</f>
        <v>1.0911</v>
      </c>
      <c r="W101" s="16">
        <f>'[6]Com Forecast Med'!V101</f>
        <v>0.79139999999999999</v>
      </c>
      <c r="X101" s="16">
        <f>'[6]Com Forecast Med'!W101</f>
        <v>0.41299999999999998</v>
      </c>
      <c r="Y101" s="16">
        <f>'[6]Com Forecast Med'!X101</f>
        <v>0.74629999999999996</v>
      </c>
      <c r="Z101" s="16">
        <f>'[6]Com Forecast Med'!Y101</f>
        <v>0.95779999999999998</v>
      </c>
      <c r="AA101" s="16">
        <f>'[6]Com Forecast Med'!Z101</f>
        <v>1.0682</v>
      </c>
      <c r="AB101" s="16">
        <f>'[6]Com Forecast Med'!AA101</f>
        <v>0.76954163000000042</v>
      </c>
      <c r="AC101" s="16">
        <f>'[6]Com Forecast Med'!AB101</f>
        <v>0.65636095000000005</v>
      </c>
      <c r="AD101" s="16">
        <f>'[6]Com Forecast Med'!AC101</f>
        <v>0.53005643999999963</v>
      </c>
      <c r="AE101" s="16">
        <f>'[6]Com Forecast Med'!AD101</f>
        <v>0.52549197000000003</v>
      </c>
      <c r="AF101" s="16">
        <f>'[6]Com Forecast Med'!AE101</f>
        <v>0.58733356999999997</v>
      </c>
      <c r="AG101" s="16">
        <f>'[6]Com Forecast Med'!AF101</f>
        <v>0</v>
      </c>
      <c r="AH101" s="16">
        <f>'[6]Com Forecast Med'!AG101</f>
        <v>8.2500000000000004E-2</v>
      </c>
      <c r="AI101" s="16">
        <f>'[6]Com Forecast Med'!AH101</f>
        <v>0.18</v>
      </c>
      <c r="AJ101" s="16">
        <f>'[6]Com Forecast Med'!AI101</f>
        <v>0.63800000000000001</v>
      </c>
      <c r="AK101" s="16">
        <f>'[6]Com Forecast Med'!AJ101</f>
        <v>0.26200000000000001</v>
      </c>
      <c r="AL101" s="16">
        <f>'[6]Com Forecast Med'!AK101</f>
        <v>2.2979000000000003</v>
      </c>
      <c r="AM101" s="16">
        <f>'[6]Com Forecast Med'!AL101</f>
        <v>0.38380000000000003</v>
      </c>
      <c r="AN101" s="16">
        <f>'[6]Com Forecast Med'!AM101</f>
        <v>9.7000222836204644E-2</v>
      </c>
      <c r="AO101" s="16">
        <f>'[6]Com Forecast Med'!AN101</f>
        <v>9.6853709220092829E-2</v>
      </c>
      <c r="AP101" s="16">
        <f>'[6]Com Forecast Med'!AO101</f>
        <v>0.20720517496536039</v>
      </c>
      <c r="AQ101" s="89">
        <f>'[6]Com Forecast Med'!AP101</f>
        <v>0.19310217284977438</v>
      </c>
      <c r="AR101" s="16">
        <f>'[6]Com Forecast Med'!AQ101</f>
        <v>9.7617037966304249E-2</v>
      </c>
      <c r="AS101" s="16">
        <f>'[6]Com Forecast Med'!AR101</f>
        <v>9.7703705511799049E-2</v>
      </c>
      <c r="AT101" s="16">
        <f>'[6]Com Forecast Med'!AS101</f>
        <v>9.7584091298340392E-2</v>
      </c>
      <c r="AU101" s="16">
        <f>'[6]Com Forecast Med'!AT101</f>
        <v>9.7739156022178558E-2</v>
      </c>
      <c r="AV101" s="16">
        <f>'[6]Com Forecast Med'!AU101</f>
        <v>9.7064237889531405E-2</v>
      </c>
      <c r="AW101" s="16">
        <f>'[6]Com Forecast Med'!AV101</f>
        <v>9.6447736506866222E-2</v>
      </c>
      <c r="AX101" s="16">
        <f>'[6]Com Forecast Med'!AW101</f>
        <v>8.6764317546061148E-2</v>
      </c>
      <c r="AY101" s="16">
        <f>'[6]Com Forecast Med'!AX101</f>
        <v>0.2629950014634892</v>
      </c>
      <c r="AZ101" s="16">
        <f>'[6]Com Forecast Med'!AY101</f>
        <v>0.23629773537099991</v>
      </c>
      <c r="BA101" s="16">
        <f>'[6]Com Forecast Med'!AZ101</f>
        <v>0.21871496135509216</v>
      </c>
      <c r="BB101" s="16">
        <f>'[6]Com Forecast Med'!BA101</f>
        <v>0.19689227636517334</v>
      </c>
      <c r="BC101" s="16">
        <f>'[6]Com Forecast Med'!BB101</f>
        <v>9.8379876682393619E-2</v>
      </c>
      <c r="BD101" s="16">
        <f>'[6]Com Forecast Med'!BC101</f>
        <v>0.12458803223345304</v>
      </c>
      <c r="BE101" s="16">
        <f>'[6]Com Forecast Med'!BD101</f>
        <v>9.8805190941245652E-2</v>
      </c>
      <c r="BF101" s="16">
        <f>'[6]Com Forecast Med'!BE101</f>
        <v>0.12218184515849174</v>
      </c>
      <c r="BG101" s="16">
        <f>'[6]Com Forecast Med'!BF101</f>
        <v>0.14639975432469582</v>
      </c>
      <c r="BH101" s="16">
        <f>'[6]Com Forecast Med'!BG101</f>
        <v>9.9240663033991774E-2</v>
      </c>
      <c r="BI101" s="16">
        <f>'[6]Com Forecast Med'!BH101</f>
        <v>0.18173232254049698</v>
      </c>
      <c r="BJ101" s="16">
        <f>'[6]Com Forecast Med'!BI101</f>
        <v>9.9859173254803577E-2</v>
      </c>
    </row>
    <row r="102" spans="1:62" s="1" customFormat="1">
      <c r="B102" s="1" t="str">
        <f t="shared" si="3"/>
        <v>IDSupermarketNew</v>
      </c>
      <c r="C102" s="1" t="s">
        <v>107</v>
      </c>
      <c r="D102" s="372" t="s">
        <v>56</v>
      </c>
      <c r="E102" s="1" t="s">
        <v>8</v>
      </c>
      <c r="H102" s="16">
        <f>'[6]Com Forecast Med'!G102</f>
        <v>0.21296593880742018</v>
      </c>
      <c r="I102" s="16">
        <f>'[6]Com Forecast Med'!H102</f>
        <v>0.17963572713639753</v>
      </c>
      <c r="J102" s="16">
        <f>'[6]Com Forecast Med'!I102</f>
        <v>0.19222955304466666</v>
      </c>
      <c r="K102" s="16">
        <f>'[6]Com Forecast Med'!J102</f>
        <v>0.16573909165141087</v>
      </c>
      <c r="L102" s="16">
        <f>'[6]Com Forecast Med'!K102</f>
        <v>7.0308290156854247E-2</v>
      </c>
      <c r="M102" s="16">
        <f>'[6]Com Forecast Med'!L102</f>
        <v>0.18992792279246576</v>
      </c>
      <c r="N102" s="16">
        <f>'[6]Com Forecast Med'!M102</f>
        <v>0.27337287618122147</v>
      </c>
      <c r="O102" s="16">
        <f>'[6]Com Forecast Med'!N102</f>
        <v>0.23858786048286421</v>
      </c>
      <c r="P102" s="16">
        <f>'[6]Com Forecast Med'!O102</f>
        <v>0.33260728493597691</v>
      </c>
      <c r="Q102" s="16">
        <f>'[6]Com Forecast Med'!P102</f>
        <v>0.28158057651454166</v>
      </c>
      <c r="R102" s="16">
        <f>'[6]Com Forecast Med'!Q102</f>
        <v>0.28726951166620807</v>
      </c>
      <c r="S102" s="16">
        <f>'[6]Com Forecast Med'!R102</f>
        <v>0.45281318188111136</v>
      </c>
      <c r="T102" s="16">
        <f>'[6]Com Forecast Med'!S102</f>
        <v>0.55608255432891829</v>
      </c>
      <c r="U102" s="16">
        <f>'[6]Com Forecast Med'!T102</f>
        <v>0.38693444428509655</v>
      </c>
      <c r="V102" s="16">
        <f>'[6]Com Forecast Med'!U102</f>
        <v>0.32980624434603434</v>
      </c>
      <c r="W102" s="16">
        <f>'[6]Com Forecast Med'!V102</f>
        <v>7.7976356796648869E-2</v>
      </c>
      <c r="X102" s="16">
        <f>'[6]Com Forecast Med'!W102</f>
        <v>0.10613982502339432</v>
      </c>
      <c r="Y102" s="16">
        <f>'[6]Com Forecast Med'!X102</f>
        <v>0.10925090581588365</v>
      </c>
      <c r="Z102" s="16">
        <f>'[6]Com Forecast Med'!Y102</f>
        <v>5.2049999999999999E-2</v>
      </c>
      <c r="AA102" s="16">
        <f>'[6]Com Forecast Med'!Z102</f>
        <v>7.2249999999999995E-2</v>
      </c>
      <c r="AB102" s="16">
        <f>'[6]Com Forecast Med'!AA102</f>
        <v>6.1261072503524784E-2</v>
      </c>
      <c r="AC102" s="16">
        <f>'[6]Com Forecast Med'!AB102</f>
        <v>5.5756412467509009E-2</v>
      </c>
      <c r="AD102" s="16">
        <f>'[6]Com Forecast Med'!AC102</f>
        <v>5.4093164735055835E-2</v>
      </c>
      <c r="AE102" s="16">
        <f>'[6]Com Forecast Med'!AD102</f>
        <v>5.3791961326285727E-2</v>
      </c>
      <c r="AF102" s="16">
        <f>'[6]Com Forecast Med'!AE102</f>
        <v>5.3729391350049747E-2</v>
      </c>
      <c r="AG102" s="16">
        <f>'[6]Com Forecast Med'!AF102</f>
        <v>0.17687999999999993</v>
      </c>
      <c r="AH102" s="16">
        <f>'[6]Com Forecast Med'!AG102</f>
        <v>1.4364752536301805E-2</v>
      </c>
      <c r="AI102" s="16">
        <f>'[6]Com Forecast Med'!AH102</f>
        <v>1.2721639806193454E-2</v>
      </c>
      <c r="AJ102" s="16">
        <f>'[6]Com Forecast Med'!AI102</f>
        <v>1.7338563050512672E-2</v>
      </c>
      <c r="AK102" s="16">
        <f>'[6]Com Forecast Med'!AJ102</f>
        <v>8.058402617179803E-3</v>
      </c>
      <c r="AL102" s="16">
        <f>'[6]Com Forecast Med'!AK102</f>
        <v>3.4397116659435553E-2</v>
      </c>
      <c r="AM102" s="16">
        <f>'[6]Com Forecast Med'!AL102</f>
        <v>2.7632176923086657E-2</v>
      </c>
      <c r="AN102" s="16">
        <f>'[6]Com Forecast Med'!AM102</f>
        <v>1.9373179115297814E-2</v>
      </c>
      <c r="AO102" s="16">
        <f>'[6]Com Forecast Med'!AN102</f>
        <v>1.9351306171135379E-2</v>
      </c>
      <c r="AP102" s="16">
        <f>'[6]Com Forecast Med'!AO102</f>
        <v>1.9946139033993036E-2</v>
      </c>
      <c r="AQ102" s="89">
        <f>'[6]Com Forecast Med'!AP102</f>
        <v>1.9287249691802538E-2</v>
      </c>
      <c r="AR102" s="16">
        <f>'[6]Com Forecast Med'!AQ102</f>
        <v>1.9326903045586499E-2</v>
      </c>
      <c r="AS102" s="16">
        <f>'[6]Com Forecast Med'!AR102</f>
        <v>1.9265549623759561E-2</v>
      </c>
      <c r="AT102" s="16">
        <f>'[6]Com Forecast Med'!AS102</f>
        <v>3.6989722700171528E-2</v>
      </c>
      <c r="AU102" s="16">
        <f>'[6]Com Forecast Med'!AT102</f>
        <v>5.1218813547358251E-2</v>
      </c>
      <c r="AV102" s="16">
        <f>'[6]Com Forecast Med'!AU102</f>
        <v>7.1618421893726858E-2</v>
      </c>
      <c r="AW102" s="16">
        <f>'[6]Com Forecast Med'!AV102</f>
        <v>7.034464377607802E-2</v>
      </c>
      <c r="AX102" s="16">
        <f>'[6]Com Forecast Med'!AW102</f>
        <v>5.4870103380722714E-2</v>
      </c>
      <c r="AY102" s="16">
        <f>'[6]Com Forecast Med'!AX102</f>
        <v>8.8050896264657855E-2</v>
      </c>
      <c r="AZ102" s="16">
        <f>'[6]Com Forecast Med'!AY102</f>
        <v>7.3036004102706581E-2</v>
      </c>
      <c r="BA102" s="16">
        <f>'[6]Com Forecast Med'!AZ102</f>
        <v>9.0505848864280244E-2</v>
      </c>
      <c r="BB102" s="16">
        <f>'[6]Com Forecast Med'!BA102</f>
        <v>7.3024306634064659E-2</v>
      </c>
      <c r="BC102" s="16">
        <f>'[6]Com Forecast Med'!BB102</f>
        <v>8.8537762050008281E-2</v>
      </c>
      <c r="BD102" s="16">
        <f>'[6]Com Forecast Med'!BC102</f>
        <v>7.401727297022051E-2</v>
      </c>
      <c r="BE102" s="16">
        <f>'[6]Com Forecast Med'!BD102</f>
        <v>7.9642621006200176E-2</v>
      </c>
      <c r="BF102" s="16">
        <f>'[6]Com Forecast Med'!BE102</f>
        <v>7.3243834753728906E-2</v>
      </c>
      <c r="BG102" s="16">
        <f>'[6]Com Forecast Med'!BF102</f>
        <v>9.1004908928521616E-2</v>
      </c>
      <c r="BH102" s="16">
        <f>'[6]Com Forecast Med'!BG102</f>
        <v>8.2218040471222997E-2</v>
      </c>
      <c r="BI102" s="16">
        <f>'[6]Com Forecast Med'!BH102</f>
        <v>7.4734319429411111E-2</v>
      </c>
      <c r="BJ102" s="16">
        <f>'[6]Com Forecast Med'!BI102</f>
        <v>7.3103744673108373E-2</v>
      </c>
    </row>
    <row r="103" spans="1:62" s="1" customFormat="1">
      <c r="B103" s="1" t="str">
        <f t="shared" si="3"/>
        <v>IDMiniMartNew</v>
      </c>
      <c r="C103" s="1" t="s">
        <v>108</v>
      </c>
      <c r="D103" s="372" t="s">
        <v>58</v>
      </c>
      <c r="E103" s="1" t="s">
        <v>8</v>
      </c>
      <c r="H103" s="16">
        <f>'[6]Com Forecast Med'!G103</f>
        <v>8.6178061192579855E-2</v>
      </c>
      <c r="I103" s="16">
        <f>'[6]Com Forecast Med'!H103</f>
        <v>7.2690772863602482E-2</v>
      </c>
      <c r="J103" s="16">
        <f>'[6]Com Forecast Med'!I103</f>
        <v>7.7786946955333336E-2</v>
      </c>
      <c r="K103" s="16">
        <f>'[6]Com Forecast Med'!J103</f>
        <v>6.7067408348589097E-2</v>
      </c>
      <c r="L103" s="16">
        <f>'[6]Com Forecast Med'!K103</f>
        <v>2.8450709843145752E-2</v>
      </c>
      <c r="M103" s="16">
        <f>'[6]Com Forecast Med'!L103</f>
        <v>7.6855577207534248E-2</v>
      </c>
      <c r="N103" s="16">
        <f>'[6]Com Forecast Med'!M103</f>
        <v>0.11062212381877858</v>
      </c>
      <c r="O103" s="16">
        <f>'[6]Com Forecast Med'!N103</f>
        <v>9.6546139517135726E-2</v>
      </c>
      <c r="P103" s="16">
        <f>'[6]Com Forecast Med'!O103</f>
        <v>0.13459171506402304</v>
      </c>
      <c r="Q103" s="16">
        <f>'[6]Com Forecast Med'!P103</f>
        <v>0.11394342348545834</v>
      </c>
      <c r="R103" s="16">
        <f>'[6]Com Forecast Med'!Q103</f>
        <v>0.11624548833379195</v>
      </c>
      <c r="S103" s="16">
        <f>'[6]Com Forecast Med'!R103</f>
        <v>0.18323381811888867</v>
      </c>
      <c r="T103" s="16">
        <f>'[6]Com Forecast Med'!S103</f>
        <v>0.22502244567108176</v>
      </c>
      <c r="U103" s="16">
        <f>'[6]Com Forecast Med'!T103</f>
        <v>0.15657555571490342</v>
      </c>
      <c r="V103" s="16">
        <f>'[6]Com Forecast Med'!U103</f>
        <v>0.13345825565396569</v>
      </c>
      <c r="W103" s="16">
        <f>'[6]Com Forecast Med'!V103</f>
        <v>3.1553643203351134E-2</v>
      </c>
      <c r="X103" s="16">
        <f>'[6]Com Forecast Med'!W103</f>
        <v>4.2950174976605679E-2</v>
      </c>
      <c r="Y103" s="16">
        <f>'[6]Com Forecast Med'!X103</f>
        <v>4.4209094184116358E-2</v>
      </c>
      <c r="Z103" s="16">
        <f>'[6]Com Forecast Med'!Y103</f>
        <v>5.2049999999999999E-2</v>
      </c>
      <c r="AA103" s="16">
        <f>'[6]Com Forecast Med'!Z103</f>
        <v>7.2249999999999995E-2</v>
      </c>
      <c r="AB103" s="16">
        <f>'[6]Com Forecast Med'!AA103</f>
        <v>6.1261072503524784E-2</v>
      </c>
      <c r="AC103" s="16">
        <f>'[6]Com Forecast Med'!AB103</f>
        <v>5.5756412467509009E-2</v>
      </c>
      <c r="AD103" s="16">
        <f>'[6]Com Forecast Med'!AC103</f>
        <v>5.4093164735055835E-2</v>
      </c>
      <c r="AE103" s="16">
        <f>'[6]Com Forecast Med'!AD103</f>
        <v>5.3791961326285727E-2</v>
      </c>
      <c r="AF103" s="16">
        <f>'[6]Com Forecast Med'!AE103</f>
        <v>5.3729391350049747E-2</v>
      </c>
      <c r="AG103" s="16">
        <f>'[6]Com Forecast Med'!AF103</f>
        <v>0.17687999999999993</v>
      </c>
      <c r="AH103" s="16">
        <f>'[6]Com Forecast Med'!AG103</f>
        <v>1.4364752536301805E-2</v>
      </c>
      <c r="AI103" s="16">
        <f>'[6]Com Forecast Med'!AH103</f>
        <v>1.2721639806193454E-2</v>
      </c>
      <c r="AJ103" s="16">
        <f>'[6]Com Forecast Med'!AI103</f>
        <v>1.7338563050512672E-2</v>
      </c>
      <c r="AK103" s="16">
        <f>'[6]Com Forecast Med'!AJ103</f>
        <v>8.058402617179803E-3</v>
      </c>
      <c r="AL103" s="16">
        <f>'[6]Com Forecast Med'!AK103</f>
        <v>1.6441618076552488E-2</v>
      </c>
      <c r="AM103" s="16">
        <f>'[6]Com Forecast Med'!AL103</f>
        <v>1.3208016941980894E-2</v>
      </c>
      <c r="AN103" s="16">
        <f>'[6]Com Forecast Med'!AM103</f>
        <v>2.8421050380026658E-3</v>
      </c>
      <c r="AO103" s="16">
        <f>'[6]Com Forecast Med'!AN103</f>
        <v>2.7780080018687662E-3</v>
      </c>
      <c r="AP103" s="16">
        <f>'[6]Com Forecast Med'!AO103</f>
        <v>2.7066585648242302E-3</v>
      </c>
      <c r="AQ103" s="89">
        <f>'[6]Com Forecast Med'!AP103</f>
        <v>2.6390246150369469E-3</v>
      </c>
      <c r="AR103" s="16">
        <f>'[6]Com Forecast Med'!AQ103</f>
        <v>2.5611781928617742E-3</v>
      </c>
      <c r="AS103" s="16">
        <f>'[6]Com Forecast Med'!AR103</f>
        <v>2.4848519221795915E-3</v>
      </c>
      <c r="AT103" s="16">
        <f>'[6]Com Forecast Med'!AS103</f>
        <v>2.4083961568474349E-3</v>
      </c>
      <c r="AU103" s="16">
        <f>'[6]Com Forecast Med'!AT103</f>
        <v>8.0220049865053315E-3</v>
      </c>
      <c r="AV103" s="16">
        <f>'[6]Com Forecast Med'!AU103</f>
        <v>8.898468063813442E-3</v>
      </c>
      <c r="AW103" s="16">
        <f>'[6]Com Forecast Med'!AV103</f>
        <v>7.799593836659598E-3</v>
      </c>
      <c r="AX103" s="16">
        <f>'[6]Com Forecast Med'!AW103</f>
        <v>6.8132765255856922E-3</v>
      </c>
      <c r="AY103" s="16">
        <f>'[6]Com Forecast Med'!AX103</f>
        <v>1.2891857377715249E-2</v>
      </c>
      <c r="AZ103" s="16">
        <f>'[6]Com Forecast Med'!AY103</f>
        <v>9.856436061867313E-3</v>
      </c>
      <c r="BA103" s="16">
        <f>'[6]Com Forecast Med'!AZ103</f>
        <v>9.7421944406685598E-3</v>
      </c>
      <c r="BB103" s="16">
        <f>'[6]Com Forecast Med'!BA103</f>
        <v>1.1301381002742306E-2</v>
      </c>
      <c r="BC103" s="16">
        <f>'[6]Com Forecast Med'!BB103</f>
        <v>9.8039251939539222E-3</v>
      </c>
      <c r="BD103" s="16">
        <f>'[6]Com Forecast Med'!BC103</f>
        <v>9.337970026033442E-3</v>
      </c>
      <c r="BE103" s="16">
        <f>'[6]Com Forecast Med'!BD103</f>
        <v>8.1511822128699906E-3</v>
      </c>
      <c r="BF103" s="16">
        <f>'[6]Com Forecast Med'!BE103</f>
        <v>9.176635812480495E-3</v>
      </c>
      <c r="BG103" s="16">
        <f>'[6]Com Forecast Med'!BF103</f>
        <v>9.9248476649536083E-3</v>
      </c>
      <c r="BH103" s="16">
        <f>'[6]Com Forecast Med'!BG103</f>
        <v>1.0486511956103436E-2</v>
      </c>
      <c r="BI103" s="16">
        <f>'[6]Com Forecast Med'!BH103</f>
        <v>8.74388072807754E-3</v>
      </c>
      <c r="BJ103" s="16">
        <f>'[6]Com Forecast Med'!BI103</f>
        <v>8.8442752780789752E-3</v>
      </c>
    </row>
    <row r="104" spans="1:62" s="1" customFormat="1">
      <c r="B104" s="1" t="str">
        <f t="shared" si="3"/>
        <v>IDRestaurantNew</v>
      </c>
      <c r="C104" s="1" t="s">
        <v>109</v>
      </c>
      <c r="D104" s="372" t="s">
        <v>60</v>
      </c>
      <c r="E104" s="1" t="s">
        <v>8</v>
      </c>
      <c r="H104" s="16">
        <f>'[6]Com Forecast Med'!G104</f>
        <v>8.6474074074074148E-2</v>
      </c>
      <c r="I104" s="16">
        <f>'[6]Com Forecast Med'!H104</f>
        <v>8.6474074074074037E-2</v>
      </c>
      <c r="J104" s="16">
        <f>'[6]Com Forecast Med'!I104</f>
        <v>8.6474074074074148E-2</v>
      </c>
      <c r="K104" s="16">
        <f>'[6]Com Forecast Med'!J104</f>
        <v>8.6474074074074148E-2</v>
      </c>
      <c r="L104" s="16">
        <f>'[6]Com Forecast Med'!K104</f>
        <v>8.6474074074073926E-2</v>
      </c>
      <c r="M104" s="16">
        <f>'[6]Com Forecast Med'!L104</f>
        <v>8.6474074074074148E-2</v>
      </c>
      <c r="N104" s="16">
        <f>'[6]Com Forecast Med'!M104</f>
        <v>8.6474074074074148E-2</v>
      </c>
      <c r="O104" s="16">
        <f>'[6]Com Forecast Med'!N104</f>
        <v>8.6474074074073926E-2</v>
      </c>
      <c r="P104" s="16">
        <f>'[6]Com Forecast Med'!O104</f>
        <v>8.6474074074074148E-2</v>
      </c>
      <c r="Q104" s="16">
        <f>'[6]Com Forecast Med'!P104</f>
        <v>8.6474074074074148E-2</v>
      </c>
      <c r="R104" s="16">
        <f>'[6]Com Forecast Med'!Q104</f>
        <v>8.6474074074073926E-2</v>
      </c>
      <c r="S104" s="16">
        <f>'[6]Com Forecast Med'!R104</f>
        <v>8.6474074074074148E-2</v>
      </c>
      <c r="T104" s="16">
        <f>'[6]Com Forecast Med'!S104</f>
        <v>8.6474074074074148E-2</v>
      </c>
      <c r="U104" s="16">
        <f>'[6]Com Forecast Med'!T104</f>
        <v>8.6474074074073926E-2</v>
      </c>
      <c r="V104" s="16">
        <f>'[6]Com Forecast Med'!U104</f>
        <v>8.6474074074073926E-2</v>
      </c>
      <c r="W104" s="16">
        <f>'[6]Com Forecast Med'!V104</f>
        <v>8.647407407407437E-2</v>
      </c>
      <c r="X104" s="16">
        <f>'[6]Com Forecast Med'!W104</f>
        <v>8.6474074074073926E-2</v>
      </c>
      <c r="Y104" s="16">
        <f>'[6]Com Forecast Med'!X104</f>
        <v>8.647407407407437E-2</v>
      </c>
      <c r="Z104" s="16">
        <f>'[6]Com Forecast Med'!Y104</f>
        <v>8.6474074074073926E-2</v>
      </c>
      <c r="AA104" s="16">
        <f>'[6]Com Forecast Med'!Z104</f>
        <v>8.6474074074073926E-2</v>
      </c>
      <c r="AB104" s="16">
        <f>'[6]Com Forecast Med'!AA104</f>
        <v>8.6474074074073926E-2</v>
      </c>
      <c r="AC104" s="16">
        <f>'[6]Com Forecast Med'!AB104</f>
        <v>8.647407407407437E-2</v>
      </c>
      <c r="AD104" s="16">
        <f>'[6]Com Forecast Med'!AC104</f>
        <v>8.6474074074073926E-2</v>
      </c>
      <c r="AE104" s="16">
        <f>'[6]Com Forecast Med'!AD104</f>
        <v>8.647407407407437E-2</v>
      </c>
      <c r="AF104" s="16">
        <f>'[6]Com Forecast Med'!AE104</f>
        <v>8.6474074074073926E-2</v>
      </c>
      <c r="AG104" s="16">
        <f>'[6]Com Forecast Med'!AF104</f>
        <v>8.6474074074073926E-2</v>
      </c>
      <c r="AH104" s="16">
        <f>'[6]Com Forecast Med'!AG104</f>
        <v>0</v>
      </c>
      <c r="AI104" s="16">
        <f>'[6]Com Forecast Med'!AH104</f>
        <v>0</v>
      </c>
      <c r="AJ104" s="16">
        <f>'[6]Com Forecast Med'!AI104</f>
        <v>0</v>
      </c>
      <c r="AK104" s="16">
        <f>'[6]Com Forecast Med'!AJ104</f>
        <v>0</v>
      </c>
      <c r="AL104" s="16">
        <f>'[6]Com Forecast Med'!AK104</f>
        <v>1.5261265264011952E-2</v>
      </c>
      <c r="AM104" s="16">
        <f>'[6]Com Forecast Med'!AL104</f>
        <v>1.2259806134932447E-2</v>
      </c>
      <c r="AN104" s="16">
        <f>'[6]Com Forecast Med'!AM104</f>
        <v>7.4650588210454616E-2</v>
      </c>
      <c r="AO104" s="16">
        <f>'[6]Com Forecast Med'!AN104</f>
        <v>8.2368575263800398E-2</v>
      </c>
      <c r="AP104" s="16">
        <f>'[6]Com Forecast Med'!AO104</f>
        <v>9.5831814823238437E-2</v>
      </c>
      <c r="AQ104" s="89">
        <f>'[6]Com Forecast Med'!AP104</f>
        <v>0.10550466231054514</v>
      </c>
      <c r="AR104" s="16">
        <f>'[6]Com Forecast Med'!AQ104</f>
        <v>7.1821526057245899E-2</v>
      </c>
      <c r="AS104" s="16">
        <f>'[6]Com Forecast Med'!AR104</f>
        <v>3.8939035688543448E-2</v>
      </c>
      <c r="AT104" s="16">
        <f>'[6]Com Forecast Med'!AS104</f>
        <v>3.8912362906674755E-2</v>
      </c>
      <c r="AU104" s="16">
        <f>'[6]Com Forecast Med'!AT104</f>
        <v>5.6563088113160596E-2</v>
      </c>
      <c r="AV104" s="16">
        <f>'[6]Com Forecast Med'!AU104</f>
        <v>6.4728672235055087E-2</v>
      </c>
      <c r="AW104" s="16">
        <f>'[6]Com Forecast Med'!AV104</f>
        <v>5.5580788752483512E-2</v>
      </c>
      <c r="AX104" s="16">
        <f>'[6]Com Forecast Med'!AW104</f>
        <v>5.0354998900021361E-2</v>
      </c>
      <c r="AY104" s="16">
        <f>'[6]Com Forecast Med'!AX104</f>
        <v>8.2799069667917183E-2</v>
      </c>
      <c r="AZ104" s="16">
        <f>'[6]Com Forecast Med'!AY104</f>
        <v>8.1140922542011273E-2</v>
      </c>
      <c r="BA104" s="16">
        <f>'[6]Com Forecast Med'!AZ104</f>
        <v>9.2458385855203537E-2</v>
      </c>
      <c r="BB104" s="16">
        <f>'[6]Com Forecast Med'!BA104</f>
        <v>8.1186458119002394E-2</v>
      </c>
      <c r="BC104" s="16">
        <f>'[6]Com Forecast Med'!BB104</f>
        <v>0.10058264044770936</v>
      </c>
      <c r="BD104" s="16">
        <f>'[6]Com Forecast Med'!BC104</f>
        <v>9.3094540589957281E-2</v>
      </c>
      <c r="BE104" s="16">
        <f>'[6]Com Forecast Med'!BD104</f>
        <v>9.9020495234499642E-2</v>
      </c>
      <c r="BF104" s="16">
        <f>'[6]Com Forecast Med'!BE104</f>
        <v>9.8721855330564517E-2</v>
      </c>
      <c r="BG104" s="16">
        <f>'[6]Com Forecast Med'!BF104</f>
        <v>0.11519965939391179</v>
      </c>
      <c r="BH104" s="16">
        <f>'[6]Com Forecast Med'!BG104</f>
        <v>0.10096384160736166</v>
      </c>
      <c r="BI104" s="16">
        <f>'[6]Com Forecast Med'!BH104</f>
        <v>8.8670827429770199E-2</v>
      </c>
      <c r="BJ104" s="16">
        <f>'[6]Com Forecast Med'!BI104</f>
        <v>7.0744298156933505E-2</v>
      </c>
    </row>
    <row r="105" spans="1:62" s="1" customFormat="1">
      <c r="B105" s="1" t="str">
        <f t="shared" si="3"/>
        <v>IDLodgingNew</v>
      </c>
      <c r="C105" s="1" t="s">
        <v>110</v>
      </c>
      <c r="D105" s="372" t="s">
        <v>62</v>
      </c>
      <c r="E105" s="1" t="s">
        <v>8</v>
      </c>
      <c r="H105" s="16">
        <f>'[6]Com Forecast Med'!G105</f>
        <v>0.29699999999999999</v>
      </c>
      <c r="I105" s="16">
        <f>'[6]Com Forecast Med'!H105</f>
        <v>0.18059999999999998</v>
      </c>
      <c r="J105" s="16">
        <f>'[6]Com Forecast Med'!I105</f>
        <v>9.4500000000000001E-2</v>
      </c>
      <c r="K105" s="16">
        <f>'[6]Com Forecast Med'!J105</f>
        <v>0.46850000000000003</v>
      </c>
      <c r="L105" s="16">
        <f>'[6]Com Forecast Med'!K105</f>
        <v>0.1009</v>
      </c>
      <c r="M105" s="16">
        <f>'[6]Com Forecast Med'!L105</f>
        <v>0.13689999999999999</v>
      </c>
      <c r="N105" s="16">
        <f>'[6]Com Forecast Med'!M105</f>
        <v>0.37169999999999997</v>
      </c>
      <c r="O105" s="16">
        <f>'[6]Com Forecast Med'!N105</f>
        <v>0.29910000000000003</v>
      </c>
      <c r="P105" s="16">
        <f>'[6]Com Forecast Med'!O105</f>
        <v>0.4612</v>
      </c>
      <c r="Q105" s="16">
        <f>'[6]Com Forecast Med'!P105</f>
        <v>0.78410000000000002</v>
      </c>
      <c r="R105" s="16">
        <f>'[6]Com Forecast Med'!Q105</f>
        <v>0.1585</v>
      </c>
      <c r="S105" s="16">
        <f>'[6]Com Forecast Med'!R105</f>
        <v>0.14169999999999999</v>
      </c>
      <c r="T105" s="16">
        <f>'[6]Com Forecast Med'!S105</f>
        <v>0.24959999999999999</v>
      </c>
      <c r="U105" s="16">
        <f>'[6]Com Forecast Med'!T105</f>
        <v>0.2296</v>
      </c>
      <c r="V105" s="16">
        <f>'[6]Com Forecast Med'!U105</f>
        <v>0.22839999999999999</v>
      </c>
      <c r="W105" s="16">
        <f>'[6]Com Forecast Med'!V105</f>
        <v>0.24010000000000001</v>
      </c>
      <c r="X105" s="16">
        <f>'[6]Com Forecast Med'!W105</f>
        <v>0.247</v>
      </c>
      <c r="Y105" s="16">
        <f>'[6]Com Forecast Med'!X105</f>
        <v>0.36219999999999997</v>
      </c>
      <c r="Z105" s="16">
        <f>'[6]Com Forecast Med'!Y105</f>
        <v>0.39089999999999997</v>
      </c>
      <c r="AA105" s="16">
        <f>'[6]Com Forecast Med'!Z105</f>
        <v>0.62470000000000003</v>
      </c>
      <c r="AB105" s="16">
        <f>'[6]Com Forecast Med'!AA105</f>
        <v>0.54312269999999974</v>
      </c>
      <c r="AC105" s="16">
        <f>'[6]Com Forecast Med'!AB105</f>
        <v>0.43204304999999998</v>
      </c>
      <c r="AD105" s="16">
        <f>'[6]Com Forecast Med'!AC105</f>
        <v>0.39338529000000044</v>
      </c>
      <c r="AE105" s="16">
        <f>'[6]Com Forecast Med'!AD105</f>
        <v>0.43886131999999956</v>
      </c>
      <c r="AF105" s="16">
        <f>'[6]Com Forecast Med'!AE105</f>
        <v>0.46438814999999967</v>
      </c>
      <c r="AG105" s="16">
        <f>'[6]Com Forecast Med'!AF105</f>
        <v>0.128</v>
      </c>
      <c r="AH105" s="16">
        <f>'[6]Com Forecast Med'!AG105</f>
        <v>5.2499999999999998E-2</v>
      </c>
      <c r="AI105" s="16">
        <f>'[6]Com Forecast Med'!AH105</f>
        <v>6.0000000000000001E-3</v>
      </c>
      <c r="AJ105" s="16">
        <f>'[6]Com Forecast Med'!AI105</f>
        <v>0.73199999999999998</v>
      </c>
      <c r="AK105" s="16">
        <f>'[6]Com Forecast Med'!AJ105</f>
        <v>0.28699999999999998</v>
      </c>
      <c r="AL105" s="16">
        <f>'[6]Com Forecast Med'!AK105</f>
        <v>0.27829999999999999</v>
      </c>
      <c r="AM105" s="16">
        <f>'[6]Com Forecast Med'!AL105</f>
        <v>0.35289999999999999</v>
      </c>
      <c r="AN105" s="16">
        <f>'[6]Com Forecast Med'!AM105</f>
        <v>4.2486417476298492E-2</v>
      </c>
      <c r="AO105" s="16">
        <f>'[6]Com Forecast Med'!AN105</f>
        <v>6.9464785620786118E-2</v>
      </c>
      <c r="AP105" s="16">
        <f>'[6]Com Forecast Med'!AO105</f>
        <v>0.18263728083596542</v>
      </c>
      <c r="AQ105" s="89">
        <f>'[6]Com Forecast Med'!AP105</f>
        <v>0.18966560608208405</v>
      </c>
      <c r="AR105" s="16">
        <f>'[6]Com Forecast Med'!AQ105</f>
        <v>9.6261245544515969E-2</v>
      </c>
      <c r="AS105" s="16">
        <f>'[6]Com Forecast Med'!AR105</f>
        <v>4.3927061126463628E-2</v>
      </c>
      <c r="AT105" s="16">
        <f>'[6]Com Forecast Med'!AS105</f>
        <v>4.3680862302505036E-2</v>
      </c>
      <c r="AU105" s="16">
        <f>'[6]Com Forecast Med'!AT105</f>
        <v>5.3633616348168732E-2</v>
      </c>
      <c r="AV105" s="16">
        <f>'[6]Com Forecast Med'!AU105</f>
        <v>0.1151300473832169</v>
      </c>
      <c r="AW105" s="16">
        <f>'[6]Com Forecast Med'!AV105</f>
        <v>9.0842115349646896E-2</v>
      </c>
      <c r="AX105" s="16">
        <f>'[6]Com Forecast Med'!AW105</f>
        <v>7.9169860428459402E-2</v>
      </c>
      <c r="AY105" s="16">
        <f>'[6]Com Forecast Med'!AX105</f>
        <v>0.13275000597986267</v>
      </c>
      <c r="AZ105" s="16">
        <f>'[6]Com Forecast Med'!AY105</f>
        <v>0.16434036680082836</v>
      </c>
      <c r="BA105" s="16">
        <f>'[6]Com Forecast Med'!AZ105</f>
        <v>0.18175458307983813</v>
      </c>
      <c r="BB105" s="16">
        <f>'[6]Com Forecast Med'!BA105</f>
        <v>0.15042102894456477</v>
      </c>
      <c r="BC105" s="16">
        <f>'[6]Com Forecast Med'!BB105</f>
        <v>0.19980259235675349</v>
      </c>
      <c r="BD105" s="16">
        <f>'[6]Com Forecast Med'!BC105</f>
        <v>0.18239588668089293</v>
      </c>
      <c r="BE105" s="16">
        <f>'[6]Com Forecast Med'!BD105</f>
        <v>0.22615359892957157</v>
      </c>
      <c r="BF105" s="16">
        <f>'[6]Com Forecast Med'!BE105</f>
        <v>0.2075209546771051</v>
      </c>
      <c r="BG105" s="16">
        <f>'[6]Com Forecast Med'!BF105</f>
        <v>0.22840548835641802</v>
      </c>
      <c r="BH105" s="16">
        <f>'[6]Com Forecast Med'!BG105</f>
        <v>0.21857252883737141</v>
      </c>
      <c r="BI105" s="16">
        <f>'[6]Com Forecast Med'!BH105</f>
        <v>0.19109887615300597</v>
      </c>
      <c r="BJ105" s="16">
        <f>'[6]Com Forecast Med'!BI105</f>
        <v>0.13557682934828735</v>
      </c>
    </row>
    <row r="106" spans="1:62" s="1" customFormat="1">
      <c r="B106" s="1" t="str">
        <f t="shared" si="3"/>
        <v>IDHospitalNew</v>
      </c>
      <c r="C106" s="1" t="s">
        <v>111</v>
      </c>
      <c r="D106" s="372" t="s">
        <v>64</v>
      </c>
      <c r="E106" s="1" t="s">
        <v>8</v>
      </c>
      <c r="H106" s="16">
        <f>'[6]Com Forecast Med'!G106</f>
        <v>9.4114999999999976E-2</v>
      </c>
      <c r="I106" s="16">
        <f>'[6]Com Forecast Med'!H106</f>
        <v>3.5979999999999998E-2</v>
      </c>
      <c r="J106" s="16">
        <f>'[6]Com Forecast Med'!I106</f>
        <v>4.9454999999999999E-2</v>
      </c>
      <c r="K106" s="16">
        <f>'[6]Com Forecast Med'!J106</f>
        <v>1.6729999999999998E-2</v>
      </c>
      <c r="L106" s="16">
        <f>'[6]Com Forecast Med'!K106</f>
        <v>8.9494999999999991E-2</v>
      </c>
      <c r="M106" s="16">
        <f>'[6]Com Forecast Med'!L106</f>
        <v>0.18592000000000003</v>
      </c>
      <c r="N106" s="16">
        <f>'[6]Com Forecast Med'!M106</f>
        <v>0.22197</v>
      </c>
      <c r="O106" s="16">
        <f>'[6]Com Forecast Med'!N106</f>
        <v>6.1249999999999999E-2</v>
      </c>
      <c r="P106" s="16">
        <f>'[6]Com Forecast Med'!O106</f>
        <v>0.23075499999999996</v>
      </c>
      <c r="Q106" s="16">
        <f>'[6]Com Forecast Med'!P106</f>
        <v>0.19785499999999995</v>
      </c>
      <c r="R106" s="16">
        <f>'[6]Com Forecast Med'!Q106</f>
        <v>0.15771000000000002</v>
      </c>
      <c r="S106" s="16">
        <f>'[6]Com Forecast Med'!R106</f>
        <v>0.15168999999999996</v>
      </c>
      <c r="T106" s="16">
        <f>'[6]Com Forecast Med'!S106</f>
        <v>0.16621499999999997</v>
      </c>
      <c r="U106" s="16">
        <f>'[6]Com Forecast Med'!T106</f>
        <v>0.24384500000000001</v>
      </c>
      <c r="V106" s="16">
        <f>'[6]Com Forecast Med'!U106</f>
        <v>0.190085</v>
      </c>
      <c r="W106" s="16">
        <f>'[6]Com Forecast Med'!V106</f>
        <v>0.16197999999999999</v>
      </c>
      <c r="X106" s="16">
        <f>'[6]Com Forecast Med'!W106</f>
        <v>0.14038499999999998</v>
      </c>
      <c r="Y106" s="16">
        <f>'[6]Com Forecast Med'!X106</f>
        <v>0.31633</v>
      </c>
      <c r="Z106" s="16">
        <f>'[6]Com Forecast Med'!Y106</f>
        <v>0.6502</v>
      </c>
      <c r="AA106" s="16">
        <f>'[6]Com Forecast Med'!Z106</f>
        <v>0.64700000000000002</v>
      </c>
      <c r="AB106" s="16">
        <f>'[6]Com Forecast Med'!AA106</f>
        <v>0.45748749999999927</v>
      </c>
      <c r="AC106" s="16">
        <f>'[6]Com Forecast Med'!AB106</f>
        <v>0.5602725700000003</v>
      </c>
      <c r="AD106" s="16">
        <f>'[6]Com Forecast Med'!AC106</f>
        <v>0.47068721000000047</v>
      </c>
      <c r="AE106" s="16">
        <f>'[6]Com Forecast Med'!AD106</f>
        <v>0.54478340999999997</v>
      </c>
      <c r="AF106" s="16">
        <f>'[6]Com Forecast Med'!AE106</f>
        <v>0.56345164999999964</v>
      </c>
      <c r="AG106" s="16">
        <f>'[6]Com Forecast Med'!AF106</f>
        <v>5.9400000000000008E-2</v>
      </c>
      <c r="AH106" s="16">
        <f>'[6]Com Forecast Med'!AG106</f>
        <v>3.27E-2</v>
      </c>
      <c r="AI106" s="16">
        <f>'[6]Com Forecast Med'!AH106</f>
        <v>6.1166666666666682E-2</v>
      </c>
      <c r="AJ106" s="16">
        <f>'[6]Com Forecast Med'!AI106</f>
        <v>0.33100000000000002</v>
      </c>
      <c r="AK106" s="16">
        <f>'[6]Com Forecast Med'!AJ106</f>
        <v>2.5999999999999999E-2</v>
      </c>
      <c r="AL106" s="16">
        <f>'[6]Com Forecast Med'!AK106</f>
        <v>0.41599999999999998</v>
      </c>
      <c r="AM106" s="16">
        <f>'[6]Com Forecast Med'!AL106</f>
        <v>5.7299999999999997E-2</v>
      </c>
      <c r="AN106" s="16">
        <f>'[6]Com Forecast Med'!AM106</f>
        <v>0.77480162066377334</v>
      </c>
      <c r="AO106" s="16">
        <f>'[6]Com Forecast Med'!AN106</f>
        <v>0.76063121214588503</v>
      </c>
      <c r="AP106" s="16">
        <f>'[6]Com Forecast Med'!AO106</f>
        <v>0.79289819729190458</v>
      </c>
      <c r="AQ106" s="89">
        <f>'[6]Com Forecast Med'!AP106</f>
        <v>0.84518954054661388</v>
      </c>
      <c r="AR106" s="16">
        <f>'[6]Com Forecast Med'!AQ106</f>
        <v>0.99982894007631185</v>
      </c>
      <c r="AS106" s="16">
        <f>'[6]Com Forecast Med'!AR106</f>
        <v>1.1393686766712257</v>
      </c>
      <c r="AT106" s="16">
        <f>'[6]Com Forecast Med'!AS106</f>
        <v>1.0401003995229885</v>
      </c>
      <c r="AU106" s="16">
        <f>'[6]Com Forecast Med'!AT106</f>
        <v>1.175695727628949</v>
      </c>
      <c r="AV106" s="16">
        <f>'[6]Com Forecast Med'!AU106</f>
        <v>1.3420336697078206</v>
      </c>
      <c r="AW106" s="16">
        <f>'[6]Com Forecast Med'!AV106</f>
        <v>1.2165613022537525</v>
      </c>
      <c r="AX106" s="16">
        <f>'[6]Com Forecast Med'!AW106</f>
        <v>0.97691577775818461</v>
      </c>
      <c r="AY106" s="16">
        <f>'[6]Com Forecast Med'!AX106</f>
        <v>1.0755881196066019</v>
      </c>
      <c r="AZ106" s="16">
        <f>'[6]Com Forecast Med'!AY106</f>
        <v>1.1757852724623141</v>
      </c>
      <c r="BA106" s="16">
        <f>'[6]Com Forecast Med'!AZ106</f>
        <v>1.0344462238008998</v>
      </c>
      <c r="BB106" s="16">
        <f>'[6]Com Forecast Med'!BA106</f>
        <v>0.92602075266039863</v>
      </c>
      <c r="BC106" s="16">
        <f>'[6]Com Forecast Med'!BB106</f>
        <v>0.81082369498860907</v>
      </c>
      <c r="BD106" s="16">
        <f>'[6]Com Forecast Med'!BC106</f>
        <v>0.68069970891773712</v>
      </c>
      <c r="BE106" s="16">
        <f>'[6]Com Forecast Med'!BD106</f>
        <v>0.82904259802514679</v>
      </c>
      <c r="BF106" s="16">
        <f>'[6]Com Forecast Med'!BE106</f>
        <v>1.0036672980082617</v>
      </c>
      <c r="BG106" s="16">
        <f>'[6]Com Forecast Med'!BF106</f>
        <v>1.0344859957892665</v>
      </c>
      <c r="BH106" s="16">
        <f>'[6]Com Forecast Med'!BG106</f>
        <v>1.0898778779994027</v>
      </c>
      <c r="BI106" s="16">
        <f>'[6]Com Forecast Med'!BH106</f>
        <v>1.2227518078341295</v>
      </c>
      <c r="BJ106" s="16">
        <f>'[6]Com Forecast Med'!BI106</f>
        <v>1.2731646536703125</v>
      </c>
    </row>
    <row r="107" spans="1:62" s="1" customFormat="1">
      <c r="B107" s="1" t="str">
        <f t="shared" si="3"/>
        <v>IDResidential CareNew</v>
      </c>
      <c r="C107" s="1" t="s">
        <v>112</v>
      </c>
      <c r="D107" s="372" t="s">
        <v>5434</v>
      </c>
      <c r="E107" s="1" t="s">
        <v>8</v>
      </c>
      <c r="H107" s="16">
        <f>'[6]Com Forecast Med'!G107</f>
        <v>0.174785</v>
      </c>
      <c r="I107" s="16">
        <f>'[6]Com Forecast Med'!H107</f>
        <v>6.6820000000000004E-2</v>
      </c>
      <c r="J107" s="16">
        <f>'[6]Com Forecast Med'!I107</f>
        <v>9.184500000000001E-2</v>
      </c>
      <c r="K107" s="16">
        <f>'[6]Com Forecast Med'!J107</f>
        <v>3.107E-2</v>
      </c>
      <c r="L107" s="16">
        <f>'[6]Com Forecast Med'!K107</f>
        <v>0.16620499999999999</v>
      </c>
      <c r="M107" s="16">
        <f>'[6]Com Forecast Med'!L107</f>
        <v>0.34528000000000003</v>
      </c>
      <c r="N107" s="16">
        <f>'[6]Com Forecast Med'!M107</f>
        <v>0.41223000000000004</v>
      </c>
      <c r="O107" s="16">
        <f>'[6]Com Forecast Med'!N107</f>
        <v>0.11375</v>
      </c>
      <c r="P107" s="16">
        <f>'[6]Com Forecast Med'!O107</f>
        <v>0.42854499999999995</v>
      </c>
      <c r="Q107" s="16">
        <f>'[6]Com Forecast Med'!P107</f>
        <v>0.36744499999999997</v>
      </c>
      <c r="R107" s="16">
        <f>'[6]Com Forecast Med'!Q107</f>
        <v>0.29289000000000004</v>
      </c>
      <c r="S107" s="16">
        <f>'[6]Com Forecast Med'!R107</f>
        <v>0.28170999999999996</v>
      </c>
      <c r="T107" s="16">
        <f>'[6]Com Forecast Med'!S107</f>
        <v>0.30868499999999999</v>
      </c>
      <c r="U107" s="16">
        <f>'[6]Com Forecast Med'!T107</f>
        <v>0.45285500000000001</v>
      </c>
      <c r="V107" s="16">
        <f>'[6]Com Forecast Med'!U107</f>
        <v>0.35301500000000002</v>
      </c>
      <c r="W107" s="16">
        <f>'[6]Com Forecast Med'!V107</f>
        <v>0.35450480000000001</v>
      </c>
      <c r="X107" s="16">
        <f>'[6]Com Forecast Med'!W107</f>
        <v>0.30724260000000003</v>
      </c>
      <c r="Y107" s="16">
        <f>'[6]Com Forecast Med'!X107</f>
        <v>0.6923108</v>
      </c>
      <c r="Z107" s="16">
        <f>'[6]Com Forecast Med'!Y107</f>
        <v>0.6502</v>
      </c>
      <c r="AA107" s="16">
        <f>'[6]Com Forecast Med'!Z107</f>
        <v>0.64700000000000002</v>
      </c>
      <c r="AB107" s="16">
        <f>'[6]Com Forecast Med'!AA107</f>
        <v>0.45748749999999927</v>
      </c>
      <c r="AC107" s="16">
        <f>'[6]Com Forecast Med'!AB107</f>
        <v>0.5602725700000003</v>
      </c>
      <c r="AD107" s="16">
        <f>'[6]Com Forecast Med'!AC107</f>
        <v>0.47068721000000047</v>
      </c>
      <c r="AE107" s="16">
        <f>'[6]Com Forecast Med'!AD107</f>
        <v>0.54478340999999997</v>
      </c>
      <c r="AF107" s="16">
        <f>'[6]Com Forecast Med'!AE107</f>
        <v>0.56345164999999964</v>
      </c>
      <c r="AG107" s="16">
        <f>'[6]Com Forecast Med'!AF107</f>
        <v>9.6500000000000002E-2</v>
      </c>
      <c r="AH107" s="16">
        <f>'[6]Com Forecast Med'!AG107</f>
        <v>0.16350000000000001</v>
      </c>
      <c r="AI107" s="16">
        <f>'[6]Com Forecast Med'!AH107</f>
        <v>0.30583333333333335</v>
      </c>
      <c r="AJ107" s="16">
        <f>'[6]Com Forecast Med'!AI107</f>
        <v>0.17799999999999999</v>
      </c>
      <c r="AK107" s="16">
        <f>'[6]Com Forecast Med'!AJ107</f>
        <v>0.48199999999999998</v>
      </c>
      <c r="AL107" s="16">
        <f>'[6]Com Forecast Med'!AK107</f>
        <v>0.48760000000000003</v>
      </c>
      <c r="AM107" s="16">
        <f>'[6]Com Forecast Med'!AL107</f>
        <v>0.23449999999999999</v>
      </c>
      <c r="AN107" s="16">
        <f>'[6]Com Forecast Med'!AM107</f>
        <v>0.12400075401953828</v>
      </c>
      <c r="AO107" s="16">
        <f>'[6]Com Forecast Med'!AN107</f>
        <v>0.11587629226495633</v>
      </c>
      <c r="AP107" s="16">
        <f>'[6]Com Forecast Med'!AO107</f>
        <v>0.15860258728558668</v>
      </c>
      <c r="AQ107" s="89">
        <f>'[6]Com Forecast Med'!AP107</f>
        <v>0.21590686833413156</v>
      </c>
      <c r="AR107" s="16">
        <f>'[6]Com Forecast Med'!AQ107</f>
        <v>0.2350814240600953</v>
      </c>
      <c r="AS107" s="16">
        <f>'[6]Com Forecast Med'!AR107</f>
        <v>0.2724466301488801</v>
      </c>
      <c r="AT107" s="16">
        <f>'[6]Com Forecast Med'!AS107</f>
        <v>0.25474199877720977</v>
      </c>
      <c r="AU107" s="16">
        <f>'[6]Com Forecast Med'!AT107</f>
        <v>0.28534106698500677</v>
      </c>
      <c r="AV107" s="16">
        <f>'[6]Com Forecast Med'!AU107</f>
        <v>0.32044857162460683</v>
      </c>
      <c r="AW107" s="16">
        <f>'[6]Com Forecast Med'!AV107</f>
        <v>0.28246139244736257</v>
      </c>
      <c r="AX107" s="16">
        <f>'[6]Com Forecast Med'!AW107</f>
        <v>0.21365145123665594</v>
      </c>
      <c r="AY107" s="16">
        <f>'[6]Com Forecast Med'!AX107</f>
        <v>0.22001873161433216</v>
      </c>
      <c r="AZ107" s="16">
        <f>'[6]Com Forecast Med'!AY107</f>
        <v>0.27399871126468323</v>
      </c>
      <c r="BA107" s="16">
        <f>'[6]Com Forecast Med'!AZ107</f>
        <v>0.2119495187092775</v>
      </c>
      <c r="BB107" s="16">
        <f>'[6]Com Forecast Med'!BA107</f>
        <v>0.17030231382791092</v>
      </c>
      <c r="BC107" s="16">
        <f>'[6]Com Forecast Med'!BB107</f>
        <v>0.13401776995534689</v>
      </c>
      <c r="BD107" s="16">
        <f>'[6]Com Forecast Med'!BC107</f>
        <v>9.9809950890200241E-2</v>
      </c>
      <c r="BE107" s="16">
        <f>'[6]Com Forecast Med'!BD107</f>
        <v>0.15306854571560419</v>
      </c>
      <c r="BF107" s="16">
        <f>'[6]Com Forecast Med'!BE107</f>
        <v>0.22331773642071007</v>
      </c>
      <c r="BG107" s="16">
        <f>'[6]Com Forecast Med'!BF107</f>
        <v>0.217361506956054</v>
      </c>
      <c r="BH107" s="16">
        <f>'[6]Com Forecast Med'!BG107</f>
        <v>0.23289678258412247</v>
      </c>
      <c r="BI107" s="16">
        <f>'[6]Com Forecast Med'!BH107</f>
        <v>0.27324041298256979</v>
      </c>
      <c r="BJ107" s="16">
        <f>'[6]Com Forecast Med'!BI107</f>
        <v>0.29109170920830219</v>
      </c>
    </row>
    <row r="108" spans="1:62" s="1" customFormat="1">
      <c r="B108" s="1" t="str">
        <f t="shared" si="3"/>
        <v>IDAssemblyNew</v>
      </c>
      <c r="C108" s="1" t="s">
        <v>113</v>
      </c>
      <c r="D108" s="372" t="s">
        <v>67</v>
      </c>
      <c r="E108" s="1" t="s">
        <v>8</v>
      </c>
      <c r="H108" s="16">
        <f>'[6]Com Forecast Med'!G108</f>
        <v>0.16187400000000002</v>
      </c>
      <c r="I108" s="16">
        <f>'[6]Com Forecast Med'!H108</f>
        <v>0.40232200000000001</v>
      </c>
      <c r="J108" s="16">
        <f>'[6]Com Forecast Med'!I108</f>
        <v>0.21423400000000004</v>
      </c>
      <c r="K108" s="16">
        <f>'[6]Com Forecast Med'!J108</f>
        <v>0.16636200000000001</v>
      </c>
      <c r="L108" s="16">
        <f>'[6]Com Forecast Med'!K108</f>
        <v>0.14161000000000001</v>
      </c>
      <c r="M108" s="16">
        <f>'[6]Com Forecast Med'!L108</f>
        <v>0.21616506400000002</v>
      </c>
      <c r="N108" s="16">
        <f>'[6]Com Forecast Med'!M108</f>
        <v>0.43234400000000001</v>
      </c>
      <c r="O108" s="16">
        <f>'[6]Com Forecast Med'!N108</f>
        <v>0.29482056200000006</v>
      </c>
      <c r="P108" s="16">
        <f>'[6]Com Forecast Med'!O108</f>
        <v>0.20296021200000003</v>
      </c>
      <c r="Q108" s="16">
        <f>'[6]Com Forecast Med'!P108</f>
        <v>0.39565800000000001</v>
      </c>
      <c r="R108" s="16">
        <f>'[6]Com Forecast Med'!Q108</f>
        <v>0.36665600000000004</v>
      </c>
      <c r="S108" s="16">
        <f>'[6]Com Forecast Med'!R108</f>
        <v>0.54201909199999998</v>
      </c>
      <c r="T108" s="16">
        <f>'[6]Com Forecast Med'!S108</f>
        <v>0.55654331400000001</v>
      </c>
      <c r="U108" s="16">
        <f>'[6]Com Forecast Med'!T108</f>
        <v>0.70082122600000007</v>
      </c>
      <c r="V108" s="16">
        <f>'[6]Com Forecast Med'!U108</f>
        <v>0.47504799999999997</v>
      </c>
      <c r="W108" s="16">
        <f>'[6]Com Forecast Med'!V108</f>
        <v>0.35580000000000001</v>
      </c>
      <c r="X108" s="16">
        <f>'[6]Com Forecast Med'!W108</f>
        <v>0.66449999999999998</v>
      </c>
      <c r="Y108" s="16">
        <f>'[6]Com Forecast Med'!X108</f>
        <v>1.038</v>
      </c>
      <c r="Z108" s="16">
        <f>'[6]Com Forecast Med'!Y108</f>
        <v>0.46650000000000003</v>
      </c>
      <c r="AA108" s="16">
        <f>'[6]Com Forecast Med'!Z108</f>
        <v>0.95889999999999997</v>
      </c>
      <c r="AB108" s="16">
        <f>'[6]Com Forecast Med'!AA108</f>
        <v>0.46645769387703823</v>
      </c>
      <c r="AC108" s="16">
        <f>'[6]Com Forecast Med'!AB108</f>
        <v>0.49047162329837557</v>
      </c>
      <c r="AD108" s="16">
        <f>'[6]Com Forecast Med'!AC108</f>
        <v>0.51237945405876495</v>
      </c>
      <c r="AE108" s="16">
        <f>'[6]Com Forecast Med'!AD108</f>
        <v>0.52849590625857834</v>
      </c>
      <c r="AF108" s="16">
        <f>'[6]Com Forecast Med'!AE108</f>
        <v>0.50235435940265927</v>
      </c>
      <c r="AG108" s="16">
        <f>'[6]Com Forecast Med'!AF108</f>
        <v>0.26369999999999999</v>
      </c>
      <c r="AH108" s="16">
        <f>'[6]Com Forecast Med'!AG108</f>
        <v>0.1265</v>
      </c>
      <c r="AI108" s="16">
        <f>'[6]Com Forecast Med'!AH108</f>
        <v>0.377</v>
      </c>
      <c r="AJ108" s="16">
        <f>'[6]Com Forecast Med'!AI108</f>
        <v>0.30599999999999999</v>
      </c>
      <c r="AK108" s="16">
        <f>'[6]Com Forecast Med'!AJ108</f>
        <v>7.3999999999999996E-2</v>
      </c>
      <c r="AL108" s="16">
        <f>'[6]Com Forecast Med'!AK108</f>
        <v>0.32209999999999994</v>
      </c>
      <c r="AM108" s="16">
        <f>'[6]Com Forecast Med'!AL108</f>
        <v>0.20749999999999999</v>
      </c>
      <c r="AN108" s="16">
        <f>'[6]Com Forecast Med'!AM108</f>
        <v>0.43813404435217079</v>
      </c>
      <c r="AO108" s="16">
        <f>'[6]Com Forecast Med'!AN108</f>
        <v>0.47030407732616675</v>
      </c>
      <c r="AP108" s="16">
        <f>'[6]Com Forecast Med'!AO108</f>
        <v>0.14101781895135188</v>
      </c>
      <c r="AQ108" s="89">
        <f>'[6]Com Forecast Med'!AP108</f>
        <v>0.15098699873204996</v>
      </c>
      <c r="AR108" s="16">
        <f>'[6]Com Forecast Med'!AQ108</f>
        <v>0.52940021307763707</v>
      </c>
      <c r="AS108" s="16">
        <f>'[6]Com Forecast Med'!AR108</f>
        <v>0.3026938214589317</v>
      </c>
      <c r="AT108" s="16">
        <f>'[6]Com Forecast Med'!AS108</f>
        <v>0.35406304399868244</v>
      </c>
      <c r="AU108" s="16">
        <f>'[6]Com Forecast Med'!AT108</f>
        <v>0.36997043862716966</v>
      </c>
      <c r="AV108" s="16">
        <f>'[6]Com Forecast Med'!AU108</f>
        <v>0.5143255068164585</v>
      </c>
      <c r="AW108" s="16">
        <f>'[6]Com Forecast Med'!AV108</f>
        <v>0.54320252358745791</v>
      </c>
      <c r="AX108" s="16">
        <f>'[6]Com Forecast Med'!AW108</f>
        <v>0.65808860432605654</v>
      </c>
      <c r="AY108" s="16">
        <f>'[6]Com Forecast Med'!AX108</f>
        <v>0.7670929998154381</v>
      </c>
      <c r="AZ108" s="16">
        <f>'[6]Com Forecast Med'!AY108</f>
        <v>0.72789265403291181</v>
      </c>
      <c r="BA108" s="16">
        <f>'[6]Com Forecast Med'!AZ108</f>
        <v>0.72739711687445885</v>
      </c>
      <c r="BB108" s="16">
        <f>'[6]Com Forecast Med'!BA108</f>
        <v>0.68447862117067282</v>
      </c>
      <c r="BC108" s="16">
        <f>'[6]Com Forecast Med'!BB108</f>
        <v>0.77638319124277089</v>
      </c>
      <c r="BD108" s="16">
        <f>'[6]Com Forecast Med'!BC108</f>
        <v>0.75414573729862078</v>
      </c>
      <c r="BE108" s="16">
        <f>'[6]Com Forecast Med'!BD108</f>
        <v>0.7993819494723724</v>
      </c>
      <c r="BF108" s="16">
        <f>'[6]Com Forecast Med'!BE108</f>
        <v>0.79477601066482695</v>
      </c>
      <c r="BG108" s="16">
        <f>'[6]Com Forecast Med'!BF108</f>
        <v>0.98363706442713228</v>
      </c>
      <c r="BH108" s="16">
        <f>'[6]Com Forecast Med'!BG108</f>
        <v>0.95393477821339356</v>
      </c>
      <c r="BI108" s="16">
        <f>'[6]Com Forecast Med'!BH108</f>
        <v>0.93862793125864485</v>
      </c>
      <c r="BJ108" s="16">
        <f>'[6]Com Forecast Med'!BI108</f>
        <v>0.96990978728128996</v>
      </c>
    </row>
    <row r="109" spans="1:62" s="1" customFormat="1">
      <c r="B109" s="1" t="str">
        <f t="shared" si="3"/>
        <v>IDOtherNew</v>
      </c>
      <c r="C109" s="1" t="s">
        <v>114</v>
      </c>
      <c r="D109" s="372" t="s">
        <v>69</v>
      </c>
      <c r="E109" s="1" t="s">
        <v>8</v>
      </c>
      <c r="H109" s="16">
        <f>'[6]Com Forecast Med'!G109</f>
        <v>0.31422600000000006</v>
      </c>
      <c r="I109" s="16">
        <f>'[6]Com Forecast Med'!H109</f>
        <v>1.1833</v>
      </c>
      <c r="J109" s="16">
        <f>'[6]Com Forecast Med'!I109</f>
        <v>0.63009999999999999</v>
      </c>
      <c r="K109" s="16">
        <f>'[6]Com Forecast Med'!J109</f>
        <v>0.48930000000000001</v>
      </c>
      <c r="L109" s="16">
        <f>'[6]Com Forecast Med'!K109</f>
        <v>0.41649999999999998</v>
      </c>
      <c r="M109" s="16">
        <f>'[6]Com Forecast Med'!L109</f>
        <v>0.63577960000000011</v>
      </c>
      <c r="N109" s="16">
        <f>'[6]Com Forecast Med'!M109</f>
        <v>1.2715999999999998</v>
      </c>
      <c r="O109" s="16">
        <f>'[6]Com Forecast Med'!N109</f>
        <v>0.86711930000000004</v>
      </c>
      <c r="P109" s="16">
        <f>'[6]Com Forecast Med'!O109</f>
        <v>0.59694180000000008</v>
      </c>
      <c r="Q109" s="16">
        <f>'[6]Com Forecast Med'!P109</f>
        <v>1.1637</v>
      </c>
      <c r="R109" s="16">
        <f>'[6]Com Forecast Med'!Q109</f>
        <v>1.0784</v>
      </c>
      <c r="S109" s="16">
        <f>'[6]Com Forecast Med'!R109</f>
        <v>1.5941737999999999</v>
      </c>
      <c r="T109" s="16">
        <f>'[6]Com Forecast Med'!S109</f>
        <v>1.6368920999999999</v>
      </c>
      <c r="U109" s="16">
        <f>'[6]Com Forecast Med'!T109</f>
        <v>2.0612388999999998</v>
      </c>
      <c r="V109" s="16">
        <f>'[6]Com Forecast Med'!U109</f>
        <v>1.3971999999999998</v>
      </c>
      <c r="W109" s="16">
        <f>'[6]Com Forecast Med'!V109</f>
        <v>1.0427</v>
      </c>
      <c r="X109" s="16">
        <f>'[6]Com Forecast Med'!W109</f>
        <v>0.80215000000000003</v>
      </c>
      <c r="Y109" s="16">
        <f>'[6]Com Forecast Med'!X109</f>
        <v>0.2843</v>
      </c>
      <c r="Z109" s="16">
        <f>'[6]Com Forecast Med'!Y109</f>
        <v>0.34749999999999998</v>
      </c>
      <c r="AA109" s="16">
        <f>'[6]Com Forecast Med'!Z109</f>
        <v>0.2964</v>
      </c>
      <c r="AB109" s="16">
        <f>'[6]Com Forecast Med'!AA109</f>
        <v>0.53927991626881955</v>
      </c>
      <c r="AC109" s="16">
        <f>'[6]Com Forecast Med'!AB109</f>
        <v>0.4102555079683779</v>
      </c>
      <c r="AD109" s="16">
        <f>'[6]Com Forecast Med'!AC109</f>
        <v>0.42249327104785911</v>
      </c>
      <c r="AE109" s="16">
        <f>'[6]Com Forecast Med'!AD109</f>
        <v>0.42234898958167211</v>
      </c>
      <c r="AF109" s="16">
        <f>'[6]Com Forecast Med'!AE109</f>
        <v>0.40971621961133892</v>
      </c>
      <c r="AG109" s="16">
        <f>'[6]Com Forecast Med'!AF109</f>
        <v>1.2195000000000009</v>
      </c>
      <c r="AH109" s="16">
        <f>'[6]Com Forecast Med'!AG109</f>
        <v>0.11469999999999998</v>
      </c>
      <c r="AI109" s="16">
        <f>'[6]Com Forecast Med'!AH109</f>
        <v>0.106</v>
      </c>
      <c r="AJ109" s="16">
        <f>'[6]Com Forecast Med'!AI109</f>
        <v>0.42499999999999999</v>
      </c>
      <c r="AK109" s="16">
        <f>'[6]Com Forecast Med'!AJ109</f>
        <v>0.40300000000000002</v>
      </c>
      <c r="AL109" s="16">
        <f>'[6]Com Forecast Med'!AK109</f>
        <v>0.71340000000000015</v>
      </c>
      <c r="AM109" s="16">
        <f>'[6]Com Forecast Med'!AL109</f>
        <v>0.94179999999999997</v>
      </c>
      <c r="AN109" s="16">
        <f>'[6]Com Forecast Med'!AM109</f>
        <v>1.4811350621608195</v>
      </c>
      <c r="AO109" s="16">
        <f>'[6]Com Forecast Med'!AN109</f>
        <v>2.1623508658747168</v>
      </c>
      <c r="AP109" s="16">
        <f>'[6]Com Forecast Med'!AO109</f>
        <v>0.73520949100224287</v>
      </c>
      <c r="AQ109" s="89">
        <f>'[6]Com Forecast Med'!AP109</f>
        <v>1.2552593683359816</v>
      </c>
      <c r="AR109" s="16">
        <f>'[6]Com Forecast Med'!AQ109</f>
        <v>2.1857297353246428</v>
      </c>
      <c r="AS109" s="16">
        <f>'[6]Com Forecast Med'!AR109</f>
        <v>1.5366237752198726</v>
      </c>
      <c r="AT109" s="16">
        <f>'[6]Com Forecast Med'!AS109</f>
        <v>1.5859227590958414</v>
      </c>
      <c r="AU109" s="16">
        <f>'[6]Com Forecast Med'!AT109</f>
        <v>2.3813010917458528</v>
      </c>
      <c r="AV109" s="16">
        <f>'[6]Com Forecast Med'!AU109</f>
        <v>2.4171416457051658</v>
      </c>
      <c r="AW109" s="16">
        <f>'[6]Com Forecast Med'!AV109</f>
        <v>1.7165414557138545</v>
      </c>
      <c r="AX109" s="16">
        <f>'[6]Com Forecast Med'!AW109</f>
        <v>1.6453045673991995</v>
      </c>
      <c r="AY109" s="16">
        <f>'[6]Com Forecast Med'!AX109</f>
        <v>2.998123143588904</v>
      </c>
      <c r="AZ109" s="16">
        <f>'[6]Com Forecast Med'!AY109</f>
        <v>2.6965875304984777</v>
      </c>
      <c r="BA109" s="16">
        <f>'[6]Com Forecast Med'!AZ109</f>
        <v>2.512309010745819</v>
      </c>
      <c r="BB109" s="16">
        <f>'[6]Com Forecast Med'!BA109</f>
        <v>2.1073736349447145</v>
      </c>
      <c r="BC109" s="16">
        <f>'[6]Com Forecast Med'!BB109</f>
        <v>1.9436890624909524</v>
      </c>
      <c r="BD109" s="16">
        <f>'[6]Com Forecast Med'!BC109</f>
        <v>1.4942710725295858</v>
      </c>
      <c r="BE109" s="16">
        <f>'[6]Com Forecast Med'!BD109</f>
        <v>2.5829476652232453</v>
      </c>
      <c r="BF109" s="16">
        <f>'[6]Com Forecast Med'!BE109</f>
        <v>1.5591115777240137</v>
      </c>
      <c r="BG109" s="16">
        <f>'[6]Com Forecast Med'!BF109</f>
        <v>2.8087356009670432</v>
      </c>
      <c r="BH109" s="16">
        <f>'[6]Com Forecast Med'!BG109</f>
        <v>2.8282500599501281</v>
      </c>
      <c r="BI109" s="16">
        <f>'[6]Com Forecast Med'!BH109</f>
        <v>3.1321339514866779</v>
      </c>
      <c r="BJ109" s="16">
        <f>'[6]Com Forecast Med'!BI109</f>
        <v>2.4318497896934281</v>
      </c>
    </row>
    <row r="110" spans="1:62" s="1" customFormat="1">
      <c r="B110" s="1" t="str">
        <f t="shared" si="3"/>
        <v>IDLarge OffStock 1987-2049,  post 2021 stock is retired at a fixed rate starting with Cell A32.</v>
      </c>
      <c r="C110" s="1" t="s">
        <v>115</v>
      </c>
      <c r="D110" s="372" t="s">
        <v>41</v>
      </c>
      <c r="E110" s="1" t="str">
        <f>'[6]Com Forecast Med'!D110</f>
        <v>Stock 1987-2049,  post 2021 stock is retired at a fixed rate starting with Cell A32.</v>
      </c>
      <c r="F110" s="1" t="s">
        <v>71</v>
      </c>
      <c r="AJ110" s="85"/>
      <c r="AK110" s="16">
        <f>'[6]Com Forecast Med'!AJ110</f>
        <v>27.901719330768323</v>
      </c>
      <c r="AL110" s="16">
        <f>'[6]Com Forecast Med'!AK110</f>
        <v>28.266330330768323</v>
      </c>
      <c r="AM110" s="16">
        <f>'[6]Com Forecast Med'!AL110</f>
        <v>28.598571330768323</v>
      </c>
      <c r="AN110" s="16">
        <f>'[6]Com Forecast Med'!AM110</f>
        <v>29.042578262588229</v>
      </c>
      <c r="AO110" s="16">
        <f>'[6]Com Forecast Med'!AN110</f>
        <v>29.406969228976816</v>
      </c>
      <c r="AP110" s="16">
        <f>'[6]Com Forecast Med'!AO110</f>
        <v>29.837128101116356</v>
      </c>
      <c r="AQ110" s="89">
        <f>'[6]Com Forecast Med'!AP110</f>
        <v>29.747616716813006</v>
      </c>
      <c r="AR110" s="16">
        <f>'[6]Com Forecast Med'!AQ110</f>
        <v>29.658373866662568</v>
      </c>
      <c r="AS110" s="16">
        <f>'[6]Com Forecast Med'!AR110</f>
        <v>29.569398745062582</v>
      </c>
      <c r="AT110" s="16">
        <f>'[6]Com Forecast Med'!AS110</f>
        <v>29.480690548827393</v>
      </c>
      <c r="AU110" s="16">
        <f>'[6]Com Forecast Med'!AT110</f>
        <v>29.39224847718091</v>
      </c>
      <c r="AV110" s="16">
        <f>'[6]Com Forecast Med'!AU110</f>
        <v>29.304071731749367</v>
      </c>
      <c r="AW110" s="16">
        <f>'[6]Com Forecast Med'!AV110</f>
        <v>29.216159516554118</v>
      </c>
      <c r="AX110" s="16">
        <f>'[6]Com Forecast Med'!AW110</f>
        <v>29.128511038004454</v>
      </c>
      <c r="AY110" s="16">
        <f>'[6]Com Forecast Med'!AX110</f>
        <v>29.041125504890442</v>
      </c>
      <c r="AZ110" s="16">
        <f>'[6]Com Forecast Med'!AY110</f>
        <v>28.95400212837577</v>
      </c>
      <c r="BA110" s="16">
        <f>'[6]Com Forecast Med'!AZ110</f>
        <v>28.867140121990641</v>
      </c>
      <c r="BB110" s="16">
        <f>'[6]Com Forecast Med'!BA110</f>
        <v>28.780538701624668</v>
      </c>
      <c r="BC110" s="16">
        <f>'[6]Com Forecast Med'!BB110</f>
        <v>28.694197085519793</v>
      </c>
      <c r="BD110" s="16">
        <f>'[6]Com Forecast Med'!BC110</f>
        <v>28.608114494263233</v>
      </c>
      <c r="BE110" s="16">
        <f>'[6]Com Forecast Med'!BD110</f>
        <v>28.522290150780442</v>
      </c>
      <c r="BF110" s="16">
        <f>'[6]Com Forecast Med'!BE110</f>
        <v>28.436723280328099</v>
      </c>
      <c r="BG110" s="16">
        <f>'[6]Com Forecast Med'!BF110</f>
        <v>28.351413110487115</v>
      </c>
      <c r="BH110" s="16">
        <f>'[6]Com Forecast Med'!BG110</f>
        <v>28.266358871155653</v>
      </c>
      <c r="BI110" s="16">
        <f>'[6]Com Forecast Med'!BH110</f>
        <v>28.181559794542185</v>
      </c>
      <c r="BJ110" s="16">
        <f>'[6]Com Forecast Med'!BI110</f>
        <v>28.097015115158559</v>
      </c>
    </row>
    <row r="111" spans="1:62" s="1" customFormat="1">
      <c r="B111" s="1" t="str">
        <f t="shared" si="3"/>
        <v>IDMedium OffStock 1987-2049,  post 2021 stock is retired at a fixed rate starting with Cell A32.</v>
      </c>
      <c r="C111" s="1" t="s">
        <v>116</v>
      </c>
      <c r="D111" s="372" t="s">
        <v>43</v>
      </c>
      <c r="E111" s="1" t="str">
        <f>'[6]Com Forecast Med'!D111</f>
        <v>Stock 1987-2049,  post 2021 stock is retired at a fixed rate starting with Cell A32.</v>
      </c>
      <c r="F111" s="1" t="s">
        <v>71</v>
      </c>
      <c r="AJ111" s="85"/>
      <c r="AK111" s="16">
        <f>'[6]Com Forecast Med'!AJ111</f>
        <v>17.111799909061439</v>
      </c>
      <c r="AL111" s="16">
        <f>'[6]Com Forecast Med'!AK111</f>
        <v>17.569900909061438</v>
      </c>
      <c r="AM111" s="16">
        <f>'[6]Com Forecast Med'!AL111</f>
        <v>17.987331909061439</v>
      </c>
      <c r="AN111" s="16">
        <f>'[6]Com Forecast Med'!AM111</f>
        <v>18.545186772117219</v>
      </c>
      <c r="AO111" s="16">
        <f>'[6]Com Forecast Med'!AN111</f>
        <v>19.003011319631085</v>
      </c>
      <c r="AP111" s="16">
        <f>'[6]Com Forecast Med'!AO111</f>
        <v>19.543467338473071</v>
      </c>
      <c r="AQ111" s="89">
        <f>'[6]Com Forecast Med'!AP111</f>
        <v>19.484836936457651</v>
      </c>
      <c r="AR111" s="16">
        <f>'[6]Com Forecast Med'!AQ111</f>
        <v>19.426382425648278</v>
      </c>
      <c r="AS111" s="16">
        <f>'[6]Com Forecast Med'!AR111</f>
        <v>19.368103278371333</v>
      </c>
      <c r="AT111" s="16">
        <f>'[6]Com Forecast Med'!AS111</f>
        <v>19.30999896853622</v>
      </c>
      <c r="AU111" s="16">
        <f>'[6]Com Forecast Med'!AT111</f>
        <v>19.25206897163061</v>
      </c>
      <c r="AV111" s="16">
        <f>'[6]Com Forecast Med'!AU111</f>
        <v>19.194312764715718</v>
      </c>
      <c r="AW111" s="16">
        <f>'[6]Com Forecast Med'!AV111</f>
        <v>19.136729826421572</v>
      </c>
      <c r="AX111" s="16">
        <f>'[6]Com Forecast Med'!AW111</f>
        <v>19.079319636942309</v>
      </c>
      <c r="AY111" s="16">
        <f>'[6]Com Forecast Med'!AX111</f>
        <v>19.02208167803148</v>
      </c>
      <c r="AZ111" s="16">
        <f>'[6]Com Forecast Med'!AY111</f>
        <v>18.965015432997387</v>
      </c>
      <c r="BA111" s="16">
        <f>'[6]Com Forecast Med'!AZ111</f>
        <v>18.908120386698393</v>
      </c>
      <c r="BB111" s="16">
        <f>'[6]Com Forecast Med'!BA111</f>
        <v>18.851396025538296</v>
      </c>
      <c r="BC111" s="16">
        <f>'[6]Com Forecast Med'!BB111</f>
        <v>18.794841837461682</v>
      </c>
      <c r="BD111" s="16">
        <f>'[6]Com Forecast Med'!BC111</f>
        <v>18.738457311949297</v>
      </c>
      <c r="BE111" s="16">
        <f>'[6]Com Forecast Med'!BD111</f>
        <v>18.682241940013448</v>
      </c>
      <c r="BF111" s="16">
        <f>'[6]Com Forecast Med'!BE111</f>
        <v>18.626195214193409</v>
      </c>
      <c r="BG111" s="16">
        <f>'[6]Com Forecast Med'!BF111</f>
        <v>18.570316628550827</v>
      </c>
      <c r="BH111" s="16">
        <f>'[6]Com Forecast Med'!BG111</f>
        <v>18.514605678665173</v>
      </c>
      <c r="BI111" s="16">
        <f>'[6]Com Forecast Med'!BH111</f>
        <v>18.459061861629177</v>
      </c>
      <c r="BJ111" s="16">
        <f>'[6]Com Forecast Med'!BI111</f>
        <v>18.403684676044289</v>
      </c>
    </row>
    <row r="112" spans="1:62" s="1" customFormat="1">
      <c r="B112" s="1" t="str">
        <f t="shared" si="3"/>
        <v>IDSmall OffStock 1987-2049,  post 2021 stock is retired at a fixed rate starting with Cell A32.</v>
      </c>
      <c r="C112" s="1" t="s">
        <v>117</v>
      </c>
      <c r="D112" s="372" t="s">
        <v>45</v>
      </c>
      <c r="E112" s="1" t="str">
        <f>'[6]Com Forecast Med'!D112</f>
        <v>Stock 1987-2049,  post 2021 stock is retired at a fixed rate starting with Cell A32.</v>
      </c>
      <c r="F112" s="1" t="s">
        <v>71</v>
      </c>
      <c r="AJ112" s="85"/>
      <c r="AK112" s="16">
        <f>'[6]Com Forecast Med'!AJ112</f>
        <v>13.505223551792724</v>
      </c>
      <c r="AL112" s="16">
        <f>'[6]Com Forecast Med'!AK112</f>
        <v>13.617411551792724</v>
      </c>
      <c r="AM112" s="16">
        <f>'[6]Com Forecast Med'!AL112</f>
        <v>13.719639551792724</v>
      </c>
      <c r="AN112" s="16">
        <f>'[6]Com Forecast Med'!AM112</f>
        <v>13.856257069275772</v>
      </c>
      <c r="AO112" s="16">
        <f>'[6]Com Forecast Med'!AN112</f>
        <v>13.968377366626108</v>
      </c>
      <c r="AP112" s="16">
        <f>'[6]Com Forecast Med'!AO112</f>
        <v>14.100733942669043</v>
      </c>
      <c r="AQ112" s="89">
        <f>'[6]Com Forecast Med'!AP112</f>
        <v>14.058431740841035</v>
      </c>
      <c r="AR112" s="16">
        <f>'[6]Com Forecast Med'!AQ112</f>
        <v>14.016256445618513</v>
      </c>
      <c r="AS112" s="16">
        <f>'[6]Com Forecast Med'!AR112</f>
        <v>13.974207676281658</v>
      </c>
      <c r="AT112" s="16">
        <f>'[6]Com Forecast Med'!AS112</f>
        <v>13.932285053252812</v>
      </c>
      <c r="AU112" s="16">
        <f>'[6]Com Forecast Med'!AT112</f>
        <v>13.890488198093054</v>
      </c>
      <c r="AV112" s="16">
        <f>'[6]Com Forecast Med'!AU112</f>
        <v>13.848816733498776</v>
      </c>
      <c r="AW112" s="16">
        <f>'[6]Com Forecast Med'!AV112</f>
        <v>13.80727028329828</v>
      </c>
      <c r="AX112" s="16">
        <f>'[6]Com Forecast Med'!AW112</f>
        <v>13.765848472448384</v>
      </c>
      <c r="AY112" s="16">
        <f>'[6]Com Forecast Med'!AX112</f>
        <v>13.724550927031039</v>
      </c>
      <c r="AZ112" s="16">
        <f>'[6]Com Forecast Med'!AY112</f>
        <v>13.683377274249946</v>
      </c>
      <c r="BA112" s="16">
        <f>'[6]Com Forecast Med'!AZ112</f>
        <v>13.642327142427195</v>
      </c>
      <c r="BB112" s="16">
        <f>'[6]Com Forecast Med'!BA112</f>
        <v>13.601400160999914</v>
      </c>
      <c r="BC112" s="16">
        <f>'[6]Com Forecast Med'!BB112</f>
        <v>13.560595960516913</v>
      </c>
      <c r="BD112" s="16">
        <f>'[6]Com Forecast Med'!BC112</f>
        <v>13.519914172635362</v>
      </c>
      <c r="BE112" s="16">
        <f>'[6]Com Forecast Med'!BD112</f>
        <v>13.479354430117455</v>
      </c>
      <c r="BF112" s="16">
        <f>'[6]Com Forecast Med'!BE112</f>
        <v>13.438916366827103</v>
      </c>
      <c r="BG112" s="16">
        <f>'[6]Com Forecast Med'!BF112</f>
        <v>13.398599617726621</v>
      </c>
      <c r="BH112" s="16">
        <f>'[6]Com Forecast Med'!BG112</f>
        <v>13.358403818873441</v>
      </c>
      <c r="BI112" s="16">
        <f>'[6]Com Forecast Med'!BH112</f>
        <v>13.31832860741682</v>
      </c>
      <c r="BJ112" s="16">
        <f>'[6]Com Forecast Med'!BI112</f>
        <v>13.27837362159457</v>
      </c>
    </row>
    <row r="113" spans="2:62" s="1" customFormat="1">
      <c r="B113" s="1" t="str">
        <f t="shared" si="3"/>
        <v>IDXLarge RetStock 1987-2049,  post 2021 stock is retired at a fixed rate starting with Cell A32.</v>
      </c>
      <c r="C113" s="1" t="s">
        <v>100</v>
      </c>
      <c r="D113" s="372" t="s">
        <v>5432</v>
      </c>
      <c r="E113" s="1" t="str">
        <f>'[6]Com Forecast Med'!D113</f>
        <v>Stock 1987-2049,  post 2021 stock is retired at a fixed rate starting with Cell A32.</v>
      </c>
      <c r="F113" s="1" t="s">
        <v>71</v>
      </c>
      <c r="AJ113" s="85"/>
      <c r="AK113" s="16">
        <f>'[6]Com Forecast Med'!AJ113</f>
        <v>14.722868471633625</v>
      </c>
      <c r="AL113" s="16">
        <f>'[6]Com Forecast Med'!AK113</f>
        <v>14.780436471633625</v>
      </c>
      <c r="AM113" s="16">
        <f>'[6]Com Forecast Med'!AL113</f>
        <v>14.883392471633625</v>
      </c>
      <c r="AN113" s="16">
        <f>'[6]Com Forecast Med'!AM113</f>
        <v>14.969060864876047</v>
      </c>
      <c r="AO113" s="16">
        <f>'[6]Com Forecast Med'!AN113</f>
        <v>15.054660033984677</v>
      </c>
      <c r="AP113" s="16">
        <f>'[6]Com Forecast Med'!AO113</f>
        <v>15.13973483010486</v>
      </c>
      <c r="AQ113" s="89">
        <f>'[6]Com Forecast Med'!AP113</f>
        <v>15.070092049886377</v>
      </c>
      <c r="AR113" s="16">
        <f>'[6]Com Forecast Med'!AQ113</f>
        <v>15.000769626456899</v>
      </c>
      <c r="AS113" s="16">
        <f>'[6]Com Forecast Med'!AR113</f>
        <v>14.931766086175196</v>
      </c>
      <c r="AT113" s="16">
        <f>'[6]Com Forecast Med'!AS113</f>
        <v>14.863079962178789</v>
      </c>
      <c r="AU113" s="16">
        <f>'[6]Com Forecast Med'!AT113</f>
        <v>14.794709794352766</v>
      </c>
      <c r="AV113" s="16">
        <f>'[6]Com Forecast Med'!AU113</f>
        <v>14.726654129298742</v>
      </c>
      <c r="AW113" s="16">
        <f>'[6]Com Forecast Med'!AV113</f>
        <v>14.658911520303967</v>
      </c>
      <c r="AX113" s="16">
        <f>'[6]Com Forecast Med'!AW113</f>
        <v>14.591480527310567</v>
      </c>
      <c r="AY113" s="16">
        <f>'[6]Com Forecast Med'!AX113</f>
        <v>14.524359716884938</v>
      </c>
      <c r="AZ113" s="16">
        <f>'[6]Com Forecast Med'!AY113</f>
        <v>14.457547662187267</v>
      </c>
      <c r="BA113" s="16">
        <f>'[6]Com Forecast Med'!AZ113</f>
        <v>14.391042942941205</v>
      </c>
      <c r="BB113" s="16">
        <f>'[6]Com Forecast Med'!BA113</f>
        <v>14.324844145403674</v>
      </c>
      <c r="BC113" s="16">
        <f>'[6]Com Forecast Med'!BB113</f>
        <v>14.258949862334816</v>
      </c>
      <c r="BD113" s="16">
        <f>'[6]Com Forecast Med'!BC113</f>
        <v>14.193358692968076</v>
      </c>
      <c r="BE113" s="16">
        <f>'[6]Com Forecast Med'!BD113</f>
        <v>14.128069242980422</v>
      </c>
      <c r="BF113" s="16">
        <f>'[6]Com Forecast Med'!BE113</f>
        <v>14.063080124462711</v>
      </c>
      <c r="BG113" s="16">
        <f>'[6]Com Forecast Med'!BF113</f>
        <v>13.998389955890183</v>
      </c>
      <c r="BH113" s="16">
        <f>'[6]Com Forecast Med'!BG113</f>
        <v>13.933997362093088</v>
      </c>
      <c r="BI113" s="16">
        <f>'[6]Com Forecast Med'!BH113</f>
        <v>13.869900974227459</v>
      </c>
      <c r="BJ113" s="16">
        <f>'[6]Com Forecast Med'!BI113</f>
        <v>13.806099429746013</v>
      </c>
    </row>
    <row r="114" spans="2:62" s="1" customFormat="1">
      <c r="B114" s="1" t="str">
        <f t="shared" si="3"/>
        <v>IDLarge RetStock 1987-2049,  post 2021 stock is retired at a fixed rate starting with Cell A32.</v>
      </c>
      <c r="C114" s="1" t="s">
        <v>101</v>
      </c>
      <c r="D114" s="372" t="s">
        <v>5429</v>
      </c>
      <c r="E114" s="1" t="str">
        <f>'[6]Com Forecast Med'!D114</f>
        <v>Stock 1987-2049,  post 2021 stock is retired at a fixed rate starting with Cell A32.</v>
      </c>
      <c r="F114" s="1" t="s">
        <v>71</v>
      </c>
      <c r="AJ114" s="85"/>
      <c r="AK114" s="16">
        <f>'[6]Com Forecast Med'!AJ114</f>
        <v>21.043723942904492</v>
      </c>
      <c r="AL114" s="16">
        <f>'[6]Com Forecast Med'!AK114</f>
        <v>21.070451942904491</v>
      </c>
      <c r="AM114" s="16">
        <f>'[6]Com Forecast Med'!AL114</f>
        <v>21.118252942904491</v>
      </c>
      <c r="AN114" s="16">
        <f>'[6]Com Forecast Med'!AM114</f>
        <v>21.158027554052758</v>
      </c>
      <c r="AO114" s="16">
        <f>'[6]Com Forecast Med'!AN114</f>
        <v>21.197770025424621</v>
      </c>
      <c r="AP114" s="16">
        <f>'[6]Com Forecast Med'!AO114</f>
        <v>21.237269037908991</v>
      </c>
      <c r="AQ114" s="89">
        <f>'[6]Com Forecast Med'!AP114</f>
        <v>21.139577600334608</v>
      </c>
      <c r="AR114" s="16">
        <f>'[6]Com Forecast Med'!AQ114</f>
        <v>21.042335543373067</v>
      </c>
      <c r="AS114" s="16">
        <f>'[6]Com Forecast Med'!AR114</f>
        <v>20.945540799873548</v>
      </c>
      <c r="AT114" s="16">
        <f>'[6]Com Forecast Med'!AS114</f>
        <v>20.849191312194129</v>
      </c>
      <c r="AU114" s="16">
        <f>'[6]Com Forecast Med'!AT114</f>
        <v>20.753285032158036</v>
      </c>
      <c r="AV114" s="16">
        <f>'[6]Com Forecast Med'!AU114</f>
        <v>20.657819921010109</v>
      </c>
      <c r="AW114" s="16">
        <f>'[6]Com Forecast Med'!AV114</f>
        <v>20.562793949373461</v>
      </c>
      <c r="AX114" s="16">
        <f>'[6]Com Forecast Med'!AW114</f>
        <v>20.468205097206344</v>
      </c>
      <c r="AY114" s="16">
        <f>'[6]Com Forecast Med'!AX114</f>
        <v>20.374051353759192</v>
      </c>
      <c r="AZ114" s="16">
        <f>'[6]Com Forecast Med'!AY114</f>
        <v>20.2803307175319</v>
      </c>
      <c r="BA114" s="16">
        <f>'[6]Com Forecast Med'!AZ114</f>
        <v>20.187041196231252</v>
      </c>
      <c r="BB114" s="16">
        <f>'[6]Com Forecast Med'!BA114</f>
        <v>20.094180806728588</v>
      </c>
      <c r="BC114" s="16">
        <f>'[6]Com Forecast Med'!BB114</f>
        <v>20.001747575017635</v>
      </c>
      <c r="BD114" s="16">
        <f>'[6]Com Forecast Med'!BC114</f>
        <v>19.909739536172552</v>
      </c>
      <c r="BE114" s="16">
        <f>'[6]Com Forecast Med'!BD114</f>
        <v>19.818154734306159</v>
      </c>
      <c r="BF114" s="16">
        <f>'[6]Com Forecast Med'!BE114</f>
        <v>19.726991222528351</v>
      </c>
      <c r="BG114" s="16">
        <f>'[6]Com Forecast Med'!BF114</f>
        <v>19.636247062904719</v>
      </c>
      <c r="BH114" s="16">
        <f>'[6]Com Forecast Med'!BG114</f>
        <v>19.545920326415356</v>
      </c>
      <c r="BI114" s="16">
        <f>'[6]Com Forecast Med'!BH114</f>
        <v>19.456009092913845</v>
      </c>
      <c r="BJ114" s="16">
        <f>'[6]Com Forecast Med'!BI114</f>
        <v>19.366511451086442</v>
      </c>
    </row>
    <row r="115" spans="2:62" s="1" customFormat="1">
      <c r="B115" s="1" t="str">
        <f t="shared" si="3"/>
        <v>IDMedium RetStock 1987-2049,  post 2021 stock is retired at a fixed rate starting with Cell A32.</v>
      </c>
      <c r="C115" s="1" t="s">
        <v>102</v>
      </c>
      <c r="D115" s="372" t="s">
        <v>5430</v>
      </c>
      <c r="E115" s="1" t="str">
        <f>'[6]Com Forecast Med'!D115</f>
        <v>Stock 1987-2049,  post 2021 stock is retired at a fixed rate starting with Cell A32.</v>
      </c>
      <c r="F115" s="1" t="s">
        <v>71</v>
      </c>
      <c r="AJ115" s="85"/>
      <c r="AK115" s="16">
        <f>'[6]Com Forecast Med'!AJ115</f>
        <v>11.892062523749672</v>
      </c>
      <c r="AL115" s="16">
        <f>'[6]Com Forecast Med'!AK115</f>
        <v>11.984582523749673</v>
      </c>
      <c r="AM115" s="16">
        <f>'[6]Com Forecast Med'!AL115</f>
        <v>12.150047523749672</v>
      </c>
      <c r="AN115" s="16">
        <f>'[6]Com Forecast Med'!AM115</f>
        <v>12.287728870032135</v>
      </c>
      <c r="AO115" s="16">
        <f>'[6]Com Forecast Med'!AN115</f>
        <v>12.425298963242433</v>
      </c>
      <c r="AP115" s="16">
        <f>'[6]Com Forecast Med'!AO115</f>
        <v>12.562026314149872</v>
      </c>
      <c r="AQ115" s="89">
        <f>'[6]Com Forecast Med'!AP115</f>
        <v>12.504240993104782</v>
      </c>
      <c r="AR115" s="16">
        <f>'[6]Com Forecast Med'!AQ115</f>
        <v>12.4467214845365</v>
      </c>
      <c r="AS115" s="16">
        <f>'[6]Com Forecast Med'!AR115</f>
        <v>12.389466565707631</v>
      </c>
      <c r="AT115" s="16">
        <f>'[6]Com Forecast Med'!AS115</f>
        <v>12.332475019505376</v>
      </c>
      <c r="AU115" s="16">
        <f>'[6]Com Forecast Med'!AT115</f>
        <v>12.275745634415649</v>
      </c>
      <c r="AV115" s="16">
        <f>'[6]Com Forecast Med'!AU115</f>
        <v>12.219277204497336</v>
      </c>
      <c r="AW115" s="16">
        <f>'[6]Com Forecast Med'!AV115</f>
        <v>12.163068529356648</v>
      </c>
      <c r="AX115" s="16">
        <f>'[6]Com Forecast Med'!AW115</f>
        <v>12.107118414121608</v>
      </c>
      <c r="AY115" s="16">
        <f>'[6]Com Forecast Med'!AX115</f>
        <v>12.051425669416648</v>
      </c>
      <c r="AZ115" s="16">
        <f>'[6]Com Forecast Med'!AY115</f>
        <v>11.995989111337332</v>
      </c>
      <c r="BA115" s="16">
        <f>'[6]Com Forecast Med'!AZ115</f>
        <v>11.94080756142518</v>
      </c>
      <c r="BB115" s="16">
        <f>'[6]Com Forecast Med'!BA115</f>
        <v>11.885879846642624</v>
      </c>
      <c r="BC115" s="16">
        <f>'[6]Com Forecast Med'!BB115</f>
        <v>11.831204799348066</v>
      </c>
      <c r="BD115" s="16">
        <f>'[6]Com Forecast Med'!BC115</f>
        <v>11.776781257271065</v>
      </c>
      <c r="BE115" s="16">
        <f>'[6]Com Forecast Med'!BD115</f>
        <v>11.722608063487618</v>
      </c>
      <c r="BF115" s="16">
        <f>'[6]Com Forecast Med'!BE115</f>
        <v>11.668684066395574</v>
      </c>
      <c r="BG115" s="16">
        <f>'[6]Com Forecast Med'!BF115</f>
        <v>11.615008119690154</v>
      </c>
      <c r="BH115" s="16">
        <f>'[6]Com Forecast Med'!BG115</f>
        <v>11.561579082339579</v>
      </c>
      <c r="BI115" s="16">
        <f>'[6]Com Forecast Med'!BH115</f>
        <v>11.508395818560816</v>
      </c>
      <c r="BJ115" s="16">
        <f>'[6]Com Forecast Med'!BI115</f>
        <v>11.455457197795436</v>
      </c>
    </row>
    <row r="116" spans="2:62" s="1" customFormat="1">
      <c r="B116" s="1" t="str">
        <f t="shared" si="3"/>
        <v>IDSmall RetStock 1987-2049,  post 2021 stock is retired at a fixed rate starting with Cell A32.</v>
      </c>
      <c r="C116" s="1" t="s">
        <v>103</v>
      </c>
      <c r="D116" s="372" t="s">
        <v>5431</v>
      </c>
      <c r="E116" s="1" t="str">
        <f>'[6]Com Forecast Med'!D116</f>
        <v>Stock 1987-2049,  post 2021 stock is retired at a fixed rate starting with Cell A32.</v>
      </c>
      <c r="F116" s="1" t="s">
        <v>71</v>
      </c>
      <c r="AJ116" s="85"/>
      <c r="AK116" s="16">
        <f>'[6]Com Forecast Med'!AJ116</f>
        <v>11.38435719343676</v>
      </c>
      <c r="AL116" s="16">
        <f>'[6]Com Forecast Med'!AK116</f>
        <v>11.413141193436759</v>
      </c>
      <c r="AM116" s="16">
        <f>'[6]Com Forecast Med'!AL116</f>
        <v>11.464619193436759</v>
      </c>
      <c r="AN116" s="16">
        <f>'[6]Com Forecast Med'!AM116</f>
        <v>11.50745339005797</v>
      </c>
      <c r="AO116" s="16">
        <f>'[6]Com Forecast Med'!AN116</f>
        <v>11.550252974612285</v>
      </c>
      <c r="AP116" s="16">
        <f>'[6]Com Forecast Med'!AO116</f>
        <v>11.592790372672377</v>
      </c>
      <c r="AQ116" s="89">
        <f>'[6]Com Forecast Med'!AP116</f>
        <v>11.539463536958085</v>
      </c>
      <c r="AR116" s="16">
        <f>'[6]Com Forecast Med'!AQ116</f>
        <v>11.486382004688076</v>
      </c>
      <c r="AS116" s="16">
        <f>'[6]Com Forecast Med'!AR116</f>
        <v>11.43354464746651</v>
      </c>
      <c r="AT116" s="16">
        <f>'[6]Com Forecast Med'!AS116</f>
        <v>11.380950342088164</v>
      </c>
      <c r="AU116" s="16">
        <f>'[6]Com Forecast Med'!AT116</f>
        <v>11.328597970514558</v>
      </c>
      <c r="AV116" s="16">
        <f>'[6]Com Forecast Med'!AU116</f>
        <v>11.27648641985019</v>
      </c>
      <c r="AW116" s="16">
        <f>'[6]Com Forecast Med'!AV116</f>
        <v>11.224614582318878</v>
      </c>
      <c r="AX116" s="16">
        <f>'[6]Com Forecast Med'!AW116</f>
        <v>11.172981355240211</v>
      </c>
      <c r="AY116" s="16">
        <f>'[6]Com Forecast Med'!AX116</f>
        <v>11.121585641006105</v>
      </c>
      <c r="AZ116" s="16">
        <f>'[6]Com Forecast Med'!AY116</f>
        <v>11.070426347057476</v>
      </c>
      <c r="BA116" s="16">
        <f>'[6]Com Forecast Med'!AZ116</f>
        <v>11.01950238586101</v>
      </c>
      <c r="BB116" s="16">
        <f>'[6]Com Forecast Med'!BA116</f>
        <v>10.968812674886049</v>
      </c>
      <c r="BC116" s="16">
        <f>'[6]Com Forecast Med'!BB116</f>
        <v>10.918356136581572</v>
      </c>
      <c r="BD116" s="16">
        <f>'[6]Com Forecast Med'!BC116</f>
        <v>10.868131698353297</v>
      </c>
      <c r="BE116" s="16">
        <f>'[6]Com Forecast Med'!BD116</f>
        <v>10.818138292540871</v>
      </c>
      <c r="BF116" s="16">
        <f>'[6]Com Forecast Med'!BE116</f>
        <v>10.768374856395182</v>
      </c>
      <c r="BG116" s="16">
        <f>'[6]Com Forecast Med'!BF116</f>
        <v>10.718840332055764</v>
      </c>
      <c r="BH116" s="16">
        <f>'[6]Com Forecast Med'!BG116</f>
        <v>10.669533666528308</v>
      </c>
      <c r="BI116" s="16">
        <f>'[6]Com Forecast Med'!BH116</f>
        <v>10.620453811662276</v>
      </c>
      <c r="BJ116" s="16">
        <f>'[6]Com Forecast Med'!BI116</f>
        <v>10.57159972412863</v>
      </c>
    </row>
    <row r="117" spans="2:62" s="1" customFormat="1">
      <c r="B117" s="1" t="str">
        <f t="shared" si="3"/>
        <v>IDSchool K-12Stock 1987-2049,  post 2021 stock is retired at a fixed rate starting with Cell A32.</v>
      </c>
      <c r="C117" s="1" t="s">
        <v>104</v>
      </c>
      <c r="D117" s="372" t="s">
        <v>5433</v>
      </c>
      <c r="E117" s="1" t="str">
        <f>'[6]Com Forecast Med'!D117</f>
        <v>Stock 1987-2049,  post 2021 stock is retired at a fixed rate starting with Cell A32.</v>
      </c>
      <c r="F117" s="1" t="s">
        <v>71</v>
      </c>
      <c r="AJ117" s="85"/>
      <c r="AK117" s="16">
        <f>'[6]Com Forecast Med'!AJ117</f>
        <v>15.520734684809039</v>
      </c>
      <c r="AL117" s="16">
        <f>'[6]Com Forecast Med'!AK117</f>
        <v>16.48373468480904</v>
      </c>
      <c r="AM117" s="16">
        <f>'[6]Com Forecast Med'!AL117</f>
        <v>16.87673468480904</v>
      </c>
      <c r="AN117" s="16">
        <f>'[6]Com Forecast Med'!AM117</f>
        <v>16.917797993152814</v>
      </c>
      <c r="AO117" s="16">
        <f>'[6]Com Forecast Med'!AN117</f>
        <v>16.988016104339881</v>
      </c>
      <c r="AP117" s="16">
        <f>'[6]Com Forecast Med'!AO117</f>
        <v>17.029088177530685</v>
      </c>
      <c r="AQ117" s="89">
        <f>'[6]Com Forecast Med'!AP117</f>
        <v>16.99332709235787</v>
      </c>
      <c r="AR117" s="16">
        <f>'[6]Com Forecast Med'!AQ117</f>
        <v>16.957641105463917</v>
      </c>
      <c r="AS117" s="16">
        <f>'[6]Com Forecast Med'!AR117</f>
        <v>16.922030059142443</v>
      </c>
      <c r="AT117" s="16">
        <f>'[6]Com Forecast Med'!AS117</f>
        <v>16.886493796018243</v>
      </c>
      <c r="AU117" s="16">
        <f>'[6]Com Forecast Med'!AT117</f>
        <v>16.851032159046603</v>
      </c>
      <c r="AV117" s="16">
        <f>'[6]Com Forecast Med'!AU117</f>
        <v>16.815644991512606</v>
      </c>
      <c r="AW117" s="16">
        <f>'[6]Com Forecast Med'!AV117</f>
        <v>16.780332137030431</v>
      </c>
      <c r="AX117" s="16">
        <f>'[6]Com Forecast Med'!AW117</f>
        <v>16.745093439542668</v>
      </c>
      <c r="AY117" s="16">
        <f>'[6]Com Forecast Med'!AX117</f>
        <v>16.70992874331963</v>
      </c>
      <c r="AZ117" s="16">
        <f>'[6]Com Forecast Med'!AY117</f>
        <v>16.67483789295866</v>
      </c>
      <c r="BA117" s="16">
        <f>'[6]Com Forecast Med'!AZ117</f>
        <v>16.639820733383448</v>
      </c>
      <c r="BB117" s="16">
        <f>'[6]Com Forecast Med'!BA117</f>
        <v>16.604877109843343</v>
      </c>
      <c r="BC117" s="16">
        <f>'[6]Com Forecast Med'!BB117</f>
        <v>16.570006867912671</v>
      </c>
      <c r="BD117" s="16">
        <f>'[6]Com Forecast Med'!BC117</f>
        <v>16.535209853490056</v>
      </c>
      <c r="BE117" s="16">
        <f>'[6]Com Forecast Med'!BD117</f>
        <v>16.500485912797728</v>
      </c>
      <c r="BF117" s="16">
        <f>'[6]Com Forecast Med'!BE117</f>
        <v>16.465834892380855</v>
      </c>
      <c r="BG117" s="16">
        <f>'[6]Com Forecast Med'!BF117</f>
        <v>16.431256639106856</v>
      </c>
      <c r="BH117" s="16">
        <f>'[6]Com Forecast Med'!BG117</f>
        <v>16.396751000164731</v>
      </c>
      <c r="BI117" s="16">
        <f>'[6]Com Forecast Med'!BH117</f>
        <v>16.362317823064384</v>
      </c>
      <c r="BJ117" s="16">
        <f>'[6]Com Forecast Med'!BI117</f>
        <v>16.327956955635948</v>
      </c>
    </row>
    <row r="118" spans="2:62" s="1" customFormat="1">
      <c r="B118" s="1" t="str">
        <f t="shared" si="3"/>
        <v>IDUniversityStock 1987-2049,  post 2021 stock is retired at a fixed rate starting with Cell A32.</v>
      </c>
      <c r="C118" s="1" t="s">
        <v>105</v>
      </c>
      <c r="D118" s="372" t="s">
        <v>52</v>
      </c>
      <c r="E118" s="1" t="str">
        <f>'[6]Com Forecast Med'!D118</f>
        <v>Stock 1987-2049,  post 2021 stock is retired at a fixed rate starting with Cell A32.</v>
      </c>
      <c r="F118" s="1" t="s">
        <v>71</v>
      </c>
      <c r="AJ118" s="85"/>
      <c r="AK118" s="16">
        <f>'[6]Com Forecast Med'!AJ118</f>
        <v>18.333577000000002</v>
      </c>
      <c r="AL118" s="16">
        <f>'[6]Com Forecast Med'!AK118</f>
        <v>18.810877000000001</v>
      </c>
      <c r="AM118" s="16">
        <f>'[6]Com Forecast Med'!AL118</f>
        <v>19.012677</v>
      </c>
      <c r="AN118" s="16">
        <f>'[6]Com Forecast Med'!AM118</f>
        <v>19.051135957353814</v>
      </c>
      <c r="AO118" s="16">
        <f>'[6]Com Forecast Med'!AN118</f>
        <v>19.089153181648957</v>
      </c>
      <c r="AP118" s="16">
        <f>'[6]Com Forecast Med'!AO118</f>
        <v>19.126899692140054</v>
      </c>
      <c r="AQ118" s="89">
        <f>'[6]Com Forecast Med'!AP118</f>
        <v>19.080995132878918</v>
      </c>
      <c r="AR118" s="16">
        <f>'[6]Com Forecast Med'!AQ118</f>
        <v>19.035200744560008</v>
      </c>
      <c r="AS118" s="16">
        <f>'[6]Com Forecast Med'!AR118</f>
        <v>18.989516262773066</v>
      </c>
      <c r="AT118" s="16">
        <f>'[6]Com Forecast Med'!AS118</f>
        <v>18.943941423742412</v>
      </c>
      <c r="AU118" s="16">
        <f>'[6]Com Forecast Med'!AT118</f>
        <v>18.898475964325431</v>
      </c>
      <c r="AV118" s="16">
        <f>'[6]Com Forecast Med'!AU118</f>
        <v>18.85311962201105</v>
      </c>
      <c r="AW118" s="16">
        <f>'[6]Com Forecast Med'!AV118</f>
        <v>18.807872134918224</v>
      </c>
      <c r="AX118" s="16">
        <f>'[6]Com Forecast Med'!AW118</f>
        <v>18.762733241794422</v>
      </c>
      <c r="AY118" s="16">
        <f>'[6]Com Forecast Med'!AX118</f>
        <v>18.717702682014117</v>
      </c>
      <c r="AZ118" s="16">
        <f>'[6]Com Forecast Med'!AY118</f>
        <v>18.672780195577285</v>
      </c>
      <c r="BA118" s="16">
        <f>'[6]Com Forecast Med'!AZ118</f>
        <v>18.6279655231079</v>
      </c>
      <c r="BB118" s="16">
        <f>'[6]Com Forecast Med'!BA118</f>
        <v>18.58325840585244</v>
      </c>
      <c r="BC118" s="16">
        <f>'[6]Com Forecast Med'!BB118</f>
        <v>18.538658585678395</v>
      </c>
      <c r="BD118" s="16">
        <f>'[6]Com Forecast Med'!BC118</f>
        <v>18.494165805072768</v>
      </c>
      <c r="BE118" s="16">
        <f>'[6]Com Forecast Med'!BD118</f>
        <v>18.449779807140594</v>
      </c>
      <c r="BF118" s="16">
        <f>'[6]Com Forecast Med'!BE118</f>
        <v>18.405500335603456</v>
      </c>
      <c r="BG118" s="16">
        <f>'[6]Com Forecast Med'!BF118</f>
        <v>18.36132713479801</v>
      </c>
      <c r="BH118" s="16">
        <f>'[6]Com Forecast Med'!BG118</f>
        <v>18.317259949674497</v>
      </c>
      <c r="BI118" s="16">
        <f>'[6]Com Forecast Med'!BH118</f>
        <v>18.27329852579528</v>
      </c>
      <c r="BJ118" s="16">
        <f>'[6]Com Forecast Med'!BI118</f>
        <v>18.229442609333372</v>
      </c>
    </row>
    <row r="119" spans="2:62" s="1" customFormat="1">
      <c r="B119" s="1" t="str">
        <f t="shared" si="3"/>
        <v>IDWarehouseStock 1987-2049,  post 2021 stock is retired at a fixed rate starting with Cell A32.</v>
      </c>
      <c r="C119" s="1" t="s">
        <v>106</v>
      </c>
      <c r="D119" s="372" t="s">
        <v>54</v>
      </c>
      <c r="E119" s="1" t="str">
        <f>'[6]Com Forecast Med'!D119</f>
        <v>Stock 1987-2049,  post 2021 stock is retired at a fixed rate starting with Cell A32.</v>
      </c>
      <c r="F119" s="1" t="s">
        <v>71</v>
      </c>
      <c r="AJ119" s="85"/>
      <c r="AK119" s="16">
        <f>'[6]Com Forecast Med'!AJ119</f>
        <v>33.199532314107181</v>
      </c>
      <c r="AL119" s="16">
        <f>'[6]Com Forecast Med'!AK119</f>
        <v>35.497432314107179</v>
      </c>
      <c r="AM119" s="16">
        <f>'[6]Com Forecast Med'!AL119</f>
        <v>35.88123231410718</v>
      </c>
      <c r="AN119" s="16">
        <f>'[6]Com Forecast Med'!AM119</f>
        <v>35.978232536943388</v>
      </c>
      <c r="AO119" s="16">
        <f>'[6]Com Forecast Med'!AN119</f>
        <v>36.07508624616348</v>
      </c>
      <c r="AP119" s="16">
        <f>'[6]Com Forecast Med'!AO119</f>
        <v>36.282291421128839</v>
      </c>
      <c r="AQ119" s="89">
        <f>'[6]Com Forecast Med'!AP119</f>
        <v>36.111039005621116</v>
      </c>
      <c r="AR119" s="16">
        <f>'[6]Com Forecast Med'!AQ119</f>
        <v>35.940594901514586</v>
      </c>
      <c r="AS119" s="16">
        <f>'[6]Com Forecast Med'!AR119</f>
        <v>35.770955293579441</v>
      </c>
      <c r="AT119" s="16">
        <f>'[6]Com Forecast Med'!AS119</f>
        <v>35.602116384593749</v>
      </c>
      <c r="AU119" s="16">
        <f>'[6]Com Forecast Med'!AT119</f>
        <v>35.43407439525847</v>
      </c>
      <c r="AV119" s="16">
        <f>'[6]Com Forecast Med'!AU119</f>
        <v>35.26682556411285</v>
      </c>
      <c r="AW119" s="16">
        <f>'[6]Com Forecast Med'!AV119</f>
        <v>35.100366147450238</v>
      </c>
      <c r="AX119" s="16">
        <f>'[6]Com Forecast Med'!AW119</f>
        <v>34.934692419234274</v>
      </c>
      <c r="AY119" s="16">
        <f>'[6]Com Forecast Med'!AX119</f>
        <v>34.769800671015489</v>
      </c>
      <c r="AZ119" s="16">
        <f>'[6]Com Forecast Med'!AY119</f>
        <v>34.605687211848299</v>
      </c>
      <c r="BA119" s="16">
        <f>'[6]Com Forecast Med'!AZ119</f>
        <v>34.442348368208378</v>
      </c>
      <c r="BB119" s="16">
        <f>'[6]Com Forecast Med'!BA119</f>
        <v>34.279780483910436</v>
      </c>
      <c r="BC119" s="16">
        <f>'[6]Com Forecast Med'!BB119</f>
        <v>34.117979920026379</v>
      </c>
      <c r="BD119" s="16">
        <f>'[6]Com Forecast Med'!BC119</f>
        <v>33.956943054803858</v>
      </c>
      <c r="BE119" s="16">
        <f>'[6]Com Forecast Med'!BD119</f>
        <v>33.796666283585189</v>
      </c>
      <c r="BF119" s="16">
        <f>'[6]Com Forecast Med'!BE119</f>
        <v>33.637146018726668</v>
      </c>
      <c r="BG119" s="16">
        <f>'[6]Com Forecast Med'!BF119</f>
        <v>33.47837868951828</v>
      </c>
      <c r="BH119" s="16">
        <f>'[6]Com Forecast Med'!BG119</f>
        <v>33.320360742103759</v>
      </c>
      <c r="BI119" s="16">
        <f>'[6]Com Forecast Med'!BH119</f>
        <v>33.163088639401032</v>
      </c>
      <c r="BJ119" s="16">
        <f>'[6]Com Forecast Med'!BI119</f>
        <v>33.006558861023059</v>
      </c>
    </row>
    <row r="120" spans="2:62" s="1" customFormat="1">
      <c r="B120" s="1" t="str">
        <f t="shared" si="3"/>
        <v>IDSupermarketStock 1987-2049,  post 2021 stock is retired at a fixed rate starting with Cell A32.</v>
      </c>
      <c r="C120" s="1" t="s">
        <v>107</v>
      </c>
      <c r="D120" s="372" t="s">
        <v>56</v>
      </c>
      <c r="E120" s="1" t="str">
        <f>'[6]Com Forecast Med'!D120</f>
        <v>Stock 1987-2049,  post 2021 stock is retired at a fixed rate starting with Cell A32.</v>
      </c>
      <c r="F120" s="1" t="s">
        <v>71</v>
      </c>
      <c r="AJ120" s="85"/>
      <c r="AK120" s="16">
        <f>'[6]Com Forecast Med'!AJ120</f>
        <v>2.2409548999432207</v>
      </c>
      <c r="AL120" s="16">
        <f>'[6]Com Forecast Med'!AK120</f>
        <v>2.2753520166026564</v>
      </c>
      <c r="AM120" s="16">
        <f>'[6]Com Forecast Med'!AL120</f>
        <v>2.3029841935257429</v>
      </c>
      <c r="AN120" s="16">
        <f>'[6]Com Forecast Med'!AM120</f>
        <v>2.3223573726410409</v>
      </c>
      <c r="AO120" s="16">
        <f>'[6]Com Forecast Med'!AN120</f>
        <v>2.3417086788121764</v>
      </c>
      <c r="AP120" s="16">
        <f>'[6]Com Forecast Med'!AO120</f>
        <v>2.3616548178461696</v>
      </c>
      <c r="AQ120" s="89">
        <f>'[6]Com Forecast Med'!AP120</f>
        <v>2.3505078071059358</v>
      </c>
      <c r="AR120" s="16">
        <f>'[6]Com Forecast Med'!AQ120</f>
        <v>2.3394134102563959</v>
      </c>
      <c r="AS120" s="16">
        <f>'[6]Com Forecast Med'!AR120</f>
        <v>2.3283713789599858</v>
      </c>
      <c r="AT120" s="16">
        <f>'[6]Com Forecast Med'!AS120</f>
        <v>2.3173814660512946</v>
      </c>
      <c r="AU120" s="16">
        <f>'[6]Com Forecast Med'!AT120</f>
        <v>2.3064434255315325</v>
      </c>
      <c r="AV120" s="16">
        <f>'[6]Com Forecast Med'!AU120</f>
        <v>2.2955570125630236</v>
      </c>
      <c r="AW120" s="16">
        <f>'[6]Com Forecast Med'!AV120</f>
        <v>2.2847219834637262</v>
      </c>
      <c r="AX120" s="16">
        <f>'[6]Com Forecast Med'!AW120</f>
        <v>2.2739380957017774</v>
      </c>
      <c r="AY120" s="16">
        <f>'[6]Com Forecast Med'!AX120</f>
        <v>2.263205107890065</v>
      </c>
      <c r="AZ120" s="16">
        <f>'[6]Com Forecast Med'!AY120</f>
        <v>2.2525227797808238</v>
      </c>
      <c r="BA120" s="16">
        <f>'[6]Com Forecast Med'!AZ120</f>
        <v>2.2418908722602584</v>
      </c>
      <c r="BB120" s="16">
        <f>'[6]Com Forecast Med'!BA120</f>
        <v>2.2313091473431901</v>
      </c>
      <c r="BC120" s="16">
        <f>'[6]Com Forecast Med'!BB120</f>
        <v>2.2207773681677305</v>
      </c>
      <c r="BD120" s="16">
        <f>'[6]Com Forecast Med'!BC120</f>
        <v>2.2102952989899789</v>
      </c>
      <c r="BE120" s="16">
        <f>'[6]Com Forecast Med'!BD120</f>
        <v>2.1998627051787465</v>
      </c>
      <c r="BF120" s="16">
        <f>'[6]Com Forecast Med'!BE120</f>
        <v>2.1894793532103027</v>
      </c>
      <c r="BG120" s="16">
        <f>'[6]Com Forecast Med'!BF120</f>
        <v>2.17914501066315</v>
      </c>
      <c r="BH120" s="16">
        <f>'[6]Com Forecast Med'!BG120</f>
        <v>2.1688594462128199</v>
      </c>
      <c r="BI120" s="16">
        <f>'[6]Com Forecast Med'!BH120</f>
        <v>2.1586224296266954</v>
      </c>
      <c r="BJ120" s="16">
        <f>'[6]Com Forecast Med'!BI120</f>
        <v>2.1484337317588573</v>
      </c>
    </row>
    <row r="121" spans="2:62" s="1" customFormat="1">
      <c r="B121" s="1" t="str">
        <f t="shared" si="3"/>
        <v>IDMiniMartStock 1987-2049,  post 2021 stock is retired at a fixed rate starting with Cell A32.</v>
      </c>
      <c r="C121" s="1" t="s">
        <v>108</v>
      </c>
      <c r="D121" s="372" t="s">
        <v>58</v>
      </c>
      <c r="E121" s="1" t="str">
        <f>'[6]Com Forecast Med'!D121</f>
        <v>Stock 1987-2049,  post 2021 stock is retired at a fixed rate starting with Cell A32.</v>
      </c>
      <c r="F121" s="1" t="s">
        <v>71</v>
      </c>
      <c r="AJ121" s="85"/>
      <c r="AK121" s="16">
        <f>'[6]Com Forecast Med'!AJ121</f>
        <v>1.1299939354833448</v>
      </c>
      <c r="AL121" s="16">
        <f>'[6]Com Forecast Med'!AK121</f>
        <v>1.1464355535598973</v>
      </c>
      <c r="AM121" s="16">
        <f>'[6]Com Forecast Med'!AL121</f>
        <v>1.1596435705018782</v>
      </c>
      <c r="AN121" s="16">
        <f>'[6]Com Forecast Med'!AM121</f>
        <v>1.1624856755398809</v>
      </c>
      <c r="AO121" s="16">
        <f>'[6]Com Forecast Med'!AN121</f>
        <v>1.1652636835417496</v>
      </c>
      <c r="AP121" s="16">
        <f>'[6]Com Forecast Med'!AO121</f>
        <v>1.1679703421065739</v>
      </c>
      <c r="AQ121" s="89">
        <f>'[6]Com Forecast Med'!AP121</f>
        <v>1.1651672132855182</v>
      </c>
      <c r="AR121" s="16">
        <f>'[6]Com Forecast Med'!AQ121</f>
        <v>1.1623708119736329</v>
      </c>
      <c r="AS121" s="16">
        <f>'[6]Com Forecast Med'!AR121</f>
        <v>1.1595811220248962</v>
      </c>
      <c r="AT121" s="16">
        <f>'[6]Com Forecast Med'!AS121</f>
        <v>1.1567981273320365</v>
      </c>
      <c r="AU121" s="16">
        <f>'[6]Com Forecast Med'!AT121</f>
        <v>1.1540218118264396</v>
      </c>
      <c r="AV121" s="16">
        <f>'[6]Com Forecast Med'!AU121</f>
        <v>1.1512521594780563</v>
      </c>
      <c r="AW121" s="16">
        <f>'[6]Com Forecast Med'!AV121</f>
        <v>1.1484891542953091</v>
      </c>
      <c r="AX121" s="16">
        <f>'[6]Com Forecast Med'!AW121</f>
        <v>1.1457327803250004</v>
      </c>
      <c r="AY121" s="16">
        <f>'[6]Com Forecast Med'!AX121</f>
        <v>1.1429830216522203</v>
      </c>
      <c r="AZ121" s="16">
        <f>'[6]Com Forecast Med'!AY121</f>
        <v>1.140239862400255</v>
      </c>
      <c r="BA121" s="16">
        <f>'[6]Com Forecast Med'!AZ121</f>
        <v>1.1375032867304944</v>
      </c>
      <c r="BB121" s="16">
        <f>'[6]Com Forecast Med'!BA121</f>
        <v>1.1347732788423412</v>
      </c>
      <c r="BC121" s="16">
        <f>'[6]Com Forecast Med'!BB121</f>
        <v>1.1320498229731197</v>
      </c>
      <c r="BD121" s="16">
        <f>'[6]Com Forecast Med'!BC121</f>
        <v>1.1293329033979842</v>
      </c>
      <c r="BE121" s="16">
        <f>'[6]Com Forecast Med'!BD121</f>
        <v>1.126622504429829</v>
      </c>
      <c r="BF121" s="16">
        <f>'[6]Com Forecast Med'!BE121</f>
        <v>1.1239186104191974</v>
      </c>
      <c r="BG121" s="16">
        <f>'[6]Com Forecast Med'!BF121</f>
        <v>1.1212212057541913</v>
      </c>
      <c r="BH121" s="16">
        <f>'[6]Com Forecast Med'!BG121</f>
        <v>1.1185302748603811</v>
      </c>
      <c r="BI121" s="16">
        <f>'[6]Com Forecast Med'!BH121</f>
        <v>1.1158458022007163</v>
      </c>
      <c r="BJ121" s="16">
        <f>'[6]Com Forecast Med'!BI121</f>
        <v>1.1131677722754345</v>
      </c>
    </row>
    <row r="122" spans="2:62" s="1" customFormat="1">
      <c r="B122" s="1" t="str">
        <f t="shared" si="3"/>
        <v>IDRestaurantStock 1987-2049,  post 2021 stock is retired at a fixed rate starting with Cell A32.</v>
      </c>
      <c r="C122" s="1" t="s">
        <v>109</v>
      </c>
      <c r="D122" s="372" t="s">
        <v>60</v>
      </c>
      <c r="E122" s="1" t="str">
        <f>'[6]Com Forecast Med'!D122</f>
        <v>Stock 1987-2049,  post 2021 stock is retired at a fixed rate starting with Cell A32.</v>
      </c>
      <c r="F122" s="1" t="s">
        <v>71</v>
      </c>
      <c r="AJ122" s="85"/>
      <c r="AK122" s="16">
        <f>'[6]Com Forecast Med'!AJ122</f>
        <v>3</v>
      </c>
      <c r="AL122" s="16">
        <f>'[6]Com Forecast Med'!AK122</f>
        <v>3.0152612652640118</v>
      </c>
      <c r="AM122" s="16">
        <f>'[6]Com Forecast Med'!AL122</f>
        <v>3.0275210713989442</v>
      </c>
      <c r="AN122" s="16">
        <f>'[6]Com Forecast Med'!AM122</f>
        <v>3.1021716596093989</v>
      </c>
      <c r="AO122" s="16">
        <f>'[6]Com Forecast Med'!AN122</f>
        <v>3.1845402348731993</v>
      </c>
      <c r="AP122" s="16">
        <f>'[6]Com Forecast Med'!AO122</f>
        <v>3.2803720496964379</v>
      </c>
      <c r="AQ122" s="89">
        <f>'[6]Com Forecast Med'!AP122</f>
        <v>3.2508487012491698</v>
      </c>
      <c r="AR122" s="16">
        <f>'[6]Com Forecast Med'!AQ122</f>
        <v>3.2215910629379274</v>
      </c>
      <c r="AS122" s="16">
        <f>'[6]Com Forecast Med'!AR122</f>
        <v>3.1925967433714861</v>
      </c>
      <c r="AT122" s="16">
        <f>'[6]Com Forecast Med'!AS122</f>
        <v>3.1638633726811429</v>
      </c>
      <c r="AU122" s="16">
        <f>'[6]Com Forecast Med'!AT122</f>
        <v>3.1353886023270126</v>
      </c>
      <c r="AV122" s="16">
        <f>'[6]Com Forecast Med'!AU122</f>
        <v>3.1071701049060696</v>
      </c>
      <c r="AW122" s="16">
        <f>'[6]Com Forecast Med'!AV122</f>
        <v>3.0792055739619149</v>
      </c>
      <c r="AX122" s="16">
        <f>'[6]Com Forecast Med'!AW122</f>
        <v>3.0514927237962577</v>
      </c>
      <c r="AY122" s="16">
        <f>'[6]Com Forecast Med'!AX122</f>
        <v>3.0240292892820912</v>
      </c>
      <c r="AZ122" s="16">
        <f>'[6]Com Forecast Med'!AY122</f>
        <v>2.9968130256785526</v>
      </c>
      <c r="BA122" s="16">
        <f>'[6]Com Forecast Med'!AZ122</f>
        <v>2.9698417084474458</v>
      </c>
      <c r="BB122" s="16">
        <f>'[6]Com Forecast Med'!BA122</f>
        <v>2.9431131330714186</v>
      </c>
      <c r="BC122" s="16">
        <f>'[6]Com Forecast Med'!BB122</f>
        <v>2.9166251148737761</v>
      </c>
      <c r="BD122" s="16">
        <f>'[6]Com Forecast Med'!BC122</f>
        <v>2.8903754888399122</v>
      </c>
      <c r="BE122" s="16">
        <f>'[6]Com Forecast Med'!BD122</f>
        <v>2.8643621094403531</v>
      </c>
      <c r="BF122" s="16">
        <f>'[6]Com Forecast Med'!BE122</f>
        <v>2.8385828504553898</v>
      </c>
      <c r="BG122" s="16">
        <f>'[6]Com Forecast Med'!BF122</f>
        <v>2.8130356048012914</v>
      </c>
      <c r="BH122" s="16">
        <f>'[6]Com Forecast Med'!BG122</f>
        <v>2.7877182843580797</v>
      </c>
      <c r="BI122" s="16">
        <f>'[6]Com Forecast Med'!BH122</f>
        <v>2.7626288197988571</v>
      </c>
      <c r="BJ122" s="16">
        <f>'[6]Com Forecast Med'!BI122</f>
        <v>2.7377651604206674</v>
      </c>
    </row>
    <row r="123" spans="2:62" s="1" customFormat="1">
      <c r="B123" s="1" t="str">
        <f t="shared" si="3"/>
        <v>IDLodgingStock 1987-2049,  post 2021 stock is retired at a fixed rate starting with Cell A32.</v>
      </c>
      <c r="C123" s="1" t="s">
        <v>110</v>
      </c>
      <c r="D123" s="372" t="s">
        <v>62</v>
      </c>
      <c r="E123" s="1" t="str">
        <f>'[6]Com Forecast Med'!D123</f>
        <v>Stock 1987-2049,  post 2021 stock is retired at a fixed rate starting with Cell A32.</v>
      </c>
      <c r="F123" s="1" t="s">
        <v>71</v>
      </c>
      <c r="AJ123" s="85"/>
      <c r="AK123" s="16">
        <f>'[6]Com Forecast Med'!AJ123</f>
        <v>11.18732457426283</v>
      </c>
      <c r="AL123" s="16">
        <f>'[6]Com Forecast Med'!AK123</f>
        <v>11.465624574262829</v>
      </c>
      <c r="AM123" s="16">
        <f>'[6]Com Forecast Med'!AL123</f>
        <v>11.818524574262829</v>
      </c>
      <c r="AN123" s="16">
        <f>'[6]Com Forecast Med'!AM123</f>
        <v>11.861010991739128</v>
      </c>
      <c r="AO123" s="16">
        <f>'[6]Com Forecast Med'!AN123</f>
        <v>11.930475777359915</v>
      </c>
      <c r="AP123" s="16">
        <f>'[6]Com Forecast Med'!AO123</f>
        <v>12.11311305819588</v>
      </c>
      <c r="AQ123" s="89">
        <f>'[6]Com Forecast Med'!AP123</f>
        <v>12.068294539880554</v>
      </c>
      <c r="AR123" s="16">
        <f>'[6]Com Forecast Med'!AQ123</f>
        <v>12.023641850082996</v>
      </c>
      <c r="AS123" s="16">
        <f>'[6]Com Forecast Med'!AR123</f>
        <v>11.979154375237687</v>
      </c>
      <c r="AT123" s="16">
        <f>'[6]Com Forecast Med'!AS123</f>
        <v>11.934831504049308</v>
      </c>
      <c r="AU123" s="16">
        <f>'[6]Com Forecast Med'!AT123</f>
        <v>11.890672627484324</v>
      </c>
      <c r="AV123" s="16">
        <f>'[6]Com Forecast Med'!AU123</f>
        <v>11.846677138762631</v>
      </c>
      <c r="AW123" s="16">
        <f>'[6]Com Forecast Med'!AV123</f>
        <v>11.802844433349209</v>
      </c>
      <c r="AX123" s="16">
        <f>'[6]Com Forecast Med'!AW123</f>
        <v>11.759173908945817</v>
      </c>
      <c r="AY123" s="16">
        <f>'[6]Com Forecast Med'!AX123</f>
        <v>11.715664965482716</v>
      </c>
      <c r="AZ123" s="16">
        <f>'[6]Com Forecast Med'!AY123</f>
        <v>11.672317005110429</v>
      </c>
      <c r="BA123" s="16">
        <f>'[6]Com Forecast Med'!AZ123</f>
        <v>11.629129432191521</v>
      </c>
      <c r="BB123" s="16">
        <f>'[6]Com Forecast Med'!BA123</f>
        <v>11.586101653292411</v>
      </c>
      <c r="BC123" s="16">
        <f>'[6]Com Forecast Med'!BB123</f>
        <v>11.543233077175229</v>
      </c>
      <c r="BD123" s="16">
        <f>'[6]Com Forecast Med'!BC123</f>
        <v>11.500523114789679</v>
      </c>
      <c r="BE123" s="16">
        <f>'[6]Com Forecast Med'!BD123</f>
        <v>11.457971179264957</v>
      </c>
      <c r="BF123" s="16">
        <f>'[6]Com Forecast Med'!BE123</f>
        <v>11.415576685901677</v>
      </c>
      <c r="BG123" s="16">
        <f>'[6]Com Forecast Med'!BF123</f>
        <v>11.373339052163839</v>
      </c>
      <c r="BH123" s="16">
        <f>'[6]Com Forecast Med'!BG123</f>
        <v>11.331257697670832</v>
      </c>
      <c r="BI123" s="16">
        <f>'[6]Com Forecast Med'!BH123</f>
        <v>11.28933204418945</v>
      </c>
      <c r="BJ123" s="16">
        <f>'[6]Com Forecast Med'!BI123</f>
        <v>11.247561515625948</v>
      </c>
    </row>
    <row r="124" spans="2:62" s="1" customFormat="1">
      <c r="B124" s="1" t="str">
        <f t="shared" si="3"/>
        <v>IDHospitalStock 1987-2049,  post 2021 stock is retired at a fixed rate starting with Cell A32.</v>
      </c>
      <c r="C124" s="1" t="s">
        <v>111</v>
      </c>
      <c r="D124" s="372" t="s">
        <v>64</v>
      </c>
      <c r="E124" s="1" t="str">
        <f>'[6]Com Forecast Med'!D124</f>
        <v>Stock 1987-2049,  post 2021 stock is retired at a fixed rate starting with Cell A32.</v>
      </c>
      <c r="F124" s="1" t="s">
        <v>71</v>
      </c>
      <c r="AJ124" s="85"/>
      <c r="AK124" s="16">
        <f>'[6]Com Forecast Med'!AJ124</f>
        <v>15.028331666666666</v>
      </c>
      <c r="AL124" s="16">
        <f>'[6]Com Forecast Med'!AK124</f>
        <v>15.444331666666667</v>
      </c>
      <c r="AM124" s="16">
        <f>'[6]Com Forecast Med'!AL124</f>
        <v>15.501631666666666</v>
      </c>
      <c r="AN124" s="16">
        <f>'[6]Com Forecast Med'!AM124</f>
        <v>16.276433287330441</v>
      </c>
      <c r="AO124" s="16">
        <f>'[6]Com Forecast Med'!AN124</f>
        <v>17.037064499476326</v>
      </c>
      <c r="AP124" s="16">
        <f>'[6]Com Forecast Med'!AO124</f>
        <v>17.829962696768231</v>
      </c>
      <c r="AQ124" s="89">
        <f>'[6]Com Forecast Med'!AP124</f>
        <v>17.756859849711482</v>
      </c>
      <c r="AR124" s="16">
        <f>'[6]Com Forecast Med'!AQ124</f>
        <v>17.684056724327665</v>
      </c>
      <c r="AS124" s="16">
        <f>'[6]Com Forecast Med'!AR124</f>
        <v>17.611552091757922</v>
      </c>
      <c r="AT124" s="16">
        <f>'[6]Com Forecast Med'!AS124</f>
        <v>17.539344728181714</v>
      </c>
      <c r="AU124" s="16">
        <f>'[6]Com Forecast Med'!AT124</f>
        <v>17.467433414796169</v>
      </c>
      <c r="AV124" s="16">
        <f>'[6]Com Forecast Med'!AU124</f>
        <v>17.395816937795505</v>
      </c>
      <c r="AW124" s="16">
        <f>'[6]Com Forecast Med'!AV124</f>
        <v>17.324494088350544</v>
      </c>
      <c r="AX124" s="16">
        <f>'[6]Com Forecast Med'!AW124</f>
        <v>17.253463662588306</v>
      </c>
      <c r="AY124" s="16">
        <f>'[6]Com Forecast Med'!AX124</f>
        <v>17.182724461571695</v>
      </c>
      <c r="AZ124" s="16">
        <f>'[6]Com Forecast Med'!AY124</f>
        <v>17.11227529127925</v>
      </c>
      <c r="BA124" s="16">
        <f>'[6]Com Forecast Med'!AZ124</f>
        <v>17.042114962585003</v>
      </c>
      <c r="BB124" s="16">
        <f>'[6]Com Forecast Med'!BA124</f>
        <v>16.972242291238405</v>
      </c>
      <c r="BC124" s="16">
        <f>'[6]Com Forecast Med'!BB124</f>
        <v>16.902656097844329</v>
      </c>
      <c r="BD124" s="16">
        <f>'[6]Com Forecast Med'!BC124</f>
        <v>16.833355207843166</v>
      </c>
      <c r="BE124" s="16">
        <f>'[6]Com Forecast Med'!BD124</f>
        <v>16.76433845149101</v>
      </c>
      <c r="BF124" s="16">
        <f>'[6]Com Forecast Med'!BE124</f>
        <v>16.695604663839898</v>
      </c>
      <c r="BG124" s="16">
        <f>'[6]Com Forecast Med'!BF124</f>
        <v>16.627152684718155</v>
      </c>
      <c r="BH124" s="16">
        <f>'[6]Com Forecast Med'!BG124</f>
        <v>16.55898135871081</v>
      </c>
      <c r="BI124" s="16">
        <f>'[6]Com Forecast Med'!BH124</f>
        <v>16.491089535140095</v>
      </c>
      <c r="BJ124" s="16">
        <f>'[6]Com Forecast Med'!BI124</f>
        <v>16.423476068046021</v>
      </c>
    </row>
    <row r="125" spans="2:62" s="1" customFormat="1">
      <c r="B125" s="1" t="str">
        <f t="shared" si="3"/>
        <v>IDResidential CareStock 1987-2049,  post 2021 stock is retired at a fixed rate starting with Cell A32.</v>
      </c>
      <c r="C125" s="1" t="s">
        <v>112</v>
      </c>
      <c r="D125" s="372" t="s">
        <v>5434</v>
      </c>
      <c r="E125" s="1" t="str">
        <f>'[6]Com Forecast Med'!D125</f>
        <v>Stock 1987-2049,  post 2021 stock is retired at a fixed rate starting with Cell A32.</v>
      </c>
      <c r="F125" s="1" t="s">
        <v>71</v>
      </c>
      <c r="AJ125" s="85"/>
      <c r="AK125" s="16">
        <f>'[6]Com Forecast Med'!AJ125</f>
        <v>7.7805383277095714</v>
      </c>
      <c r="AL125" s="16">
        <f>'[6]Com Forecast Med'!AK125</f>
        <v>8.2681383277095719</v>
      </c>
      <c r="AM125" s="16">
        <f>'[6]Com Forecast Med'!AL125</f>
        <v>8.5026383277095725</v>
      </c>
      <c r="AN125" s="16">
        <f>'[6]Com Forecast Med'!AM125</f>
        <v>8.6266390817291114</v>
      </c>
      <c r="AO125" s="16">
        <f>'[6]Com Forecast Med'!AN125</f>
        <v>8.7425153739940669</v>
      </c>
      <c r="AP125" s="16">
        <f>'[6]Com Forecast Med'!AO125</f>
        <v>8.9011179612796543</v>
      </c>
      <c r="AQ125" s="89">
        <f>'[6]Com Forecast Med'!AP125</f>
        <v>8.8646233776384076</v>
      </c>
      <c r="AR125" s="16">
        <f>'[6]Com Forecast Med'!AQ125</f>
        <v>8.82827842179009</v>
      </c>
      <c r="AS125" s="16">
        <f>'[6]Com Forecast Med'!AR125</f>
        <v>8.7920824802607509</v>
      </c>
      <c r="AT125" s="16">
        <f>'[6]Com Forecast Med'!AS125</f>
        <v>8.7560349420916825</v>
      </c>
      <c r="AU125" s="16">
        <f>'[6]Com Forecast Med'!AT125</f>
        <v>8.7201351988291069</v>
      </c>
      <c r="AV125" s="16">
        <f>'[6]Com Forecast Med'!AU125</f>
        <v>8.6843826445139083</v>
      </c>
      <c r="AW125" s="16">
        <f>'[6]Com Forecast Med'!AV125</f>
        <v>8.6487766756714013</v>
      </c>
      <c r="AX125" s="16">
        <f>'[6]Com Forecast Med'!AW125</f>
        <v>8.613316691301149</v>
      </c>
      <c r="AY125" s="16">
        <f>'[6]Com Forecast Med'!AX125</f>
        <v>8.5780020928668144</v>
      </c>
      <c r="AZ125" s="16">
        <f>'[6]Com Forecast Med'!AY125</f>
        <v>8.5428322842860602</v>
      </c>
      <c r="BA125" s="16">
        <f>'[6]Com Forecast Med'!AZ125</f>
        <v>8.5078066719204877</v>
      </c>
      <c r="BB125" s="16">
        <f>'[6]Com Forecast Med'!BA125</f>
        <v>8.472924664565614</v>
      </c>
      <c r="BC125" s="16">
        <f>'[6]Com Forecast Med'!BB125</f>
        <v>8.4381856734408949</v>
      </c>
      <c r="BD125" s="16">
        <f>'[6]Com Forecast Med'!BC125</f>
        <v>8.4035891121797874</v>
      </c>
      <c r="BE125" s="16">
        <f>'[6]Com Forecast Med'!BD125</f>
        <v>8.3691343968198506</v>
      </c>
      <c r="BF125" s="16">
        <f>'[6]Com Forecast Med'!BE125</f>
        <v>8.3348209457928899</v>
      </c>
      <c r="BG125" s="16">
        <f>'[6]Com Forecast Med'!BF125</f>
        <v>8.3006481799151395</v>
      </c>
      <c r="BH125" s="16">
        <f>'[6]Com Forecast Med'!BG125</f>
        <v>8.2666155223774869</v>
      </c>
      <c r="BI125" s="16">
        <f>'[6]Com Forecast Med'!BH125</f>
        <v>8.2327223987357385</v>
      </c>
      <c r="BJ125" s="16">
        <f>'[6]Com Forecast Med'!BI125</f>
        <v>8.1989682369009227</v>
      </c>
    </row>
    <row r="126" spans="2:62" s="1" customFormat="1">
      <c r="B126" s="1" t="str">
        <f t="shared" si="3"/>
        <v>IDAssemblyStock 1987-2049,  post 2021 stock is retired at a fixed rate starting with Cell A32.</v>
      </c>
      <c r="C126" s="1" t="s">
        <v>113</v>
      </c>
      <c r="D126" s="372" t="s">
        <v>67</v>
      </c>
      <c r="E126" s="1" t="str">
        <f>'[6]Com Forecast Med'!D126</f>
        <v>Stock 1987-2049,  post 2021 stock is retired at a fixed rate starting with Cell A32.</v>
      </c>
      <c r="F126" s="1" t="s">
        <v>71</v>
      </c>
      <c r="AJ126" s="85"/>
      <c r="AK126" s="16">
        <f>'[6]Com Forecast Med'!AJ126</f>
        <v>25.698446151849758</v>
      </c>
      <c r="AL126" s="16">
        <f>'[6]Com Forecast Med'!AK126</f>
        <v>26.020546151849757</v>
      </c>
      <c r="AM126" s="16">
        <f>'[6]Com Forecast Med'!AL126</f>
        <v>26.228046151849757</v>
      </c>
      <c r="AN126" s="16">
        <f>'[6]Com Forecast Med'!AM126</f>
        <v>26.666180196201928</v>
      </c>
      <c r="AO126" s="16">
        <f>'[6]Com Forecast Med'!AN126</f>
        <v>27.136484273528094</v>
      </c>
      <c r="AP126" s="16">
        <f>'[6]Com Forecast Med'!AO126</f>
        <v>27.277502092479445</v>
      </c>
      <c r="AQ126" s="89">
        <f>'[6]Com Forecast Med'!AP126</f>
        <v>27.155117033091187</v>
      </c>
      <c r="AR126" s="16">
        <f>'[6]Com Forecast Med'!AQ126</f>
        <v>27.033281074669386</v>
      </c>
      <c r="AS126" s="16">
        <f>'[6]Com Forecast Med'!AR126</f>
        <v>26.911991753581038</v>
      </c>
      <c r="AT126" s="16">
        <f>'[6]Com Forecast Med'!AS126</f>
        <v>26.791246617246639</v>
      </c>
      <c r="AU126" s="16">
        <f>'[6]Com Forecast Med'!AT126</f>
        <v>26.671043224090592</v>
      </c>
      <c r="AV126" s="16">
        <f>'[6]Com Forecast Med'!AU126</f>
        <v>26.55137914349184</v>
      </c>
      <c r="AW126" s="16">
        <f>'[6]Com Forecast Med'!AV126</f>
        <v>26.432251955734706</v>
      </c>
      <c r="AX126" s="16">
        <f>'[6]Com Forecast Med'!AW126</f>
        <v>26.313659251959976</v>
      </c>
      <c r="AY126" s="16">
        <f>'[6]Com Forecast Med'!AX126</f>
        <v>26.195598634116184</v>
      </c>
      <c r="AZ126" s="16">
        <f>'[6]Com Forecast Med'!AY126</f>
        <v>26.078067714911118</v>
      </c>
      <c r="BA126" s="16">
        <f>'[6]Com Forecast Med'!AZ126</f>
        <v>25.961064117763552</v>
      </c>
      <c r="BB126" s="16">
        <f>'[6]Com Forecast Med'!BA126</f>
        <v>25.844585476755189</v>
      </c>
      <c r="BC126" s="16">
        <f>'[6]Com Forecast Med'!BB126</f>
        <v>25.728629436582814</v>
      </c>
      <c r="BD126" s="16">
        <f>'[6]Com Forecast Med'!BC126</f>
        <v>25.613193652510681</v>
      </c>
      <c r="BE126" s="16">
        <f>'[6]Com Forecast Med'!BD126</f>
        <v>25.498275790323085</v>
      </c>
      <c r="BF126" s="16">
        <f>'[6]Com Forecast Med'!BE126</f>
        <v>25.383873526277171</v>
      </c>
      <c r="BG126" s="16">
        <f>'[6]Com Forecast Med'!BF126</f>
        <v>25.269984547055941</v>
      </c>
      <c r="BH126" s="16">
        <f>'[6]Com Forecast Med'!BG126</f>
        <v>25.156606549721484</v>
      </c>
      <c r="BI126" s="16">
        <f>'[6]Com Forecast Med'!BH126</f>
        <v>25.043737241668403</v>
      </c>
      <c r="BJ126" s="16">
        <f>'[6]Com Forecast Med'!BI126</f>
        <v>24.931374340577452</v>
      </c>
    </row>
    <row r="127" spans="2:62" s="1" customFormat="1">
      <c r="B127" s="1" t="str">
        <f t="shared" si="3"/>
        <v>IDOtherStock 1987-2049,  post 2021 stock is retired at a fixed rate starting with Cell A32.</v>
      </c>
      <c r="C127" s="1" t="s">
        <v>114</v>
      </c>
      <c r="D127" s="372" t="s">
        <v>69</v>
      </c>
      <c r="E127" s="1" t="str">
        <f>'[6]Com Forecast Med'!D127</f>
        <v>Stock 1987-2049,  post 2021 stock is retired at a fixed rate starting with Cell A32.</v>
      </c>
      <c r="F127" s="1" t="s">
        <v>71</v>
      </c>
      <c r="AJ127" s="85"/>
      <c r="AK127" s="16">
        <f>'[6]Com Forecast Med'!AJ127</f>
        <v>39.461898336780941</v>
      </c>
      <c r="AL127" s="16">
        <f>'[6]Com Forecast Med'!AK127</f>
        <v>40.175298336780941</v>
      </c>
      <c r="AM127" s="16">
        <f>'[6]Com Forecast Med'!AL127</f>
        <v>41.117098336780941</v>
      </c>
      <c r="AN127" s="16">
        <f>'[6]Com Forecast Med'!AM127</f>
        <v>42.598233398941758</v>
      </c>
      <c r="AO127" s="16">
        <f>'[6]Com Forecast Med'!AN127</f>
        <v>44.760584264816472</v>
      </c>
      <c r="AP127" s="16">
        <f>'[6]Com Forecast Med'!AO127</f>
        <v>45.495793755818717</v>
      </c>
      <c r="AQ127" s="89">
        <f>'[6]Com Forecast Med'!AP127</f>
        <v>45.086331612016345</v>
      </c>
      <c r="AR127" s="16">
        <f>'[6]Com Forecast Med'!AQ127</f>
        <v>44.680554627508194</v>
      </c>
      <c r="AS127" s="16">
        <f>'[6]Com Forecast Med'!AR127</f>
        <v>44.278429635860618</v>
      </c>
      <c r="AT127" s="16">
        <f>'[6]Com Forecast Med'!AS127</f>
        <v>43.879923769137875</v>
      </c>
      <c r="AU127" s="16">
        <f>'[6]Com Forecast Med'!AT127</f>
        <v>43.485004455215631</v>
      </c>
      <c r="AV127" s="16">
        <f>'[6]Com Forecast Med'!AU127</f>
        <v>43.093639415118687</v>
      </c>
      <c r="AW127" s="16">
        <f>'[6]Com Forecast Med'!AV127</f>
        <v>42.705796660382617</v>
      </c>
      <c r="AX127" s="16">
        <f>'[6]Com Forecast Med'!AW127</f>
        <v>42.321444490439177</v>
      </c>
      <c r="AY127" s="16">
        <f>'[6]Com Forecast Med'!AX127</f>
        <v>41.940551490025221</v>
      </c>
      <c r="AZ127" s="16">
        <f>'[6]Com Forecast Med'!AY127</f>
        <v>41.563086526614995</v>
      </c>
      <c r="BA127" s="16">
        <f>'[6]Com Forecast Med'!AZ127</f>
        <v>41.189018747875458</v>
      </c>
      <c r="BB127" s="16">
        <f>'[6]Com Forecast Med'!BA127</f>
        <v>40.818317579144576</v>
      </c>
      <c r="BC127" s="16">
        <f>'[6]Com Forecast Med'!BB127</f>
        <v>40.450952720932271</v>
      </c>
      <c r="BD127" s="16">
        <f>'[6]Com Forecast Med'!BC127</f>
        <v>40.086894146443882</v>
      </c>
      <c r="BE127" s="16">
        <f>'[6]Com Forecast Med'!BD127</f>
        <v>39.726112099125885</v>
      </c>
      <c r="BF127" s="16">
        <f>'[6]Com Forecast Med'!BE127</f>
        <v>39.36857709023375</v>
      </c>
      <c r="BG127" s="16">
        <f>'[6]Com Forecast Med'!BF127</f>
        <v>39.014259896421649</v>
      </c>
      <c r="BH127" s="16">
        <f>'[6]Com Forecast Med'!BG127</f>
        <v>38.663131557353857</v>
      </c>
      <c r="BI127" s="16">
        <f>'[6]Com Forecast Med'!BH127</f>
        <v>38.315163373337676</v>
      </c>
      <c r="BJ127" s="16">
        <f>'[6]Com Forecast Med'!BI127</f>
        <v>37.970326902977639</v>
      </c>
    </row>
    <row r="128" spans="2:62" s="1" customFormat="1">
      <c r="AQ128" s="338"/>
      <c r="AZ128" s="85"/>
      <c r="BA128" s="85"/>
      <c r="BB128" s="85"/>
      <c r="BC128" s="85"/>
      <c r="BD128" s="85"/>
    </row>
    <row r="129" spans="1:62" s="1" customFormat="1">
      <c r="AQ129" s="338"/>
      <c r="AZ129" s="85"/>
      <c r="BA129" s="85"/>
      <c r="BB129" s="85"/>
      <c r="BC129" s="85"/>
      <c r="BD129" s="85"/>
    </row>
    <row r="130" spans="1:62" s="1" customFormat="1">
      <c r="D130" s="4" t="s">
        <v>118</v>
      </c>
      <c r="E130" s="4"/>
      <c r="AQ130" s="338"/>
      <c r="AZ130" s="85"/>
      <c r="BA130" s="85"/>
      <c r="BB130" s="85"/>
      <c r="BC130" s="85"/>
      <c r="BD130" s="85"/>
    </row>
    <row r="131" spans="1:62" s="1" customFormat="1">
      <c r="B131" s="1" t="str">
        <f>CONCATENATE("MT",D131,E131)</f>
        <v>MTLarge OffNew</v>
      </c>
      <c r="C131" s="1" t="s">
        <v>119</v>
      </c>
      <c r="D131" s="372" t="s">
        <v>41</v>
      </c>
      <c r="E131" s="1" t="s">
        <v>8</v>
      </c>
      <c r="H131" s="16">
        <f>'[6]Com Forecast Med'!G131</f>
        <v>2.7637531750820971E-2</v>
      </c>
      <c r="I131" s="16">
        <f>'[6]Com Forecast Med'!H131</f>
        <v>6.7805425246072637E-2</v>
      </c>
      <c r="J131" s="16">
        <f>'[6]Com Forecast Med'!I131</f>
        <v>4.9110933933817151E-2</v>
      </c>
      <c r="K131" s="16">
        <f>'[6]Com Forecast Med'!J131</f>
        <v>3.8348970016221416E-2</v>
      </c>
      <c r="L131" s="16">
        <f>'[6]Com Forecast Med'!K131</f>
        <v>6.6037027419237657E-2</v>
      </c>
      <c r="M131" s="16">
        <f>'[6]Com Forecast Med'!L131</f>
        <v>2.9153301316679522E-2</v>
      </c>
      <c r="N131" s="16">
        <f>'[6]Com Forecast Med'!M131</f>
        <v>7.9577902207574089E-2</v>
      </c>
      <c r="O131" s="16">
        <f>'[6]Com Forecast Med'!N131</f>
        <v>0.19129011921134953</v>
      </c>
      <c r="P131" s="16">
        <f>'[6]Com Forecast Med'!O131</f>
        <v>0.14137077484240779</v>
      </c>
      <c r="Q131" s="16">
        <f>'[6]Com Forecast Med'!P131</f>
        <v>0.21059091834994842</v>
      </c>
      <c r="R131" s="16">
        <f>'[6]Com Forecast Med'!Q131</f>
        <v>0.10413336917448265</v>
      </c>
      <c r="S131" s="16">
        <f>'[6]Com Forecast Med'!R131</f>
        <v>0.21539085530850052</v>
      </c>
      <c r="T131" s="16">
        <f>'[6]Com Forecast Med'!S131</f>
        <v>0.19139117051574009</v>
      </c>
      <c r="U131" s="16">
        <f>'[6]Com Forecast Med'!T131</f>
        <v>0.25454823575984653</v>
      </c>
      <c r="V131" s="16">
        <f>'[6]Com Forecast Med'!U131</f>
        <v>0.21195511095922112</v>
      </c>
      <c r="W131" s="16">
        <f>'[6]Com Forecast Med'!V131</f>
        <v>0.19125980382003235</v>
      </c>
      <c r="X131" s="16">
        <f>'[6]Com Forecast Med'!W131</f>
        <v>0.26220792463265175</v>
      </c>
      <c r="Y131" s="16">
        <f>'[6]Com Forecast Med'!X131</f>
        <v>0.21725019930928702</v>
      </c>
      <c r="Z131" s="16">
        <f>'[6]Com Forecast Med'!Y131</f>
        <v>2.7993000000000001E-2</v>
      </c>
      <c r="AA131" s="16">
        <f>'[6]Com Forecast Med'!Z131</f>
        <v>4.1474999999999998E-2</v>
      </c>
      <c r="AB131" s="16">
        <f>'[6]Com Forecast Med'!AA131</f>
        <v>4.0846333382852616E-2</v>
      </c>
      <c r="AC131" s="16">
        <f>'[6]Com Forecast Med'!AB131</f>
        <v>5.0886648139373152E-2</v>
      </c>
      <c r="AD131" s="16">
        <f>'[6]Com Forecast Med'!AC131</f>
        <v>5.2535476840249826E-2</v>
      </c>
      <c r="AE131" s="16">
        <f>'[6]Com Forecast Med'!AD131</f>
        <v>5.8530607733513491E-2</v>
      </c>
      <c r="AF131" s="16">
        <f>'[6]Com Forecast Med'!AE131</f>
        <v>6.4685596319532121E-2</v>
      </c>
      <c r="AG131" s="16">
        <f>'[6]Com Forecast Med'!AF131</f>
        <v>1.9266000000000002E-2</v>
      </c>
      <c r="AH131" s="16">
        <f>'[6]Com Forecast Med'!AG131</f>
        <v>9.2609999999999984E-3</v>
      </c>
      <c r="AI131" s="16">
        <f>'[6]Com Forecast Med'!AH131</f>
        <v>5.4390000000000001E-2</v>
      </c>
      <c r="AJ131" s="16">
        <f>'[6]Com Forecast Med'!AI131</f>
        <v>6.0059999999999995E-2</v>
      </c>
      <c r="AK131" s="16">
        <f>'[6]Com Forecast Med'!AJ131</f>
        <v>3.3600000000000005E-2</v>
      </c>
      <c r="AL131" s="16">
        <f>'[6]Com Forecast Med'!AK131</f>
        <v>5.319299999999999E-2</v>
      </c>
      <c r="AM131" s="16">
        <f>'[6]Com Forecast Med'!AL131</f>
        <v>0.10651200000000001</v>
      </c>
      <c r="AN131" s="16">
        <f>'[6]Com Forecast Med'!AM131</f>
        <v>0.11931355605795819</v>
      </c>
      <c r="AO131" s="16">
        <f>'[6]Com Forecast Med'!AN131</f>
        <v>0.1582056455981701</v>
      </c>
      <c r="AP131" s="16">
        <f>'[6]Com Forecast Med'!AO131</f>
        <v>8.1960671253088382E-2</v>
      </c>
      <c r="AQ131" s="89">
        <f>'[6]Com Forecast Med'!AP131</f>
        <v>8.8341660000443911E-2</v>
      </c>
      <c r="AR131" s="16">
        <f>'[6]Com Forecast Med'!AQ131</f>
        <v>0.14661486645967464</v>
      </c>
      <c r="AS131" s="16">
        <f>'[6]Com Forecast Med'!AR131</f>
        <v>0.13405526788719532</v>
      </c>
      <c r="AT131" s="16">
        <f>'[6]Com Forecast Med'!AS131</f>
        <v>3.0935682871659983E-2</v>
      </c>
      <c r="AU131" s="16">
        <f>'[6]Com Forecast Med'!AT131</f>
        <v>6.6734284866447363E-2</v>
      </c>
      <c r="AV131" s="16">
        <f>'[6]Com Forecast Med'!AU131</f>
        <v>0.13912561731408402</v>
      </c>
      <c r="AW131" s="16">
        <f>'[6]Com Forecast Med'!AV131</f>
        <v>0.12945689568846536</v>
      </c>
      <c r="AX131" s="16">
        <f>'[6]Com Forecast Med'!AW131</f>
        <v>0.13180928697508512</v>
      </c>
      <c r="AY131" s="16">
        <f>'[6]Com Forecast Med'!AX131</f>
        <v>0.16330927989587946</v>
      </c>
      <c r="AZ131" s="16">
        <f>'[6]Com Forecast Med'!AY131</f>
        <v>0.10496921117124193</v>
      </c>
      <c r="BA131" s="16">
        <f>'[6]Com Forecast Med'!AZ131</f>
        <v>0.18333343594375984</v>
      </c>
      <c r="BB131" s="16">
        <f>'[6]Com Forecast Med'!BA131</f>
        <v>0.18017754596305169</v>
      </c>
      <c r="BC131" s="16">
        <f>'[6]Com Forecast Med'!BB131</f>
        <v>0.11051247787916819</v>
      </c>
      <c r="BD131" s="16">
        <f>'[6]Com Forecast Med'!BC131</f>
        <v>0.20423920876606322</v>
      </c>
      <c r="BE131" s="16">
        <f>'[6]Com Forecast Med'!BD131</f>
        <v>0.11205656542166938</v>
      </c>
      <c r="BF131" s="16">
        <f>'[6]Com Forecast Med'!BE131</f>
        <v>0.15610521609042952</v>
      </c>
      <c r="BG131" s="16">
        <f>'[6]Com Forecast Med'!BF131</f>
        <v>0.15598531080775191</v>
      </c>
      <c r="BH131" s="16">
        <f>'[6]Com Forecast Med'!BG131</f>
        <v>0.14896124326993648</v>
      </c>
      <c r="BI131" s="16">
        <f>'[6]Com Forecast Med'!BH131</f>
        <v>0.13446602075899952</v>
      </c>
      <c r="BJ131" s="16">
        <f>'[6]Com Forecast Med'!BI131</f>
        <v>0.11267506522981456</v>
      </c>
    </row>
    <row r="132" spans="1:62" s="1" customFormat="1">
      <c r="B132" s="1" t="str">
        <f t="shared" ref="B132:B166" si="4">CONCATENATE("MT",D132,E132)</f>
        <v>MTMedium OffNew</v>
      </c>
      <c r="C132" s="1" t="s">
        <v>120</v>
      </c>
      <c r="D132" s="372" t="s">
        <v>43</v>
      </c>
      <c r="E132" s="1" t="s">
        <v>8</v>
      </c>
      <c r="H132" s="16">
        <f>'[6]Com Forecast Med'!G132</f>
        <v>1.245184060327729E-2</v>
      </c>
      <c r="I132" s="16">
        <f>'[6]Com Forecast Med'!H132</f>
        <v>3.0549122650087968E-2</v>
      </c>
      <c r="J132" s="16">
        <f>'[6]Com Forecast Med'!I132</f>
        <v>2.2126488238364762E-2</v>
      </c>
      <c r="K132" s="16">
        <f>'[6]Com Forecast Med'!J132</f>
        <v>1.7277782482426805E-2</v>
      </c>
      <c r="L132" s="16">
        <f>'[6]Com Forecast Med'!K132</f>
        <v>2.9752386962492529E-2</v>
      </c>
      <c r="M132" s="16">
        <f>'[6]Com Forecast Med'!L132</f>
        <v>1.3134756906930521E-2</v>
      </c>
      <c r="N132" s="16">
        <f>'[6]Com Forecast Med'!M132</f>
        <v>3.585310594179475E-2</v>
      </c>
      <c r="O132" s="16">
        <f>'[6]Com Forecast Med'!N132</f>
        <v>8.6184037521038065E-2</v>
      </c>
      <c r="P132" s="16">
        <f>'[6]Com Forecast Med'!O132</f>
        <v>6.3693327254058227E-2</v>
      </c>
      <c r="Q132" s="16">
        <f>'[6]Com Forecast Med'!P132</f>
        <v>9.4879838454222556E-2</v>
      </c>
      <c r="R132" s="16">
        <f>'[6]Com Forecast Med'!Q132</f>
        <v>4.6916350060977136E-2</v>
      </c>
      <c r="S132" s="16">
        <f>'[6]Com Forecast Med'!R132</f>
        <v>9.7042406749124469E-2</v>
      </c>
      <c r="T132" s="16">
        <f>'[6]Com Forecast Med'!S132</f>
        <v>8.6229565274614936E-2</v>
      </c>
      <c r="U132" s="16">
        <f>'[6]Com Forecast Med'!T132</f>
        <v>0.11468441126016633</v>
      </c>
      <c r="V132" s="16">
        <f>'[6]Com Forecast Med'!U132</f>
        <v>9.5494463127510462E-2</v>
      </c>
      <c r="W132" s="16">
        <f>'[6]Com Forecast Med'!V132</f>
        <v>8.6170379194964994E-2</v>
      </c>
      <c r="X132" s="16">
        <f>'[6]Com Forecast Med'!W132</f>
        <v>0.11813541498129401</v>
      </c>
      <c r="Y132" s="16">
        <f>'[6]Com Forecast Med'!X132</f>
        <v>9.78801174149391E-2</v>
      </c>
      <c r="Z132" s="16">
        <f>'[6]Com Forecast Med'!Y132</f>
        <v>8.2645999999999997E-2</v>
      </c>
      <c r="AA132" s="16">
        <f>'[6]Com Forecast Med'!Z132</f>
        <v>0.12245</v>
      </c>
      <c r="AB132" s="16">
        <f>'[6]Com Forecast Med'!AA132</f>
        <v>0.12059393665413629</v>
      </c>
      <c r="AC132" s="16">
        <f>'[6]Com Forecast Med'!AB132</f>
        <v>0.15023677069719693</v>
      </c>
      <c r="AD132" s="16">
        <f>'[6]Com Forecast Med'!AC132</f>
        <v>0.15510474114740425</v>
      </c>
      <c r="AE132" s="16">
        <f>'[6]Com Forecast Med'!AD132</f>
        <v>0.17280465140370652</v>
      </c>
      <c r="AF132" s="16">
        <f>'[6]Com Forecast Med'!AE132</f>
        <v>0.19097652246719007</v>
      </c>
      <c r="AG132" s="16">
        <f>'[6]Com Forecast Med'!AF132</f>
        <v>2.4205999999999998E-2</v>
      </c>
      <c r="AH132" s="16">
        <f>'[6]Com Forecast Med'!AG132</f>
        <v>2.7342000000000002E-2</v>
      </c>
      <c r="AI132" s="16">
        <f>'[6]Com Forecast Med'!AH132</f>
        <v>0.16058</v>
      </c>
      <c r="AJ132" s="16">
        <f>'[6]Com Forecast Med'!AI132</f>
        <v>0.17732000000000001</v>
      </c>
      <c r="AK132" s="16">
        <f>'[6]Com Forecast Med'!AJ132</f>
        <v>9.9199999999999997E-2</v>
      </c>
      <c r="AL132" s="16">
        <f>'[6]Com Forecast Med'!AK132</f>
        <v>0.15704599999999999</v>
      </c>
      <c r="AM132" s="16">
        <f>'[6]Com Forecast Med'!AL132</f>
        <v>0.31446400000000008</v>
      </c>
      <c r="AN132" s="16">
        <f>'[6]Com Forecast Med'!AM132</f>
        <v>0.35225907026635278</v>
      </c>
      <c r="AO132" s="16">
        <f>'[6]Com Forecast Med'!AN132</f>
        <v>0.46708333462316887</v>
      </c>
      <c r="AP132" s="16">
        <f>'[6]Com Forecast Med'!AO132</f>
        <v>0.24197912465197521</v>
      </c>
      <c r="AQ132" s="89">
        <f>'[6]Com Forecast Med'!AP132</f>
        <v>0.26046257124059258</v>
      </c>
      <c r="AR132" s="16">
        <f>'[6]Com Forecast Med'!AQ132</f>
        <v>0.43243358292267048</v>
      </c>
      <c r="AS132" s="16">
        <f>'[6]Com Forecast Med'!AR132</f>
        <v>0.39519415654091672</v>
      </c>
      <c r="AT132" s="16">
        <f>'[6]Com Forecast Med'!AS132</f>
        <v>9.1153225018658718E-2</v>
      </c>
      <c r="AU132" s="16">
        <f>'[6]Com Forecast Med'!AT132</f>
        <v>0.19653844724334116</v>
      </c>
      <c r="AV132" s="16">
        <f>'[6]Com Forecast Med'!AU132</f>
        <v>0.40953617188339342</v>
      </c>
      <c r="AW132" s="16">
        <f>'[6]Com Forecast Med'!AV132</f>
        <v>0.38088816268875986</v>
      </c>
      <c r="AX132" s="16">
        <f>'[6]Com Forecast Med'!AW132</f>
        <v>0.38761974725768189</v>
      </c>
      <c r="AY132" s="16">
        <f>'[6]Com Forecast Med'!AX132</f>
        <v>0.47994146423292672</v>
      </c>
      <c r="AZ132" s="16">
        <f>'[6]Com Forecast Med'!AY132</f>
        <v>0.30828876491392498</v>
      </c>
      <c r="BA132" s="16">
        <f>'[6]Com Forecast Med'!AZ132</f>
        <v>0.53809211159822423</v>
      </c>
      <c r="BB132" s="16">
        <f>'[6]Com Forecast Med'!BA132</f>
        <v>0.5284885977574062</v>
      </c>
      <c r="BC132" s="16">
        <f>'[6]Com Forecast Med'!BB132</f>
        <v>0.32394187944213249</v>
      </c>
      <c r="BD132" s="16">
        <f>'[6]Com Forecast Med'!BC132</f>
        <v>0.59829661133052536</v>
      </c>
      <c r="BE132" s="16">
        <f>'[6]Com Forecast Med'!BD132</f>
        <v>0.32804784278244409</v>
      </c>
      <c r="BF132" s="16">
        <f>'[6]Com Forecast Med'!BE132</f>
        <v>0.45671003940977883</v>
      </c>
      <c r="BG132" s="16">
        <f>'[6]Com Forecast Med'!BF132</f>
        <v>0.45606938087884535</v>
      </c>
      <c r="BH132" s="16">
        <f>'[6]Com Forecast Med'!BG132</f>
        <v>0.43525660816279393</v>
      </c>
      <c r="BI132" s="16">
        <f>'[6]Com Forecast Med'!BH132</f>
        <v>0.39264571515726304</v>
      </c>
      <c r="BJ132" s="16">
        <f>'[6]Com Forecast Med'!BI132</f>
        <v>0.32880105504655716</v>
      </c>
    </row>
    <row r="133" spans="1:62" s="1" customFormat="1">
      <c r="B133" s="1" t="str">
        <f t="shared" si="4"/>
        <v>MTSmall OffNew</v>
      </c>
      <c r="C133" s="1" t="s">
        <v>121</v>
      </c>
      <c r="D133" s="372" t="s">
        <v>45</v>
      </c>
      <c r="E133" s="1" t="s">
        <v>8</v>
      </c>
      <c r="H133" s="16">
        <f>'[6]Com Forecast Med'!G133</f>
        <v>1.461062764590175E-2</v>
      </c>
      <c r="I133" s="16">
        <f>'[6]Com Forecast Med'!H133</f>
        <v>3.5845452103839388E-2</v>
      </c>
      <c r="J133" s="16">
        <f>'[6]Com Forecast Med'!I133</f>
        <v>2.5962577827818099E-2</v>
      </c>
      <c r="K133" s="16">
        <f>'[6]Com Forecast Med'!J133</f>
        <v>2.0273247501351788E-2</v>
      </c>
      <c r="L133" s="16">
        <f>'[6]Com Forecast Med'!K133</f>
        <v>3.4910585618269804E-2</v>
      </c>
      <c r="M133" s="16">
        <f>'[6]Com Forecast Med'!L133</f>
        <v>1.5411941776389961E-2</v>
      </c>
      <c r="N133" s="16">
        <f>'[6]Com Forecast Med'!M133</f>
        <v>4.2068991850631177E-2</v>
      </c>
      <c r="O133" s="16">
        <f>'[6]Com Forecast Med'!N133</f>
        <v>0.10112584326761248</v>
      </c>
      <c r="P133" s="16">
        <f>'[6]Com Forecast Med'!O133</f>
        <v>7.4735897903533979E-2</v>
      </c>
      <c r="Q133" s="16">
        <f>'[6]Com Forecast Med'!P133</f>
        <v>0.11132924319582904</v>
      </c>
      <c r="R133" s="16">
        <f>'[6]Com Forecast Med'!Q133</f>
        <v>5.5050280764540223E-2</v>
      </c>
      <c r="S133" s="16">
        <f>'[6]Com Forecast Med'!R133</f>
        <v>0.11386673794237505</v>
      </c>
      <c r="T133" s="16">
        <f>'[6]Com Forecast Med'!S133</f>
        <v>0.10117926420964501</v>
      </c>
      <c r="U133" s="16">
        <f>'[6]Com Forecast Med'!T133</f>
        <v>0.13456735297998723</v>
      </c>
      <c r="V133" s="16">
        <f>'[6]Com Forecast Med'!U133</f>
        <v>0.11205042591326843</v>
      </c>
      <c r="W133" s="16">
        <f>'[6]Com Forecast Med'!V133</f>
        <v>0.10110981698500271</v>
      </c>
      <c r="X133" s="16">
        <f>'[6]Com Forecast Med'!W133</f>
        <v>0.13861666038605433</v>
      </c>
      <c r="Y133" s="16">
        <f>'[6]Com Forecast Med'!X133</f>
        <v>0.11484968327577393</v>
      </c>
      <c r="Z133" s="16">
        <f>'[6]Com Forecast Med'!Y133</f>
        <v>2.2661000000000001E-2</v>
      </c>
      <c r="AA133" s="16">
        <f>'[6]Com Forecast Med'!Z133</f>
        <v>3.3575000000000001E-2</v>
      </c>
      <c r="AB133" s="16">
        <f>'[6]Com Forecast Med'!AA133</f>
        <v>3.3066079405166406E-2</v>
      </c>
      <c r="AC133" s="16">
        <f>'[6]Com Forecast Med'!AB133</f>
        <v>4.1193953255683029E-2</v>
      </c>
      <c r="AD133" s="16">
        <f>'[6]Com Forecast Med'!AC133</f>
        <v>4.2528719346868915E-2</v>
      </c>
      <c r="AE133" s="16">
        <f>'[6]Com Forecast Med'!AD133</f>
        <v>4.7381920546177597E-2</v>
      </c>
      <c r="AF133" s="16">
        <f>'[6]Com Forecast Med'!AE133</f>
        <v>5.2364530353906959E-2</v>
      </c>
      <c r="AG133" s="16">
        <f>'[6]Com Forecast Med'!AF133</f>
        <v>5.9280000000000001E-3</v>
      </c>
      <c r="AH133" s="16">
        <f>'[6]Com Forecast Med'!AG133</f>
        <v>7.4970000000000011E-3</v>
      </c>
      <c r="AI133" s="16">
        <f>'[6]Com Forecast Med'!AH133</f>
        <v>4.403E-2</v>
      </c>
      <c r="AJ133" s="16">
        <f>'[6]Com Forecast Med'!AI133</f>
        <v>4.8620000000000003E-2</v>
      </c>
      <c r="AK133" s="16">
        <f>'[6]Com Forecast Med'!AJ133</f>
        <v>2.7200000000000002E-2</v>
      </c>
      <c r="AL133" s="16">
        <f>'[6]Com Forecast Med'!AK133</f>
        <v>4.3060999999999995E-2</v>
      </c>
      <c r="AM133" s="16">
        <f>'[6]Com Forecast Med'!AL133</f>
        <v>8.6224000000000023E-2</v>
      </c>
      <c r="AN133" s="16">
        <f>'[6]Com Forecast Med'!AM133</f>
        <v>9.6587164427870936E-2</v>
      </c>
      <c r="AO133" s="16">
        <f>'[6]Com Forecast Med'!AN133</f>
        <v>0.12807123691280439</v>
      </c>
      <c r="AP133" s="16">
        <f>'[6]Com Forecast Med'!AO133</f>
        <v>6.634911482392869E-2</v>
      </c>
      <c r="AQ133" s="89">
        <f>'[6]Com Forecast Med'!AP133</f>
        <v>7.1417156630485062E-2</v>
      </c>
      <c r="AR133" s="16">
        <f>'[6]Com Forecast Med'!AQ133</f>
        <v>0.11867980881393271</v>
      </c>
      <c r="AS133" s="16">
        <f>'[6]Com Forecast Med'!AR133</f>
        <v>0.10850940369592092</v>
      </c>
      <c r="AT133" s="16">
        <f>'[6]Com Forecast Med'!AS133</f>
        <v>2.5039629774508444E-2</v>
      </c>
      <c r="AU133" s="16">
        <f>'[6]Com Forecast Med'!AT133</f>
        <v>5.4013454286557495E-2</v>
      </c>
      <c r="AV133" s="16">
        <f>'[6]Com Forecast Med'!AU133</f>
        <v>0.11260167004755617</v>
      </c>
      <c r="AW133" s="16">
        <f>'[6]Com Forecast Med'!AV133</f>
        <v>0.10477260514868682</v>
      </c>
      <c r="AX133" s="16">
        <f>'[6]Com Forecast Med'!AW133</f>
        <v>0.10667273540488327</v>
      </c>
      <c r="AY133" s="16">
        <f>'[6]Com Forecast Med'!AX133</f>
        <v>0.13215943410174996</v>
      </c>
      <c r="AZ133" s="16">
        <f>'[6]Com Forecast Med'!AY133</f>
        <v>8.4943313244008903E-2</v>
      </c>
      <c r="BA133" s="16">
        <f>'[6]Com Forecast Med'!AZ133</f>
        <v>0.14835048437946327</v>
      </c>
      <c r="BB133" s="16">
        <f>'[6]Com Forecast Med'!BA133</f>
        <v>0.14579010757251035</v>
      </c>
      <c r="BC133" s="16">
        <f>'[6]Com Forecast Med'!BB133</f>
        <v>8.9416748586774258E-2</v>
      </c>
      <c r="BD133" s="16">
        <f>'[6]Com Forecast Med'!BC133</f>
        <v>0.16524446238611681</v>
      </c>
      <c r="BE133" s="16">
        <f>'[6]Com Forecast Med'!BD133</f>
        <v>9.0657848807515914E-2</v>
      </c>
      <c r="BF133" s="16">
        <f>'[6]Com Forecast Med'!BE133</f>
        <v>0.1262891074288546</v>
      </c>
      <c r="BG133" s="16">
        <f>'[6]Com Forecast Med'!BF133</f>
        <v>0.12618642216858231</v>
      </c>
      <c r="BH133" s="16">
        <f>'[6]Com Forecast Med'!BG133</f>
        <v>0.12049880110575725</v>
      </c>
      <c r="BI133" s="16">
        <f>'[6]Com Forecast Med'!BH133</f>
        <v>0.10876819050993417</v>
      </c>
      <c r="BJ133" s="16">
        <f>'[6]Com Forecast Med'!BI133</f>
        <v>9.113750898084913E-2</v>
      </c>
    </row>
    <row r="134" spans="1:62" s="1" customFormat="1">
      <c r="A134" s="19" t="s">
        <v>5428</v>
      </c>
      <c r="B134" s="1" t="str">
        <f t="shared" si="4"/>
        <v>MTXLarge RetNew</v>
      </c>
      <c r="C134" s="1" t="s">
        <v>122</v>
      </c>
      <c r="D134" s="372" t="s">
        <v>5432</v>
      </c>
      <c r="E134" s="1" t="s">
        <v>8</v>
      </c>
      <c r="H134" s="16">
        <f>'[6]Com Forecast Med'!G134</f>
        <v>4.7323598598832305E-2</v>
      </c>
      <c r="I134" s="16">
        <f>'[6]Com Forecast Med'!H134</f>
        <v>6.3539377139690933E-2</v>
      </c>
      <c r="J134" s="16">
        <f>'[6]Com Forecast Med'!I134</f>
        <v>7.4493301011168897E-2</v>
      </c>
      <c r="K134" s="16">
        <f>'[6]Com Forecast Med'!J134</f>
        <v>5.6242276796304551E-2</v>
      </c>
      <c r="L134" s="16">
        <f>'[6]Com Forecast Med'!K134</f>
        <v>4.7356692024425905E-2</v>
      </c>
      <c r="M134" s="16">
        <f>'[6]Com Forecast Med'!L134</f>
        <v>0.13958806915375851</v>
      </c>
      <c r="N134" s="16">
        <f>'[6]Com Forecast Med'!M134</f>
        <v>9.9958692005435654E-2</v>
      </c>
      <c r="O134" s="16">
        <f>'[6]Com Forecast Med'!N134</f>
        <v>0.13430966777158107</v>
      </c>
      <c r="P134" s="16">
        <f>'[6]Com Forecast Med'!O134</f>
        <v>6.0114207590754469E-2</v>
      </c>
      <c r="Q134" s="16">
        <f>'[6]Com Forecast Med'!P134</f>
        <v>5.8310615895903861E-2</v>
      </c>
      <c r="R134" s="16">
        <f>'[6]Com Forecast Med'!Q134</f>
        <v>7.3368124540986873E-2</v>
      </c>
      <c r="S134" s="16">
        <f>'[6]Com Forecast Med'!R134</f>
        <v>0.10579968162270412</v>
      </c>
      <c r="T134" s="16">
        <f>'[6]Com Forecast Med'!S134</f>
        <v>0.13090104493544141</v>
      </c>
      <c r="U134" s="16">
        <f>'[6]Com Forecast Med'!T134</f>
        <v>0.18562102415444087</v>
      </c>
      <c r="V134" s="16">
        <f>'[6]Com Forecast Med'!U134</f>
        <v>6.9612020736114513E-2</v>
      </c>
      <c r="W134" s="16">
        <f>'[6]Com Forecast Med'!V134</f>
        <v>8.6866670950193486E-2</v>
      </c>
      <c r="X134" s="16">
        <f>'[6]Com Forecast Med'!W134</f>
        <v>0.15042390425477303</v>
      </c>
      <c r="Y134" s="16">
        <f>'[6]Com Forecast Med'!X134</f>
        <v>6.9917599237908579E-2</v>
      </c>
      <c r="Z134" s="16">
        <f>'[6]Com Forecast Med'!Y134</f>
        <v>5.3337169403988922E-2</v>
      </c>
      <c r="AA134" s="16">
        <f>'[6]Com Forecast Med'!Z134</f>
        <v>0.17851817731121555</v>
      </c>
      <c r="AB134" s="16">
        <f>'[6]Com Forecast Med'!AA134</f>
        <v>0.11836922149675409</v>
      </c>
      <c r="AC134" s="16">
        <f>'[6]Com Forecast Med'!AB134</f>
        <v>0.10231921623747468</v>
      </c>
      <c r="AD134" s="16">
        <f>'[6]Com Forecast Med'!AC134</f>
        <v>0.10052290712059621</v>
      </c>
      <c r="AE134" s="16">
        <f>'[6]Com Forecast Med'!AD134</f>
        <v>0.10493006204378759</v>
      </c>
      <c r="AF134" s="16">
        <f>'[6]Com Forecast Med'!AE134</f>
        <v>0.11180870738663412</v>
      </c>
      <c r="AG134" s="16">
        <f>'[6]Com Forecast Med'!AF134</f>
        <v>0.37765992725150432</v>
      </c>
      <c r="AH134" s="16">
        <f>'[6]Com Forecast Med'!AG134</f>
        <v>3.7946580486408484E-2</v>
      </c>
      <c r="AI134" s="16">
        <f>'[6]Com Forecast Med'!AH134</f>
        <v>5.3640991444864818E-2</v>
      </c>
      <c r="AJ134" s="16">
        <f>'[6]Com Forecast Med'!AI134</f>
        <v>2.6099148729709882E-2</v>
      </c>
      <c r="AK134" s="16">
        <f>'[6]Com Forecast Med'!AJ134</f>
        <v>3.9860518059920545E-2</v>
      </c>
      <c r="AL134" s="16">
        <f>'[6]Com Forecast Med'!AK134</f>
        <v>5.295600000000001E-2</v>
      </c>
      <c r="AM134" s="16">
        <f>'[6]Com Forecast Med'!AL134</f>
        <v>1.4813999999999999E-2</v>
      </c>
      <c r="AN134" s="16">
        <f>'[6]Com Forecast Med'!AM134</f>
        <v>5.8101638173870873E-2</v>
      </c>
      <c r="AO134" s="16">
        <f>'[6]Com Forecast Med'!AN134</f>
        <v>5.801781830544088E-2</v>
      </c>
      <c r="AP134" s="16">
        <f>'[6]Com Forecast Med'!AO134</f>
        <v>5.7651370040386785E-2</v>
      </c>
      <c r="AQ134" s="89">
        <f>'[6]Com Forecast Med'!AP134</f>
        <v>5.731010068300902E-2</v>
      </c>
      <c r="AR134" s="16">
        <f>'[6]Com Forecast Med'!AQ134</f>
        <v>5.733319972702916E-2</v>
      </c>
      <c r="AS134" s="16">
        <f>'[6]Com Forecast Med'!AR134</f>
        <v>5.7234171312886974E-2</v>
      </c>
      <c r="AT134" s="16">
        <f>'[6]Com Forecast Med'!AS134</f>
        <v>8.4304406260276549E-2</v>
      </c>
      <c r="AU134" s="16">
        <f>'[6]Com Forecast Med'!AT134</f>
        <v>5.7556573822396706E-2</v>
      </c>
      <c r="AV134" s="16">
        <f>'[6]Com Forecast Med'!AU134</f>
        <v>0.10333240739998038</v>
      </c>
      <c r="AW134" s="16">
        <f>'[6]Com Forecast Med'!AV134</f>
        <v>8.8152690030115027E-2</v>
      </c>
      <c r="AX134" s="16">
        <f>'[6]Com Forecast Med'!AW134</f>
        <v>7.6746224937057045E-2</v>
      </c>
      <c r="AY134" s="16">
        <f>'[6]Com Forecast Med'!AX134</f>
        <v>0.12166011623978948</v>
      </c>
      <c r="AZ134" s="16">
        <f>'[6]Com Forecast Med'!AY134</f>
        <v>0.11517063576832601</v>
      </c>
      <c r="BA134" s="16">
        <f>'[6]Com Forecast Med'!AZ134</f>
        <v>0.14069823227736475</v>
      </c>
      <c r="BB134" s="16">
        <f>'[6]Com Forecast Med'!BA134</f>
        <v>0.1375509686909909</v>
      </c>
      <c r="BC134" s="16">
        <f>'[6]Com Forecast Med'!BB134</f>
        <v>0.12843963743813355</v>
      </c>
      <c r="BD134" s="16">
        <f>'[6]Com Forecast Med'!BC134</f>
        <v>0.13131408075548995</v>
      </c>
      <c r="BE134" s="16">
        <f>'[6]Com Forecast Med'!BD134</f>
        <v>0.12872926789843103</v>
      </c>
      <c r="BF134" s="16">
        <f>'[6]Com Forecast Med'!BE134</f>
        <v>0.14152907416846866</v>
      </c>
      <c r="BG134" s="16">
        <f>'[6]Com Forecast Med'!BF134</f>
        <v>0.13957078258588415</v>
      </c>
      <c r="BH134" s="16">
        <f>'[6]Com Forecast Med'!BG134</f>
        <v>0.1129280042605347</v>
      </c>
      <c r="BI134" s="16">
        <f>'[6]Com Forecast Med'!BH134</f>
        <v>9.2310907548619675E-2</v>
      </c>
      <c r="BJ134" s="16">
        <f>'[6]Com Forecast Med'!BI134</f>
        <v>6.714227676227387E-2</v>
      </c>
    </row>
    <row r="135" spans="1:62" s="1" customFormat="1">
      <c r="A135" s="19" t="s">
        <v>5429</v>
      </c>
      <c r="B135" s="1" t="str">
        <f t="shared" si="4"/>
        <v>MTLarge RetNew</v>
      </c>
      <c r="C135" s="1" t="s">
        <v>123</v>
      </c>
      <c r="D135" s="372" t="s">
        <v>5429</v>
      </c>
      <c r="E135" s="1" t="s">
        <v>8</v>
      </c>
      <c r="H135" s="16">
        <f>'[6]Com Forecast Med'!G135</f>
        <v>8.7405897783390932E-2</v>
      </c>
      <c r="I135" s="16">
        <f>'[6]Com Forecast Med'!H135</f>
        <v>0.11735617045042701</v>
      </c>
      <c r="J135" s="16">
        <f>'[6]Com Forecast Med'!I135</f>
        <v>0.13758788525203705</v>
      </c>
      <c r="K135" s="16">
        <f>'[6]Com Forecast Med'!J135</f>
        <v>0.10387854775026077</v>
      </c>
      <c r="L135" s="16">
        <f>'[6]Com Forecast Med'!K135</f>
        <v>8.746702078883388E-2</v>
      </c>
      <c r="M135" s="16">
        <f>'[6]Com Forecast Med'!L135</f>
        <v>0.25781683695828184</v>
      </c>
      <c r="N135" s="16">
        <f>'[6]Com Forecast Med'!M135</f>
        <v>0.18462203794037227</v>
      </c>
      <c r="O135" s="16">
        <f>'[6]Com Forecast Med'!N135</f>
        <v>0.24806771759013438</v>
      </c>
      <c r="P135" s="16">
        <f>'[6]Com Forecast Med'!O135</f>
        <v>0.11102993938708366</v>
      </c>
      <c r="Q135" s="16">
        <f>'[6]Com Forecast Med'!P135</f>
        <v>0.10769873559044393</v>
      </c>
      <c r="R135" s="16">
        <f>'[6]Com Forecast Med'!Q135</f>
        <v>0.1355097030669774</v>
      </c>
      <c r="S135" s="16">
        <f>'[6]Com Forecast Med'!R135</f>
        <v>0.19541024840104954</v>
      </c>
      <c r="T135" s="16">
        <f>'[6]Com Forecast Med'!S135</f>
        <v>0.24177204802951249</v>
      </c>
      <c r="U135" s="16">
        <f>'[6]Com Forecast Med'!T135</f>
        <v>0.34283893752939848</v>
      </c>
      <c r="V135" s="16">
        <f>'[6]Com Forecast Med'!U135</f>
        <v>0.12857224194920477</v>
      </c>
      <c r="W135" s="16">
        <f>'[6]Com Forecast Med'!V135</f>
        <v>0.16044129327991158</v>
      </c>
      <c r="X135" s="16">
        <f>'[6]Com Forecast Med'!W135</f>
        <v>0.27783044376924665</v>
      </c>
      <c r="Y135" s="16">
        <f>'[6]Com Forecast Med'!X135</f>
        <v>0.12913664034838468</v>
      </c>
      <c r="Z135" s="16">
        <f>'[6]Com Forecast Med'!Y135</f>
        <v>2.6668584701994461E-2</v>
      </c>
      <c r="AA135" s="16">
        <f>'[6]Com Forecast Med'!Z135</f>
        <v>8.9259088655607777E-2</v>
      </c>
      <c r="AB135" s="16">
        <f>'[6]Com Forecast Med'!AA135</f>
        <v>5.9184610748377046E-2</v>
      </c>
      <c r="AC135" s="16">
        <f>'[6]Com Forecast Med'!AB135</f>
        <v>5.1159608118737342E-2</v>
      </c>
      <c r="AD135" s="16">
        <f>'[6]Com Forecast Med'!AC135</f>
        <v>5.0261453560298104E-2</v>
      </c>
      <c r="AE135" s="16">
        <f>'[6]Com Forecast Med'!AD135</f>
        <v>5.2465031021893795E-2</v>
      </c>
      <c r="AF135" s="16">
        <f>'[6]Com Forecast Med'!AE135</f>
        <v>5.590435369331706E-2</v>
      </c>
      <c r="AG135" s="16">
        <f>'[6]Com Forecast Med'!AF135</f>
        <v>0.17534210908105555</v>
      </c>
      <c r="AH135" s="16">
        <f>'[6]Com Forecast Med'!AG135</f>
        <v>1.8973290243204242E-2</v>
      </c>
      <c r="AI135" s="16">
        <f>'[6]Com Forecast Med'!AH135</f>
        <v>2.6820495722432409E-2</v>
      </c>
      <c r="AJ135" s="16">
        <f>'[6]Com Forecast Med'!AI135</f>
        <v>1.3049574364854941E-2</v>
      </c>
      <c r="AK135" s="16">
        <f>'[6]Com Forecast Med'!AJ135</f>
        <v>1.9930259029960273E-2</v>
      </c>
      <c r="AL135" s="16">
        <f>'[6]Com Forecast Med'!AK135</f>
        <v>2.6478000000000005E-2</v>
      </c>
      <c r="AM135" s="16">
        <f>'[6]Com Forecast Med'!AL135</f>
        <v>7.4069999999999995E-3</v>
      </c>
      <c r="AN135" s="16">
        <f>'[6]Com Forecast Med'!AM135</f>
        <v>2.9050819086935437E-2</v>
      </c>
      <c r="AO135" s="16">
        <f>'[6]Com Forecast Med'!AN135</f>
        <v>2.900890915272044E-2</v>
      </c>
      <c r="AP135" s="16">
        <f>'[6]Com Forecast Med'!AO135</f>
        <v>2.8825685020193392E-2</v>
      </c>
      <c r="AQ135" s="89">
        <f>'[6]Com Forecast Med'!AP135</f>
        <v>2.865505034150451E-2</v>
      </c>
      <c r="AR135" s="16">
        <f>'[6]Com Forecast Med'!AQ135</f>
        <v>2.8999314256286105E-2</v>
      </c>
      <c r="AS135" s="16">
        <f>'[6]Com Forecast Med'!AR135</f>
        <v>2.9113778903609427E-2</v>
      </c>
      <c r="AT135" s="16">
        <f>'[6]Com Forecast Med'!AS135</f>
        <v>4.3124731052749526E-2</v>
      </c>
      <c r="AU135" s="16">
        <f>'[6]Com Forecast Med'!AT135</f>
        <v>2.9605735391810054E-2</v>
      </c>
      <c r="AV135" s="16">
        <f>'[6]Com Forecast Med'!AU135</f>
        <v>5.3443467961718893E-2</v>
      </c>
      <c r="AW135" s="16">
        <f>'[6]Com Forecast Med'!AV135</f>
        <v>4.5839903859675388E-2</v>
      </c>
      <c r="AX135" s="16">
        <f>'[6]Com Forecast Med'!AW135</f>
        <v>4.0122553939744642E-2</v>
      </c>
      <c r="AY135" s="16">
        <f>'[6]Com Forecast Med'!AX135</f>
        <v>6.4052646941620467E-2</v>
      </c>
      <c r="AZ135" s="16">
        <f>'[6]Com Forecast Med'!AY135</f>
        <v>6.1057997748257778E-2</v>
      </c>
      <c r="BA135" s="16">
        <f>'[6]Com Forecast Med'!AZ135</f>
        <v>7.5102964735739422E-2</v>
      </c>
      <c r="BB135" s="16">
        <f>'[6]Com Forecast Med'!BA135</f>
        <v>7.391906817519206E-2</v>
      </c>
      <c r="BC135" s="16">
        <f>'[6]Com Forecast Med'!BB135</f>
        <v>6.9482276459094175E-2</v>
      </c>
      <c r="BD135" s="16">
        <f>'[6]Com Forecast Med'!BC135</f>
        <v>7.1503470656984813E-2</v>
      </c>
      <c r="BE135" s="16">
        <f>'[6]Com Forecast Med'!BD135</f>
        <v>7.054945112844771E-2</v>
      </c>
      <c r="BF135" s="16">
        <f>'[6]Com Forecast Med'!BE135</f>
        <v>7.8059019246947386E-2</v>
      </c>
      <c r="BG135" s="16">
        <f>'[6]Com Forecast Med'!BF135</f>
        <v>7.7463028811901632E-2</v>
      </c>
      <c r="BH135" s="16">
        <f>'[6]Com Forecast Med'!BG135</f>
        <v>6.3064717393134948E-2</v>
      </c>
      <c r="BI135" s="16">
        <f>'[6]Com Forecast Med'!BH135</f>
        <v>5.1877191496159818E-2</v>
      </c>
      <c r="BJ135" s="16">
        <f>'[6]Com Forecast Med'!BI135</f>
        <v>3.7968161517713199E-2</v>
      </c>
    </row>
    <row r="136" spans="1:62" s="1" customFormat="1">
      <c r="A136" s="19" t="s">
        <v>5430</v>
      </c>
      <c r="B136" s="1" t="str">
        <f t="shared" si="4"/>
        <v>MTMedium RetNew</v>
      </c>
      <c r="C136" s="1" t="s">
        <v>124</v>
      </c>
      <c r="D136" s="372" t="s">
        <v>5430</v>
      </c>
      <c r="E136" s="1" t="s">
        <v>8</v>
      </c>
      <c r="H136" s="16">
        <f>'[6]Com Forecast Med'!G136</f>
        <v>2.1851474445847733E-2</v>
      </c>
      <c r="I136" s="16">
        <f>'[6]Com Forecast Med'!H136</f>
        <v>2.9339042612606753E-2</v>
      </c>
      <c r="J136" s="16">
        <f>'[6]Com Forecast Med'!I136</f>
        <v>3.4396971313009263E-2</v>
      </c>
      <c r="K136" s="16">
        <f>'[6]Com Forecast Med'!J136</f>
        <v>2.5969636937565193E-2</v>
      </c>
      <c r="L136" s="16">
        <f>'[6]Com Forecast Med'!K136</f>
        <v>2.186675519720847E-2</v>
      </c>
      <c r="M136" s="16">
        <f>'[6]Com Forecast Med'!L136</f>
        <v>6.4454209239570459E-2</v>
      </c>
      <c r="N136" s="16">
        <f>'[6]Com Forecast Med'!M136</f>
        <v>4.6155509485093067E-2</v>
      </c>
      <c r="O136" s="16">
        <f>'[6]Com Forecast Med'!N136</f>
        <v>6.2016929397533595E-2</v>
      </c>
      <c r="P136" s="16">
        <f>'[6]Com Forecast Med'!O136</f>
        <v>2.7757484846770916E-2</v>
      </c>
      <c r="Q136" s="16">
        <f>'[6]Com Forecast Med'!P136</f>
        <v>2.6924683897610983E-2</v>
      </c>
      <c r="R136" s="16">
        <f>'[6]Com Forecast Med'!Q136</f>
        <v>3.3877425766744351E-2</v>
      </c>
      <c r="S136" s="16">
        <f>'[6]Com Forecast Med'!R136</f>
        <v>4.8852562100262384E-2</v>
      </c>
      <c r="T136" s="16">
        <f>'[6]Com Forecast Med'!S136</f>
        <v>6.0443012007378123E-2</v>
      </c>
      <c r="U136" s="16">
        <f>'[6]Com Forecast Med'!T136</f>
        <v>8.570973438234962E-2</v>
      </c>
      <c r="V136" s="16">
        <f>'[6]Com Forecast Med'!U136</f>
        <v>3.2143060487301194E-2</v>
      </c>
      <c r="W136" s="16">
        <f>'[6]Com Forecast Med'!V136</f>
        <v>4.0110323319977895E-2</v>
      </c>
      <c r="X136" s="16">
        <f>'[6]Com Forecast Med'!W136</f>
        <v>6.9457610942311662E-2</v>
      </c>
      <c r="Y136" s="16">
        <f>'[6]Com Forecast Med'!X136</f>
        <v>3.228416008709617E-2</v>
      </c>
      <c r="Z136" s="16">
        <f>'[6]Com Forecast Med'!Y136</f>
        <v>0.16297468428996617</v>
      </c>
      <c r="AA136" s="16">
        <f>'[6]Com Forecast Med'!Z136</f>
        <v>0.54547220845093647</v>
      </c>
      <c r="AB136" s="16">
        <f>'[6]Com Forecast Med'!AA136</f>
        <v>0.36168373235119311</v>
      </c>
      <c r="AC136" s="16">
        <f>'[6]Com Forecast Med'!AB136</f>
        <v>0.31264204961450598</v>
      </c>
      <c r="AD136" s="16">
        <f>'[6]Com Forecast Med'!AC136</f>
        <v>0.30715332731293288</v>
      </c>
      <c r="AE136" s="16">
        <f>'[6]Com Forecast Med'!AD136</f>
        <v>0.32061963402268434</v>
      </c>
      <c r="AF136" s="16">
        <f>'[6]Com Forecast Med'!AE136</f>
        <v>0.3416377170147154</v>
      </c>
      <c r="AG136" s="16">
        <f>'[6]Com Forecast Med'!AF136</f>
        <v>0.60695345451134608</v>
      </c>
      <c r="AH136" s="16">
        <f>'[6]Com Forecast Med'!AG136</f>
        <v>0.1159478848195815</v>
      </c>
      <c r="AI136" s="16">
        <f>'[6]Com Forecast Med'!AH136</f>
        <v>0.16390302941486473</v>
      </c>
      <c r="AJ136" s="16">
        <f>'[6]Com Forecast Med'!AI136</f>
        <v>7.9747398896335753E-2</v>
      </c>
      <c r="AK136" s="16">
        <f>'[6]Com Forecast Med'!AJ136</f>
        <v>0.12179602740531278</v>
      </c>
      <c r="AL136" s="16">
        <f>'[6]Com Forecast Med'!AK136</f>
        <v>0.16181000000000006</v>
      </c>
      <c r="AM136" s="16">
        <f>'[6]Com Forecast Med'!AL136</f>
        <v>4.5265E-2</v>
      </c>
      <c r="AN136" s="16">
        <f>'[6]Com Forecast Med'!AM136</f>
        <v>0.1775327833090499</v>
      </c>
      <c r="AO136" s="16">
        <f>'[6]Com Forecast Med'!AN136</f>
        <v>0.1772766670444027</v>
      </c>
      <c r="AP136" s="16">
        <f>'[6]Com Forecast Med'!AO136</f>
        <v>0.17615696401229297</v>
      </c>
      <c r="AQ136" s="89">
        <f>'[6]Com Forecast Med'!AP136</f>
        <v>0.17511419653141647</v>
      </c>
      <c r="AR136" s="16">
        <f>'[6]Com Forecast Med'!AQ136</f>
        <v>0.17455903970165107</v>
      </c>
      <c r="AS136" s="16">
        <f>'[6]Com Forecast Med'!AR136</f>
        <v>0.17394805721659495</v>
      </c>
      <c r="AT136" s="16">
        <f>'[6]Com Forecast Med'!AS136</f>
        <v>0.25576775989047434</v>
      </c>
      <c r="AU136" s="16">
        <f>'[6]Com Forecast Med'!AT136</f>
        <v>0.17431112335210541</v>
      </c>
      <c r="AV136" s="16">
        <f>'[6]Com Forecast Med'!AU136</f>
        <v>0.31239540374647984</v>
      </c>
      <c r="AW136" s="16">
        <f>'[6]Com Forecast Med'!AV136</f>
        <v>0.26603870983605848</v>
      </c>
      <c r="AX136" s="16">
        <f>'[6]Com Forecast Med'!AW136</f>
        <v>0.23121217265033409</v>
      </c>
      <c r="AY136" s="16">
        <f>'[6]Com Forecast Med'!AX136</f>
        <v>0.36567850883672498</v>
      </c>
      <c r="AZ136" s="16">
        <f>'[6]Com Forecast Med'!AY136</f>
        <v>0.34537919354127716</v>
      </c>
      <c r="BA136" s="16">
        <f>'[6]Com Forecast Med'!AZ136</f>
        <v>0.42097068389580627</v>
      </c>
      <c r="BB136" s="16">
        <f>'[6]Com Forecast Med'!BA136</f>
        <v>0.41062106860409686</v>
      </c>
      <c r="BC136" s="16">
        <f>'[6]Com Forecast Med'!BB136</f>
        <v>0.38255732315416424</v>
      </c>
      <c r="BD136" s="16">
        <f>'[6]Com Forecast Med'!BC136</f>
        <v>0.39024206499426417</v>
      </c>
      <c r="BE136" s="16">
        <f>'[6]Com Forecast Med'!BD136</f>
        <v>0.38170762016054322</v>
      </c>
      <c r="BF136" s="16">
        <f>'[6]Com Forecast Med'!BE136</f>
        <v>0.41873118810363308</v>
      </c>
      <c r="BG136" s="16">
        <f>'[6]Com Forecast Med'!BF136</f>
        <v>0.41202691762241866</v>
      </c>
      <c r="BH136" s="16">
        <f>'[6]Com Forecast Med'!BG136</f>
        <v>0.33264380013660366</v>
      </c>
      <c r="BI136" s="16">
        <f>'[6]Com Forecast Med'!BH136</f>
        <v>0.2713002121914449</v>
      </c>
      <c r="BJ136" s="16">
        <f>'[6]Com Forecast Med'!BI136</f>
        <v>0.1968874583975799</v>
      </c>
    </row>
    <row r="137" spans="1:62" s="1" customFormat="1">
      <c r="A137" s="19" t="s">
        <v>5431</v>
      </c>
      <c r="B137" s="1" t="str">
        <f t="shared" si="4"/>
        <v>MTSmall RetNew</v>
      </c>
      <c r="C137" s="1" t="s">
        <v>125</v>
      </c>
      <c r="D137" s="372" t="s">
        <v>5431</v>
      </c>
      <c r="E137" s="1" t="s">
        <v>8</v>
      </c>
      <c r="H137" s="16">
        <f>'[6]Com Forecast Med'!G137</f>
        <v>4.2189029171929009E-2</v>
      </c>
      <c r="I137" s="16">
        <f>'[6]Com Forecast Med'!H137</f>
        <v>5.6645409797275316E-2</v>
      </c>
      <c r="J137" s="16">
        <f>'[6]Com Forecast Med'!I137</f>
        <v>6.6410842423784755E-2</v>
      </c>
      <c r="K137" s="16">
        <f>'[6]Com Forecast Med'!J137</f>
        <v>5.0140038515869477E-2</v>
      </c>
      <c r="L137" s="16">
        <f>'[6]Com Forecast Med'!K137</f>
        <v>4.2218531989531759E-2</v>
      </c>
      <c r="M137" s="16">
        <f>'[6]Com Forecast Med'!L137</f>
        <v>0.12444288464838921</v>
      </c>
      <c r="N137" s="16">
        <f>'[6]Com Forecast Med'!M137</f>
        <v>8.9113260569099004E-2</v>
      </c>
      <c r="O137" s="16">
        <f>'[6]Com Forecast Med'!N137</f>
        <v>0.11973718524075097</v>
      </c>
      <c r="P137" s="16">
        <f>'[6]Com Forecast Med'!O137</f>
        <v>5.3591868175390939E-2</v>
      </c>
      <c r="Q137" s="16">
        <f>'[6]Com Forecast Med'!P137</f>
        <v>5.1983964616041198E-2</v>
      </c>
      <c r="R137" s="16">
        <f>'[6]Com Forecast Med'!Q137</f>
        <v>6.5407746625291335E-2</v>
      </c>
      <c r="S137" s="16">
        <f>'[6]Com Forecast Med'!R137</f>
        <v>9.432050787598395E-2</v>
      </c>
      <c r="T137" s="16">
        <f>'[6]Com Forecast Med'!S137</f>
        <v>0.11669839502766798</v>
      </c>
      <c r="U137" s="16">
        <f>'[6]Com Forecast Med'!T137</f>
        <v>0.16548130393381105</v>
      </c>
      <c r="V137" s="16">
        <f>'[6]Com Forecast Med'!U137</f>
        <v>6.2059176827379478E-2</v>
      </c>
      <c r="W137" s="16">
        <f>'[6]Com Forecast Med'!V137</f>
        <v>7.7441712449917086E-2</v>
      </c>
      <c r="X137" s="16">
        <f>'[6]Com Forecast Med'!W137</f>
        <v>0.13410304103366871</v>
      </c>
      <c r="Y137" s="16">
        <f>'[6]Com Forecast Med'!X137</f>
        <v>6.2331600326610628E-2</v>
      </c>
      <c r="Z137" s="16">
        <f>'[6]Com Forecast Med'!Y137</f>
        <v>5.3337169403988922E-2</v>
      </c>
      <c r="AA137" s="16">
        <f>'[6]Com Forecast Med'!Z137</f>
        <v>0.17851817731121555</v>
      </c>
      <c r="AB137" s="16">
        <f>'[6]Com Forecast Med'!AA137</f>
        <v>0.11836922149675409</v>
      </c>
      <c r="AC137" s="16">
        <f>'[6]Com Forecast Med'!AB137</f>
        <v>0.10231921623747468</v>
      </c>
      <c r="AD137" s="16">
        <f>'[6]Com Forecast Med'!AC137</f>
        <v>0.10052290712059621</v>
      </c>
      <c r="AE137" s="16">
        <f>'[6]Com Forecast Med'!AD137</f>
        <v>0.10493006204378759</v>
      </c>
      <c r="AF137" s="16">
        <f>'[6]Com Forecast Med'!AE137</f>
        <v>0.11180870738663412</v>
      </c>
      <c r="AG137" s="16">
        <f>'[6]Com Forecast Med'!AF137</f>
        <v>0.18882996362575216</v>
      </c>
      <c r="AH137" s="16">
        <f>'[6]Com Forecast Med'!AG137</f>
        <v>3.7946580486408484E-2</v>
      </c>
      <c r="AI137" s="16">
        <f>'[6]Com Forecast Med'!AH137</f>
        <v>5.3640991444864818E-2</v>
      </c>
      <c r="AJ137" s="16">
        <f>'[6]Com Forecast Med'!AI137</f>
        <v>2.6099148729709882E-2</v>
      </c>
      <c r="AK137" s="16">
        <f>'[6]Com Forecast Med'!AJ137</f>
        <v>3.9860518059920545E-2</v>
      </c>
      <c r="AL137" s="16">
        <f>'[6]Com Forecast Med'!AK137</f>
        <v>5.295600000000001E-2</v>
      </c>
      <c r="AM137" s="16">
        <f>'[6]Com Forecast Med'!AL137</f>
        <v>1.4813999999999999E-2</v>
      </c>
      <c r="AN137" s="16">
        <f>'[6]Com Forecast Med'!AM137</f>
        <v>5.8101638173870873E-2</v>
      </c>
      <c r="AO137" s="16">
        <f>'[6]Com Forecast Med'!AN137</f>
        <v>5.801781830544088E-2</v>
      </c>
      <c r="AP137" s="16">
        <f>'[6]Com Forecast Med'!AO137</f>
        <v>5.7651370040386785E-2</v>
      </c>
      <c r="AQ137" s="89">
        <f>'[6]Com Forecast Med'!AP137</f>
        <v>5.731010068300902E-2</v>
      </c>
      <c r="AR137" s="16">
        <f>'[6]Com Forecast Med'!AQ137</f>
        <v>5.7389104774715052E-2</v>
      </c>
      <c r="AS137" s="16">
        <f>'[6]Com Forecast Med'!AR137</f>
        <v>5.7317629258414285E-2</v>
      </c>
      <c r="AT137" s="16">
        <f>'[6]Com Forecast Med'!AS137</f>
        <v>8.4467817345191029E-2</v>
      </c>
      <c r="AU137" s="16">
        <f>'[6]Com Forecast Med'!AT137</f>
        <v>5.7695607623672596E-2</v>
      </c>
      <c r="AV137" s="16">
        <f>'[6]Com Forecast Med'!AU137</f>
        <v>0.10363103603000368</v>
      </c>
      <c r="AW137" s="16">
        <f>'[6]Com Forecast Med'!AV137</f>
        <v>8.84490157781056E-2</v>
      </c>
      <c r="AX137" s="16">
        <f>'[6]Com Forecast Med'!AW137</f>
        <v>7.7040178583177771E-2</v>
      </c>
      <c r="AY137" s="16">
        <f>'[6]Com Forecast Med'!AX137</f>
        <v>0.1222015986212696</v>
      </c>
      <c r="AZ137" s="16">
        <f>'[6]Com Forecast Med'!AY137</f>
        <v>0.11575414023226849</v>
      </c>
      <c r="BA137" s="16">
        <f>'[6]Com Forecast Med'!AZ137</f>
        <v>0.14149700785871611</v>
      </c>
      <c r="BB137" s="16">
        <f>'[6]Com Forecast Med'!BA137</f>
        <v>0.13841523036864273</v>
      </c>
      <c r="BC137" s="16">
        <f>'[6]Com Forecast Med'!BB137</f>
        <v>0.12932387315889871</v>
      </c>
      <c r="BD137" s="16">
        <f>'[6]Com Forecast Med'!BC137</f>
        <v>0.13229643971156205</v>
      </c>
      <c r="BE137" s="16">
        <f>'[6]Com Forecast Med'!BD137</f>
        <v>0.12976848503735111</v>
      </c>
      <c r="BF137" s="16">
        <f>'[6]Com Forecast Med'!BE137</f>
        <v>0.14275474514035977</v>
      </c>
      <c r="BG137" s="16">
        <f>'[6]Com Forecast Med'!BF137</f>
        <v>0.14086083405626718</v>
      </c>
      <c r="BH137" s="16">
        <f>'[6]Com Forecast Med'!BG137</f>
        <v>0.11403710356476909</v>
      </c>
      <c r="BI137" s="16">
        <f>'[6]Com Forecast Med'!BH137</f>
        <v>9.3272314770957376E-2</v>
      </c>
      <c r="BJ137" s="16">
        <f>'[6]Com Forecast Med'!BI137</f>
        <v>6.7881095982201961E-2</v>
      </c>
    </row>
    <row r="138" spans="1:62" s="1" customFormat="1">
      <c r="B138" s="1" t="str">
        <f t="shared" si="4"/>
        <v>MTSchool K-12New</v>
      </c>
      <c r="C138" s="1" t="s">
        <v>126</v>
      </c>
      <c r="D138" s="372" t="s">
        <v>5433</v>
      </c>
      <c r="E138" s="1" t="s">
        <v>8</v>
      </c>
      <c r="H138" s="16">
        <f>'[6]Com Forecast Med'!G138</f>
        <v>8.3687999999999999E-2</v>
      </c>
      <c r="I138" s="16">
        <f>'[6]Com Forecast Med'!H138</f>
        <v>7.8474000000000002E-2</v>
      </c>
      <c r="J138" s="16">
        <f>'[6]Com Forecast Med'!I138</f>
        <v>0.23700600000000002</v>
      </c>
      <c r="K138" s="16">
        <f>'[6]Com Forecast Med'!J138</f>
        <v>0.23515800000000001</v>
      </c>
      <c r="L138" s="16">
        <f>'[6]Com Forecast Med'!K138</f>
        <v>0.27984000000000003</v>
      </c>
      <c r="M138" s="16">
        <f>'[6]Com Forecast Med'!L138</f>
        <v>0.176814</v>
      </c>
      <c r="N138" s="16">
        <f>'[6]Com Forecast Med'!M138</f>
        <v>8.4347999999999992E-2</v>
      </c>
      <c r="O138" s="16">
        <f>'[6]Com Forecast Med'!N138</f>
        <v>0.40854000000000001</v>
      </c>
      <c r="P138" s="16">
        <f>'[6]Com Forecast Med'!O138</f>
        <v>0.225324</v>
      </c>
      <c r="Q138" s="16">
        <f>'[6]Com Forecast Med'!P138</f>
        <v>5.4120000000000001E-2</v>
      </c>
      <c r="R138" s="16">
        <f>'[6]Com Forecast Med'!Q138</f>
        <v>0.40906799999999999</v>
      </c>
      <c r="S138" s="16">
        <f>'[6]Com Forecast Med'!R138</f>
        <v>0.27079799999999998</v>
      </c>
      <c r="T138" s="16">
        <f>'[6]Com Forecast Med'!S138</f>
        <v>0.207372</v>
      </c>
      <c r="U138" s="16">
        <f>'[6]Com Forecast Med'!T138</f>
        <v>0.19912200000000002</v>
      </c>
      <c r="V138" s="16">
        <f>'[6]Com Forecast Med'!U138</f>
        <v>0.15206400000000003</v>
      </c>
      <c r="W138" s="16">
        <f>'[6]Com Forecast Med'!V138</f>
        <v>0.27260000000000001</v>
      </c>
      <c r="X138" s="16">
        <f>'[6]Com Forecast Med'!W138</f>
        <v>0.189</v>
      </c>
      <c r="Y138" s="16">
        <f>'[6]Com Forecast Med'!X138</f>
        <v>0.1072</v>
      </c>
      <c r="Z138" s="16">
        <f>'[6]Com Forecast Med'!Y138</f>
        <v>0.44969999999999999</v>
      </c>
      <c r="AA138" s="16">
        <f>'[6]Com Forecast Med'!Z138</f>
        <v>0.112</v>
      </c>
      <c r="AB138" s="16">
        <f>'[6]Com Forecast Med'!AA138</f>
        <v>0.4401652614761517</v>
      </c>
      <c r="AC138" s="16">
        <f>'[6]Com Forecast Med'!AB138</f>
        <v>0.21984801303614007</v>
      </c>
      <c r="AD138" s="16">
        <f>'[6]Com Forecast Med'!AC138</f>
        <v>0.15364627260124672</v>
      </c>
      <c r="AE138" s="16">
        <f>'[6]Com Forecast Med'!AD138</f>
        <v>0.15855763042086438</v>
      </c>
      <c r="AF138" s="16">
        <f>'[6]Com Forecast Med'!AE138</f>
        <v>0.16345549448847282</v>
      </c>
      <c r="AG138" s="16">
        <f>'[6]Com Forecast Med'!AF138</f>
        <v>0.1061</v>
      </c>
      <c r="AH138" s="16">
        <f>'[6]Com Forecast Med'!AG138</f>
        <v>7.17E-2</v>
      </c>
      <c r="AI138" s="16">
        <f>'[6]Com Forecast Med'!AH138</f>
        <v>8.5000000000000006E-2</v>
      </c>
      <c r="AJ138" s="16">
        <f>'[6]Com Forecast Med'!AI138</f>
        <v>4.9000000000000002E-2</v>
      </c>
      <c r="AK138" s="16">
        <f>'[6]Com Forecast Med'!AJ138</f>
        <v>0.20899999999999999</v>
      </c>
      <c r="AL138" s="16">
        <f>'[6]Com Forecast Med'!AK138</f>
        <v>0.69379999999999997</v>
      </c>
      <c r="AM138" s="16">
        <f>'[6]Com Forecast Med'!AL138</f>
        <v>0.46160000000000001</v>
      </c>
      <c r="AN138" s="16">
        <f>'[6]Com Forecast Med'!AM138</f>
        <v>3.2395497533046824E-2</v>
      </c>
      <c r="AO138" s="16">
        <f>'[6]Com Forecast Med'!AN138</f>
        <v>3.2005324644658439E-2</v>
      </c>
      <c r="AP138" s="16">
        <f>'[6]Com Forecast Med'!AO138</f>
        <v>3.1670890740325544E-2</v>
      </c>
      <c r="AQ138" s="89">
        <f>'[6]Com Forecast Med'!AP138</f>
        <v>3.1224978867881673E-2</v>
      </c>
      <c r="AR138" s="16">
        <f>'[6]Com Forecast Med'!AQ138</f>
        <v>3.0905596469902489E-2</v>
      </c>
      <c r="AS138" s="16">
        <f>'[6]Com Forecast Med'!AR138</f>
        <v>3.0219889540493039E-2</v>
      </c>
      <c r="AT138" s="16">
        <f>'[6]Com Forecast Med'!AS138</f>
        <v>2.979019394768289E-2</v>
      </c>
      <c r="AU138" s="16">
        <f>'[6]Com Forecast Med'!AT138</f>
        <v>2.9270001125194411E-2</v>
      </c>
      <c r="AV138" s="16">
        <f>'[6]Com Forecast Med'!AU138</f>
        <v>2.869268979845158E-2</v>
      </c>
      <c r="AW138" s="16">
        <f>'[6]Com Forecast Med'!AV138</f>
        <v>2.8361125766624345E-2</v>
      </c>
      <c r="AX138" s="16">
        <f>'[6]Com Forecast Med'!AW138</f>
        <v>2.5215874162086725E-2</v>
      </c>
      <c r="AY138" s="16">
        <f>'[6]Com Forecast Med'!AX138</f>
        <v>2.7884750940656702E-2</v>
      </c>
      <c r="AZ138" s="16">
        <f>'[6]Com Forecast Med'!AY138</f>
        <v>2.765006801192808E-2</v>
      </c>
      <c r="BA138" s="16">
        <f>'[6]Com Forecast Med'!AZ138</f>
        <v>2.7606406479205634E-2</v>
      </c>
      <c r="BB138" s="16">
        <f>'[6]Com Forecast Med'!BA138</f>
        <v>2.7393171313976977E-2</v>
      </c>
      <c r="BC138" s="16">
        <f>'[6]Com Forecast Med'!BB138</f>
        <v>2.733758600433157E-2</v>
      </c>
      <c r="BD138" s="16">
        <f>'[6]Com Forecast Med'!BC138</f>
        <v>2.7361012432504692E-2</v>
      </c>
      <c r="BE138" s="16">
        <f>'[6]Com Forecast Med'!BD138</f>
        <v>2.7248394838617355E-2</v>
      </c>
      <c r="BF138" s="16">
        <f>'[6]Com Forecast Med'!BE138</f>
        <v>7.5887365564928699E-2</v>
      </c>
      <c r="BG138" s="16">
        <f>'[6]Com Forecast Med'!BF138</f>
        <v>3.2796783433519536E-2</v>
      </c>
      <c r="BH138" s="16">
        <f>'[6]Com Forecast Med'!BG138</f>
        <v>8.1611279331666828E-2</v>
      </c>
      <c r="BI138" s="16">
        <f>'[6]Com Forecast Med'!BH138</f>
        <v>6.5556716447763397E-2</v>
      </c>
      <c r="BJ138" s="16">
        <f>'[6]Com Forecast Med'!BI138</f>
        <v>0.14720388032958617</v>
      </c>
    </row>
    <row r="139" spans="1:62" s="1" customFormat="1">
      <c r="B139" s="1" t="str">
        <f t="shared" si="4"/>
        <v>MTUniversityNew</v>
      </c>
      <c r="C139" s="1" t="s">
        <v>127</v>
      </c>
      <c r="D139" s="372" t="s">
        <v>52</v>
      </c>
      <c r="E139" s="1" t="s">
        <v>8</v>
      </c>
      <c r="H139" s="16">
        <f>'[6]Com Forecast Med'!G139</f>
        <v>4.3112000000000004E-2</v>
      </c>
      <c r="I139" s="16">
        <f>'[6]Com Forecast Med'!H139</f>
        <v>4.0426000000000004E-2</v>
      </c>
      <c r="J139" s="16">
        <f>'[6]Com Forecast Med'!I139</f>
        <v>0.12209400000000002</v>
      </c>
      <c r="K139" s="16">
        <f>'[6]Com Forecast Med'!J139</f>
        <v>0.12114200000000001</v>
      </c>
      <c r="L139" s="16">
        <f>'[6]Com Forecast Med'!K139</f>
        <v>0.14416000000000001</v>
      </c>
      <c r="M139" s="16">
        <f>'[6]Com Forecast Med'!L139</f>
        <v>9.1086E-2</v>
      </c>
      <c r="N139" s="16">
        <f>'[6]Com Forecast Med'!M139</f>
        <v>4.3452000000000005E-2</v>
      </c>
      <c r="O139" s="16">
        <f>'[6]Com Forecast Med'!N139</f>
        <v>0.21046000000000001</v>
      </c>
      <c r="P139" s="16">
        <f>'[6]Com Forecast Med'!O139</f>
        <v>0.11607600000000001</v>
      </c>
      <c r="Q139" s="16">
        <f>'[6]Com Forecast Med'!P139</f>
        <v>2.7880000000000002E-2</v>
      </c>
      <c r="R139" s="16">
        <f>'[6]Com Forecast Med'!Q139</f>
        <v>0.210732</v>
      </c>
      <c r="S139" s="16">
        <f>'[6]Com Forecast Med'!R139</f>
        <v>0.13950200000000001</v>
      </c>
      <c r="T139" s="16">
        <f>'[6]Com Forecast Med'!S139</f>
        <v>0.10682800000000001</v>
      </c>
      <c r="U139" s="16">
        <f>'[6]Com Forecast Med'!T139</f>
        <v>0.102578</v>
      </c>
      <c r="V139" s="16">
        <f>'[6]Com Forecast Med'!U139</f>
        <v>7.8336000000000017E-2</v>
      </c>
      <c r="W139" s="16">
        <f>'[6]Com Forecast Med'!V139</f>
        <v>0.14680000000000001</v>
      </c>
      <c r="X139" s="16">
        <f>'[6]Com Forecast Med'!W139</f>
        <v>0.24359999999999998</v>
      </c>
      <c r="Y139" s="16">
        <f>'[6]Com Forecast Med'!X139</f>
        <v>0.1031</v>
      </c>
      <c r="Z139" s="16">
        <f>'[6]Com Forecast Med'!Y139</f>
        <v>0.1915</v>
      </c>
      <c r="AA139" s="16">
        <f>'[6]Com Forecast Med'!Z139</f>
        <v>0.29419999999999996</v>
      </c>
      <c r="AB139" s="16">
        <f>'[6]Com Forecast Med'!AA139</f>
        <v>0.35744725178671727</v>
      </c>
      <c r="AC139" s="16">
        <f>'[6]Com Forecast Med'!AB139</f>
        <v>0.22417923952580085</v>
      </c>
      <c r="AD139" s="16">
        <f>'[6]Com Forecast Med'!AC139</f>
        <v>0.17356368464901417</v>
      </c>
      <c r="AE139" s="16">
        <f>'[6]Com Forecast Med'!AD139</f>
        <v>0.17526384939785247</v>
      </c>
      <c r="AF139" s="16">
        <f>'[6]Com Forecast Med'!AE139</f>
        <v>0.17824834106766363</v>
      </c>
      <c r="AG139" s="16">
        <f>'[6]Com Forecast Med'!AF139</f>
        <v>0.1061</v>
      </c>
      <c r="AH139" s="16">
        <f>'[6]Com Forecast Med'!AG139</f>
        <v>0.14380000000000001</v>
      </c>
      <c r="AI139" s="16">
        <f>'[6]Com Forecast Med'!AH139</f>
        <v>0.13</v>
      </c>
      <c r="AJ139" s="16">
        <f>'[6]Com Forecast Med'!AI139</f>
        <v>0.16600000000000001</v>
      </c>
      <c r="AK139" s="16">
        <f>'[6]Com Forecast Med'!AJ139</f>
        <v>0.15</v>
      </c>
      <c r="AL139" s="16">
        <f>'[6]Com Forecast Med'!AK139</f>
        <v>0.59129999999999994</v>
      </c>
      <c r="AM139" s="16">
        <f>'[6]Com Forecast Med'!AL139</f>
        <v>4.2599999999999992E-2</v>
      </c>
      <c r="AN139" s="16">
        <f>'[6]Com Forecast Med'!AM139</f>
        <v>2.3083032351954743E-2</v>
      </c>
      <c r="AO139" s="16">
        <f>'[6]Com Forecast Med'!AN139</f>
        <v>2.2817156132475393E-2</v>
      </c>
      <c r="AP139" s="16">
        <f>'[6]Com Forecast Med'!AO139</f>
        <v>2.249289972861139E-2</v>
      </c>
      <c r="AQ139" s="89">
        <f>'[6]Com Forecast Med'!AP139</f>
        <v>2.218556680174712E-2</v>
      </c>
      <c r="AR139" s="16">
        <f>'[6]Com Forecast Med'!AQ139</f>
        <v>2.190332277825616E-2</v>
      </c>
      <c r="AS139" s="16">
        <f>'[6]Com Forecast Med'!AR139</f>
        <v>2.1568454531706562E-2</v>
      </c>
      <c r="AT139" s="16">
        <f>'[6]Com Forecast Med'!AS139</f>
        <v>2.1237816048515795E-2</v>
      </c>
      <c r="AU139" s="16">
        <f>'[6]Com Forecast Med'!AT139</f>
        <v>2.0956874009521325E-2</v>
      </c>
      <c r="AV139" s="16">
        <f>'[6]Com Forecast Med'!AU139</f>
        <v>2.0611759170637265E-2</v>
      </c>
      <c r="AW139" s="16">
        <f>'[6]Com Forecast Med'!AV139</f>
        <v>2.0419334901448219E-2</v>
      </c>
      <c r="AX139" s="16">
        <f>'[6]Com Forecast Med'!AW139</f>
        <v>1.8248087493961167E-2</v>
      </c>
      <c r="AY139" s="16">
        <f>'[6]Com Forecast Med'!AX139</f>
        <v>2.0092541137721374E-2</v>
      </c>
      <c r="AZ139" s="16">
        <f>'[6]Com Forecast Med'!AY139</f>
        <v>2.0076794159720853E-2</v>
      </c>
      <c r="BA139" s="16">
        <f>'[6]Com Forecast Med'!AZ139</f>
        <v>2.0029740856085318E-2</v>
      </c>
      <c r="BB139" s="16">
        <f>'[6]Com Forecast Med'!BA139</f>
        <v>2.2856056674458371E-2</v>
      </c>
      <c r="BC139" s="16">
        <f>'[6]Com Forecast Med'!BB139</f>
        <v>2.0117726090545199E-2</v>
      </c>
      <c r="BD139" s="16">
        <f>'[6]Com Forecast Med'!BC139</f>
        <v>2.8236267971394668E-2</v>
      </c>
      <c r="BE139" s="16">
        <f>'[6]Com Forecast Med'!BD139</f>
        <v>2.011889769086633E-2</v>
      </c>
      <c r="BF139" s="16">
        <f>'[6]Com Forecast Med'!BE139</f>
        <v>3.53871359134868E-2</v>
      </c>
      <c r="BG139" s="16">
        <f>'[6]Com Forecast Med'!BF139</f>
        <v>2.9482385382561531E-2</v>
      </c>
      <c r="BH139" s="16">
        <f>'[6]Com Forecast Med'!BG139</f>
        <v>7.47362156265029E-2</v>
      </c>
      <c r="BI139" s="16">
        <f>'[6]Com Forecast Med'!BH139</f>
        <v>3.095551395811063E-2</v>
      </c>
      <c r="BJ139" s="16">
        <f>'[6]Com Forecast Med'!BI139</f>
        <v>9.252269311742603E-2</v>
      </c>
    </row>
    <row r="140" spans="1:62" s="1" customFormat="1">
      <c r="B140" s="1" t="str">
        <f t="shared" si="4"/>
        <v>MTWarehouseNew</v>
      </c>
      <c r="C140" s="1" t="s">
        <v>128</v>
      </c>
      <c r="D140" s="372" t="s">
        <v>54</v>
      </c>
      <c r="E140" s="1" t="s">
        <v>8</v>
      </c>
      <c r="H140" s="16">
        <f>'[6]Com Forecast Med'!G140</f>
        <v>0.1671</v>
      </c>
      <c r="I140" s="16">
        <f>'[6]Com Forecast Med'!H140</f>
        <v>7.1599999999999997E-2</v>
      </c>
      <c r="J140" s="16">
        <f>'[6]Com Forecast Med'!I140</f>
        <v>0.26939999999999997</v>
      </c>
      <c r="K140" s="16">
        <f>'[6]Com Forecast Med'!J140</f>
        <v>4.3299999999999998E-2</v>
      </c>
      <c r="L140" s="16">
        <f>'[6]Com Forecast Med'!K140</f>
        <v>4.5899999999999996E-2</v>
      </c>
      <c r="M140" s="16">
        <f>'[6]Com Forecast Med'!L140</f>
        <v>9.9299999999999999E-2</v>
      </c>
      <c r="N140" s="16">
        <f>'[6]Com Forecast Med'!M140</f>
        <v>0.22140000000000001</v>
      </c>
      <c r="O140" s="16">
        <f>'[6]Com Forecast Med'!N140</f>
        <v>0.3105</v>
      </c>
      <c r="P140" s="16">
        <f>'[6]Com Forecast Med'!O140</f>
        <v>0.33019999999999999</v>
      </c>
      <c r="Q140" s="16">
        <f>'[6]Com Forecast Med'!P140</f>
        <v>0.38160000000000005</v>
      </c>
      <c r="R140" s="16">
        <f>'[6]Com Forecast Med'!Q140</f>
        <v>0.1825</v>
      </c>
      <c r="S140" s="16">
        <f>'[6]Com Forecast Med'!R140</f>
        <v>0.3387</v>
      </c>
      <c r="T140" s="16">
        <f>'[6]Com Forecast Med'!S140</f>
        <v>0.48710000000000003</v>
      </c>
      <c r="U140" s="16">
        <f>'[6]Com Forecast Med'!T140</f>
        <v>0.3115</v>
      </c>
      <c r="V140" s="16">
        <f>'[6]Com Forecast Med'!U140</f>
        <v>0.2233</v>
      </c>
      <c r="W140" s="16">
        <f>'[6]Com Forecast Med'!V140</f>
        <v>0.1108</v>
      </c>
      <c r="X140" s="16">
        <f>'[6]Com Forecast Med'!W140</f>
        <v>0.22839999999999999</v>
      </c>
      <c r="Y140" s="16">
        <f>'[6]Com Forecast Med'!X140</f>
        <v>0.25869999999999999</v>
      </c>
      <c r="Z140" s="16">
        <f>'[6]Com Forecast Med'!Y140</f>
        <v>7.1999999999999995E-2</v>
      </c>
      <c r="AA140" s="16">
        <f>'[6]Com Forecast Med'!Z140</f>
        <v>0.26689999999999997</v>
      </c>
      <c r="AB140" s="16">
        <f>'[6]Com Forecast Med'!AA140</f>
        <v>0.13994319</v>
      </c>
      <c r="AC140" s="16">
        <f>'[6]Com Forecast Med'!AB140</f>
        <v>0.13183231000000001</v>
      </c>
      <c r="AD140" s="16">
        <f>'[6]Com Forecast Med'!AC140</f>
        <v>0.11379148000000006</v>
      </c>
      <c r="AE140" s="16">
        <f>'[6]Com Forecast Med'!AD140</f>
        <v>0.11830017999999998</v>
      </c>
      <c r="AF140" s="16">
        <f>'[6]Com Forecast Med'!AE140</f>
        <v>0.13708434</v>
      </c>
      <c r="AG140" s="16">
        <f>'[6]Com Forecast Med'!AF140</f>
        <v>0</v>
      </c>
      <c r="AH140" s="16">
        <f>'[6]Com Forecast Med'!AG140</f>
        <v>0.14599999999999999</v>
      </c>
      <c r="AI140" s="16">
        <f>'[6]Com Forecast Med'!AH140</f>
        <v>6.5000000000000002E-2</v>
      </c>
      <c r="AJ140" s="16">
        <f>'[6]Com Forecast Med'!AI140</f>
        <v>9.8000000000000004E-2</v>
      </c>
      <c r="AK140" s="16">
        <f>'[6]Com Forecast Med'!AJ140</f>
        <v>2.7E-2</v>
      </c>
      <c r="AL140" s="16">
        <f>'[6]Com Forecast Med'!AK140</f>
        <v>5.3E-3</v>
      </c>
      <c r="AM140" s="16">
        <f>'[6]Com Forecast Med'!AL140</f>
        <v>9.5299999999999996E-2</v>
      </c>
      <c r="AN140" s="16">
        <f>'[6]Com Forecast Med'!AM140</f>
        <v>0.18691796180704703</v>
      </c>
      <c r="AO140" s="16">
        <f>'[6]Com Forecast Med'!AN140</f>
        <v>0.24150864394515437</v>
      </c>
      <c r="AP140" s="16">
        <f>'[6]Com Forecast Med'!AO140</f>
        <v>0.26509936034593662</v>
      </c>
      <c r="AQ140" s="89">
        <f>'[6]Com Forecast Med'!AP140</f>
        <v>0.18713027184839137</v>
      </c>
      <c r="AR140" s="16">
        <f>'[6]Com Forecast Med'!AQ140</f>
        <v>0.20619938149858841</v>
      </c>
      <c r="AS140" s="16">
        <f>'[6]Com Forecast Med'!AR140</f>
        <v>0.18796017579062302</v>
      </c>
      <c r="AT140" s="16">
        <f>'[6]Com Forecast Med'!AS140</f>
        <v>0.27676981622209645</v>
      </c>
      <c r="AU140" s="16">
        <f>'[6]Com Forecast Med'!AT140</f>
        <v>0.18897995138324661</v>
      </c>
      <c r="AV140" s="16">
        <f>'[6]Com Forecast Med'!AU140</f>
        <v>0.18926335638216121</v>
      </c>
      <c r="AW140" s="16">
        <f>'[6]Com Forecast Med'!AV140</f>
        <v>0.18958445088680556</v>
      </c>
      <c r="AX140" s="16">
        <f>'[6]Com Forecast Med'!AW140</f>
        <v>0.19624357694312553</v>
      </c>
      <c r="AY140" s="16">
        <f>'[6]Com Forecast Med'!AX140</f>
        <v>0.31063150076414503</v>
      </c>
      <c r="AZ140" s="16">
        <f>'[6]Com Forecast Med'!AY140</f>
        <v>0.19050141445107863</v>
      </c>
      <c r="BA140" s="16">
        <f>'[6]Com Forecast Med'!AZ140</f>
        <v>0.28188780798614954</v>
      </c>
      <c r="BB140" s="16">
        <f>'[6]Com Forecast Med'!BA140</f>
        <v>0.20096461581320205</v>
      </c>
      <c r="BC140" s="16">
        <f>'[6]Com Forecast Med'!BB140</f>
        <v>0.19222908236587008</v>
      </c>
      <c r="BD140" s="16">
        <f>'[6]Com Forecast Med'!BC140</f>
        <v>0.19246009771884795</v>
      </c>
      <c r="BE140" s="16">
        <f>'[6]Com Forecast Med'!BD140</f>
        <v>0.19211632778136381</v>
      </c>
      <c r="BF140" s="16">
        <f>'[6]Com Forecast Med'!BE140</f>
        <v>0.19146916130523967</v>
      </c>
      <c r="BG140" s="16">
        <f>'[6]Com Forecast Med'!BF140</f>
        <v>0.19102007613701977</v>
      </c>
      <c r="BH140" s="16">
        <f>'[6]Com Forecast Med'!BG140</f>
        <v>0.1914774962483439</v>
      </c>
      <c r="BI140" s="16">
        <f>'[6]Com Forecast Med'!BH140</f>
        <v>0.19087670562935788</v>
      </c>
      <c r="BJ140" s="16">
        <f>'[6]Com Forecast Med'!BI140</f>
        <v>0.19126744041953089</v>
      </c>
    </row>
    <row r="141" spans="1:62" s="1" customFormat="1">
      <c r="B141" s="1" t="str">
        <f t="shared" si="4"/>
        <v>MTSupermarketNew</v>
      </c>
      <c r="C141" s="1" t="s">
        <v>129</v>
      </c>
      <c r="D141" s="372" t="s">
        <v>56</v>
      </c>
      <c r="E141" s="1" t="s">
        <v>8</v>
      </c>
      <c r="H141" s="16">
        <f>'[6]Com Forecast Med'!G141</f>
        <v>6.2100589823534016E-2</v>
      </c>
      <c r="I141" s="16">
        <f>'[6]Com Forecast Med'!H141</f>
        <v>8.3379812909919804E-2</v>
      </c>
      <c r="J141" s="16">
        <f>'[6]Com Forecast Med'!I141</f>
        <v>9.7754145239702855E-2</v>
      </c>
      <c r="K141" s="16">
        <f>'[6]Com Forecast Med'!J141</f>
        <v>7.3804162521046185E-2</v>
      </c>
      <c r="L141" s="16">
        <f>'[6]Com Forecast Med'!K141</f>
        <v>6.2144016809424593E-2</v>
      </c>
      <c r="M141" s="16">
        <f>'[6]Com Forecast Med'!L141</f>
        <v>0.18317502648648007</v>
      </c>
      <c r="N141" s="16">
        <f>'[6]Com Forecast Med'!M141</f>
        <v>0.13117121088250666</v>
      </c>
      <c r="O141" s="16">
        <f>'[6]Com Forecast Med'!N141</f>
        <v>0.17624842223693205</v>
      </c>
      <c r="P141" s="16">
        <f>'[6]Com Forecast Med'!O141</f>
        <v>7.8885119870244436E-2</v>
      </c>
      <c r="Q141" s="16">
        <f>'[6]Com Forecast Med'!P141</f>
        <v>7.6518349139207631E-2</v>
      </c>
      <c r="R141" s="16">
        <f>'[6]Com Forecast Med'!Q141</f>
        <v>9.6277627719423012E-2</v>
      </c>
      <c r="S141" s="16">
        <f>'[6]Com Forecast Med'!R141</f>
        <v>0.13883607389219457</v>
      </c>
      <c r="T141" s="16">
        <f>'[6]Com Forecast Med'!S141</f>
        <v>0.17177544269020198</v>
      </c>
      <c r="U141" s="16">
        <f>'[6]Com Forecast Med'!T141</f>
        <v>0.24358196386028133</v>
      </c>
      <c r="V141" s="16">
        <f>'[6]Com Forecast Med'!U141</f>
        <v>9.1348664820841821E-2</v>
      </c>
      <c r="W141" s="16">
        <f>'[6]Com Forecast Med'!V141</f>
        <v>3.3659473654209432E-2</v>
      </c>
      <c r="X141" s="16">
        <f>'[6]Com Forecast Med'!W141</f>
        <v>5.7814844658594489E-2</v>
      </c>
      <c r="Y141" s="16">
        <f>'[6]Com Forecast Med'!X141</f>
        <v>2.6639964131567617E-2</v>
      </c>
      <c r="Z141" s="16">
        <f>'[6]Com Forecast Med'!Y141</f>
        <v>4.7600000000000003E-2</v>
      </c>
      <c r="AA141" s="16">
        <f>'[6]Com Forecast Med'!Z141</f>
        <v>2.12E-2</v>
      </c>
      <c r="AB141" s="16">
        <f>'[6]Com Forecast Med'!AA141</f>
        <v>3.7391982114600208E-2</v>
      </c>
      <c r="AC141" s="16">
        <f>'[6]Com Forecast Med'!AB141</f>
        <v>3.8556202084216395E-2</v>
      </c>
      <c r="AD141" s="16">
        <f>'[6]Com Forecast Med'!AC141</f>
        <v>3.9254739655337212E-2</v>
      </c>
      <c r="AE141" s="16">
        <f>'[6]Com Forecast Med'!AD141</f>
        <v>3.9612886681477867E-2</v>
      </c>
      <c r="AF141" s="16">
        <f>'[6]Com Forecast Med'!AE141</f>
        <v>3.9228819369136157E-2</v>
      </c>
      <c r="AG141" s="16">
        <f>'[6]Com Forecast Med'!AF141</f>
        <v>8.7923000000000001E-2</v>
      </c>
      <c r="AH141" s="16">
        <f>'[6]Com Forecast Med'!AG141</f>
        <v>1.454283198219865E-2</v>
      </c>
      <c r="AI141" s="16">
        <f>'[6]Com Forecast Med'!AH141</f>
        <v>2.0557634336001197E-2</v>
      </c>
      <c r="AJ141" s="16">
        <f>'[6]Com Forecast Med'!AI141</f>
        <v>1.0002364639694778E-2</v>
      </c>
      <c r="AK141" s="16">
        <f>'[6]Com Forecast Med'!AJ141</f>
        <v>1.5276338722442932E-2</v>
      </c>
      <c r="AL141" s="16">
        <f>'[6]Com Forecast Med'!AK141</f>
        <v>2.4197669056940291E-2</v>
      </c>
      <c r="AM141" s="16">
        <f>'[6]Com Forecast Med'!AL141</f>
        <v>2.7892366912946231E-2</v>
      </c>
      <c r="AN141" s="16">
        <f>'[6]Com Forecast Med'!AM141</f>
        <v>3.0162582088958573E-2</v>
      </c>
      <c r="AO141" s="16">
        <f>'[6]Com Forecast Med'!AN141</f>
        <v>3.0146555212184421E-2</v>
      </c>
      <c r="AP141" s="16">
        <f>'[6]Com Forecast Med'!AO141</f>
        <v>3.0095269206507128E-2</v>
      </c>
      <c r="AQ141" s="89">
        <f>'[6]Com Forecast Med'!AP141</f>
        <v>3.0043983200829832E-2</v>
      </c>
      <c r="AR141" s="16">
        <f>'[6]Com Forecast Med'!AQ141</f>
        <v>2.9962212964462769E-2</v>
      </c>
      <c r="AS141" s="16">
        <f>'[6]Com Forecast Med'!AR141</f>
        <v>2.98596207558189E-2</v>
      </c>
      <c r="AT141" s="16">
        <f>'[6]Com Forecast Med'!AS141</f>
        <v>2.9750036437390857E-2</v>
      </c>
      <c r="AU141" s="16">
        <f>'[6]Com Forecast Med'!AT141</f>
        <v>5.7874714584930272E-2</v>
      </c>
      <c r="AV141" s="16">
        <f>'[6]Com Forecast Med'!AU141</f>
        <v>7.2517996074314015E-2</v>
      </c>
      <c r="AW141" s="16">
        <f>'[6]Com Forecast Med'!AV141</f>
        <v>9.0716587945836411E-2</v>
      </c>
      <c r="AX141" s="16">
        <f>'[6]Com Forecast Med'!AW141</f>
        <v>6.4071078383555621E-2</v>
      </c>
      <c r="AY141" s="16">
        <f>'[6]Com Forecast Med'!AX141</f>
        <v>9.3630615302843861E-2</v>
      </c>
      <c r="AZ141" s="16">
        <f>'[6]Com Forecast Med'!AY141</f>
        <v>0.11558582735613269</v>
      </c>
      <c r="BA141" s="16">
        <f>'[6]Com Forecast Med'!AZ141</f>
        <v>0.115555608550688</v>
      </c>
      <c r="BB141" s="16">
        <f>'[6]Com Forecast Med'!BA141</f>
        <v>0.10857181142633732</v>
      </c>
      <c r="BC141" s="16">
        <f>'[6]Com Forecast Med'!BB141</f>
        <v>0.10778719175941505</v>
      </c>
      <c r="BD141" s="16">
        <f>'[6]Com Forecast Med'!BC141</f>
        <v>0.12723487386125013</v>
      </c>
      <c r="BE141" s="16">
        <f>'[6]Com Forecast Med'!BD141</f>
        <v>0.11957290478698353</v>
      </c>
      <c r="BF141" s="16">
        <f>'[6]Com Forecast Med'!BE141</f>
        <v>0.11604260674747753</v>
      </c>
      <c r="BG141" s="16">
        <f>'[6]Com Forecast Med'!BF141</f>
        <v>0.12442274301908937</v>
      </c>
      <c r="BH141" s="16">
        <f>'[6]Com Forecast Med'!BG141</f>
        <v>0.10681422789039949</v>
      </c>
      <c r="BI141" s="16">
        <f>'[6]Com Forecast Med'!BH141</f>
        <v>9.8929797447151566E-2</v>
      </c>
      <c r="BJ141" s="16">
        <f>'[6]Com Forecast Med'!BI141</f>
        <v>8.0353091221639389E-2</v>
      </c>
    </row>
    <row r="142" spans="1:62" s="1" customFormat="1">
      <c r="B142" s="1" t="str">
        <f t="shared" si="4"/>
        <v>MTMiniMartNew</v>
      </c>
      <c r="C142" s="1" t="s">
        <v>130</v>
      </c>
      <c r="D142" s="372" t="s">
        <v>58</v>
      </c>
      <c r="E142" s="1" t="s">
        <v>8</v>
      </c>
      <c r="H142" s="16">
        <f>'[6]Com Forecast Med'!G142</f>
        <v>2.5129410176465982E-2</v>
      </c>
      <c r="I142" s="16">
        <f>'[6]Com Forecast Med'!H142</f>
        <v>3.3740187090080198E-2</v>
      </c>
      <c r="J142" s="16">
        <f>'[6]Com Forecast Med'!I142</f>
        <v>3.9556854760297154E-2</v>
      </c>
      <c r="K142" s="16">
        <f>'[6]Com Forecast Med'!J142</f>
        <v>2.9865337478953799E-2</v>
      </c>
      <c r="L142" s="16">
        <f>'[6]Com Forecast Med'!K142</f>
        <v>2.5146983190575397E-2</v>
      </c>
      <c r="M142" s="16">
        <f>'[6]Com Forecast Med'!L142</f>
        <v>7.4122973513519944E-2</v>
      </c>
      <c r="N142" s="16">
        <f>'[6]Com Forecast Med'!M142</f>
        <v>5.3079289117493357E-2</v>
      </c>
      <c r="O142" s="16">
        <f>'[6]Com Forecast Med'!N142</f>
        <v>7.1320077763067966E-2</v>
      </c>
      <c r="P142" s="16">
        <f>'[6]Com Forecast Med'!O142</f>
        <v>3.1921380129755567E-2</v>
      </c>
      <c r="Q142" s="16">
        <f>'[6]Com Forecast Med'!P142</f>
        <v>3.0963650860792346E-2</v>
      </c>
      <c r="R142" s="16">
        <f>'[6]Com Forecast Med'!Q142</f>
        <v>3.8959372280576977E-2</v>
      </c>
      <c r="S142" s="16">
        <f>'[6]Com Forecast Med'!R142</f>
        <v>5.6180926107805416E-2</v>
      </c>
      <c r="T142" s="16">
        <f>'[6]Com Forecast Med'!S142</f>
        <v>6.9510057309798035E-2</v>
      </c>
      <c r="U142" s="16">
        <f>'[6]Com Forecast Med'!T142</f>
        <v>9.8567036139718664E-2</v>
      </c>
      <c r="V142" s="16">
        <f>'[6]Com Forecast Med'!U142</f>
        <v>3.6964835179158176E-2</v>
      </c>
      <c r="W142" s="16">
        <f>'[6]Com Forecast Med'!V142</f>
        <v>1.3620526345790574E-2</v>
      </c>
      <c r="X142" s="16">
        <f>'[6]Com Forecast Med'!W142</f>
        <v>2.3395155341405505E-2</v>
      </c>
      <c r="Y142" s="16">
        <f>'[6]Com Forecast Med'!X142</f>
        <v>1.0780035868432387E-2</v>
      </c>
      <c r="Z142" s="16">
        <f>'[6]Com Forecast Med'!Y142</f>
        <v>4.7600000000000003E-2</v>
      </c>
      <c r="AA142" s="16">
        <f>'[6]Com Forecast Med'!Z142</f>
        <v>2.12E-2</v>
      </c>
      <c r="AB142" s="16">
        <f>'[6]Com Forecast Med'!AA142</f>
        <v>3.7391982114600208E-2</v>
      </c>
      <c r="AC142" s="16">
        <f>'[6]Com Forecast Med'!AB142</f>
        <v>3.8556202084216395E-2</v>
      </c>
      <c r="AD142" s="16">
        <f>'[6]Com Forecast Med'!AC142</f>
        <v>3.9254739655337212E-2</v>
      </c>
      <c r="AE142" s="16">
        <f>'[6]Com Forecast Med'!AD142</f>
        <v>3.9612886681477867E-2</v>
      </c>
      <c r="AF142" s="16">
        <f>'[6]Com Forecast Med'!AE142</f>
        <v>3.9228819369136157E-2</v>
      </c>
      <c r="AG142" s="16">
        <f>'[6]Com Forecast Med'!AF142</f>
        <v>8.7923000000000001E-2</v>
      </c>
      <c r="AH142" s="16">
        <f>'[6]Com Forecast Med'!AG142</f>
        <v>1.454283198219865E-2</v>
      </c>
      <c r="AI142" s="16">
        <f>'[6]Com Forecast Med'!AH142</f>
        <v>2.0557634336001197E-2</v>
      </c>
      <c r="AJ142" s="16">
        <f>'[6]Com Forecast Med'!AI142</f>
        <v>1.0002364639694778E-2</v>
      </c>
      <c r="AK142" s="16">
        <f>'[6]Com Forecast Med'!AJ142</f>
        <v>1.5276338722442932E-2</v>
      </c>
      <c r="AL142" s="16">
        <f>'[6]Com Forecast Med'!AK142</f>
        <v>1.1566342519813777E-2</v>
      </c>
      <c r="AM142" s="16">
        <f>'[6]Com Forecast Med'!AL142</f>
        <v>1.3332386216387495E-2</v>
      </c>
      <c r="AN142" s="16">
        <f>'[6]Com Forecast Med'!AM142</f>
        <v>2.7428733073420332E-3</v>
      </c>
      <c r="AO142" s="16">
        <f>'[6]Com Forecast Med'!AN142</f>
        <v>2.6504261078657762E-3</v>
      </c>
      <c r="AP142" s="16">
        <f>'[6]Com Forecast Med'!AO142</f>
        <v>2.5220506489813358E-3</v>
      </c>
      <c r="AQ142" s="89">
        <f>'[6]Com Forecast Med'!AP142</f>
        <v>2.3919435124130878E-3</v>
      </c>
      <c r="AR142" s="16">
        <f>'[6]Com Forecast Med'!AQ142</f>
        <v>2.286536971128383E-3</v>
      </c>
      <c r="AS142" s="16">
        <f>'[6]Com Forecast Med'!AR142</f>
        <v>2.1801525429810016E-3</v>
      </c>
      <c r="AT142" s="16">
        <f>'[6]Com Forecast Med'!AS142</f>
        <v>2.0549944129282429E-3</v>
      </c>
      <c r="AU142" s="16">
        <f>'[6]Com Forecast Med'!AT142</f>
        <v>1.9576005396678879E-3</v>
      </c>
      <c r="AV142" s="16">
        <f>'[6]Com Forecast Med'!AU142</f>
        <v>1.9414121787396563E-3</v>
      </c>
      <c r="AW142" s="16">
        <f>'[6]Com Forecast Med'!AV142</f>
        <v>1.9338987111407015E-3</v>
      </c>
      <c r="AX142" s="16">
        <f>'[6]Com Forecast Med'!AW142</f>
        <v>1.7330834565182256E-3</v>
      </c>
      <c r="AY142" s="16">
        <f>'[6]Com Forecast Med'!AX142</f>
        <v>4.3778466805246934E-3</v>
      </c>
      <c r="AZ142" s="16">
        <f>'[6]Com Forecast Med'!AY142</f>
        <v>4.5354712188836761E-3</v>
      </c>
      <c r="BA142" s="16">
        <f>'[6]Com Forecast Med'!AZ142</f>
        <v>1.9297953703400266E-3</v>
      </c>
      <c r="BB142" s="16">
        <f>'[6]Com Forecast Med'!BA142</f>
        <v>2.7115865929383254E-3</v>
      </c>
      <c r="BC142" s="16">
        <f>'[6]Com Forecast Med'!BB142</f>
        <v>4.5574937714698161E-3</v>
      </c>
      <c r="BD142" s="16">
        <f>'[6]Com Forecast Med'!BC142</f>
        <v>2.4910018057128424E-3</v>
      </c>
      <c r="BE142" s="16">
        <f>'[6]Com Forecast Med'!BD142</f>
        <v>6.1578506024585018E-3</v>
      </c>
      <c r="BF142" s="16">
        <f>'[6]Com Forecast Med'!BE142</f>
        <v>1.9545050979978911E-3</v>
      </c>
      <c r="BG142" s="16">
        <f>'[6]Com Forecast Med'!BF142</f>
        <v>3.1557456124244191E-3</v>
      </c>
      <c r="BH142" s="16">
        <f>'[6]Com Forecast Med'!BG142</f>
        <v>2.8644859353527991E-3</v>
      </c>
      <c r="BI142" s="16">
        <f>'[6]Com Forecast Med'!BH142</f>
        <v>3.579609432848011E-3</v>
      </c>
      <c r="BJ142" s="16">
        <f>'[6]Com Forecast Med'!BI142</f>
        <v>1.9728649943956266E-3</v>
      </c>
    </row>
    <row r="143" spans="1:62" s="1" customFormat="1">
      <c r="B143" s="1" t="str">
        <f t="shared" si="4"/>
        <v>MTRestaurantNew</v>
      </c>
      <c r="C143" s="1" t="s">
        <v>131</v>
      </c>
      <c r="D143" s="372" t="s">
        <v>60</v>
      </c>
      <c r="E143" s="1" t="s">
        <v>8</v>
      </c>
      <c r="H143" s="16">
        <f>'[6]Com Forecast Med'!G143</f>
        <v>1.8200000000000001E-2</v>
      </c>
      <c r="I143" s="16">
        <f>'[6]Com Forecast Med'!H143</f>
        <v>2.7699999999999999E-2</v>
      </c>
      <c r="J143" s="16">
        <f>'[6]Com Forecast Med'!I143</f>
        <v>1.0199999999999999E-2</v>
      </c>
      <c r="K143" s="16">
        <f>'[6]Com Forecast Med'!J143</f>
        <v>7.4000000000000003E-3</v>
      </c>
      <c r="L143" s="16">
        <f>'[6]Com Forecast Med'!K143</f>
        <v>3.2199999999999999E-2</v>
      </c>
      <c r="M143" s="16">
        <f>'[6]Com Forecast Med'!L143</f>
        <v>1.3099999999999999E-2</v>
      </c>
      <c r="N143" s="16">
        <f>'[6]Com Forecast Med'!M143</f>
        <v>7.7200000000000005E-2</v>
      </c>
      <c r="O143" s="16">
        <f>'[6]Com Forecast Med'!N143</f>
        <v>4.1299999999999996E-2</v>
      </c>
      <c r="P143" s="16">
        <f>'[6]Com Forecast Med'!O143</f>
        <v>4.8000000000000001E-2</v>
      </c>
      <c r="Q143" s="16">
        <f>'[6]Com Forecast Med'!P143</f>
        <v>4.5499999999999999E-2</v>
      </c>
      <c r="R143" s="16">
        <f>'[6]Com Forecast Med'!Q143</f>
        <v>5.1299999999999998E-2</v>
      </c>
      <c r="S143" s="16">
        <f>'[6]Com Forecast Med'!R143</f>
        <v>5.0299999999999997E-2</v>
      </c>
      <c r="T143" s="16">
        <f>'[6]Com Forecast Med'!S143</f>
        <v>2.52E-2</v>
      </c>
      <c r="U143" s="16">
        <f>'[6]Com Forecast Med'!T143</f>
        <v>3.0499999999999999E-2</v>
      </c>
      <c r="V143" s="16">
        <f>'[6]Com Forecast Med'!U143</f>
        <v>2.5999999999999999E-2</v>
      </c>
      <c r="W143" s="16">
        <f>'[6]Com Forecast Med'!V143</f>
        <v>6.9501599999999997E-2</v>
      </c>
      <c r="X143" s="16">
        <f>'[6]Com Forecast Med'!W143</f>
        <v>0.11937869999999999</v>
      </c>
      <c r="Y143" s="16">
        <f>'[6]Com Forecast Med'!X143</f>
        <v>5.5007399999999998E-2</v>
      </c>
      <c r="Z143" s="16">
        <f>'[6]Com Forecast Med'!Y143</f>
        <v>4.0882392200061568E-2</v>
      </c>
      <c r="AA143" s="16">
        <f>'[6]Com Forecast Med'!Z143</f>
        <v>0.13683234827102456</v>
      </c>
      <c r="AB143" s="16">
        <f>'[6]Com Forecast Med'!AA143</f>
        <v>9.0728791792320906E-2</v>
      </c>
      <c r="AC143" s="16">
        <f>'[6]Com Forecast Med'!AB143</f>
        <v>7.8426627707590915E-2</v>
      </c>
      <c r="AD143" s="16">
        <f>'[6]Com Forecast Med'!AC143</f>
        <v>7.7049775230239925E-2</v>
      </c>
      <c r="AE143" s="16">
        <f>'[6]Com Forecast Med'!AD143</f>
        <v>8.0427814186369212E-2</v>
      </c>
      <c r="AF143" s="16">
        <f>'[6]Com Forecast Med'!AE143</f>
        <v>8.5700225149564199E-2</v>
      </c>
      <c r="AG143" s="16">
        <f>'[6]Com Forecast Med'!AF143</f>
        <v>4.0000000000000002E-4</v>
      </c>
      <c r="AH143" s="16">
        <f>'[6]Com Forecast Med'!AG143</f>
        <v>1.7600000000000001E-2</v>
      </c>
      <c r="AI143" s="16">
        <f>'[6]Com Forecast Med'!AH143</f>
        <v>2.4879223300970876E-2</v>
      </c>
      <c r="AJ143" s="16">
        <f>'[6]Com Forecast Med'!AI143</f>
        <v>0.04</v>
      </c>
      <c r="AK143" s="16">
        <f>'[6]Com Forecast Med'!AJ143</f>
        <v>3.9E-2</v>
      </c>
      <c r="AL143" s="16">
        <f>'[6]Com Forecast Med'!AK143</f>
        <v>1.0735988423245928E-2</v>
      </c>
      <c r="AM143" s="16">
        <f>'[6]Com Forecast Med'!AL143</f>
        <v>1.2375246870666275E-2</v>
      </c>
      <c r="AN143" s="16">
        <f>'[6]Com Forecast Med'!AM143</f>
        <v>9.4192535558260612E-2</v>
      </c>
      <c r="AO143" s="16">
        <f>'[6]Com Forecast Med'!AN143</f>
        <v>9.3932159698729673E-2</v>
      </c>
      <c r="AP143" s="16">
        <f>'[6]Com Forecast Med'!AO143</f>
        <v>9.3909241102637153E-2</v>
      </c>
      <c r="AQ143" s="89">
        <f>'[6]Com Forecast Med'!AP143</f>
        <v>9.3733027845542174E-2</v>
      </c>
      <c r="AR143" s="16">
        <f>'[6]Com Forecast Med'!AQ143</f>
        <v>9.4305185497794375E-2</v>
      </c>
      <c r="AS143" s="16">
        <f>'[6]Com Forecast Med'!AR143</f>
        <v>9.4137979709274872E-2</v>
      </c>
      <c r="AT143" s="16">
        <f>'[6]Com Forecast Med'!AS143</f>
        <v>9.3845733870452905E-2</v>
      </c>
      <c r="AU143" s="16">
        <f>'[6]Com Forecast Med'!AT143</f>
        <v>9.359170332139656E-2</v>
      </c>
      <c r="AV143" s="16">
        <f>'[6]Com Forecast Med'!AU143</f>
        <v>9.3674311508631744E-2</v>
      </c>
      <c r="AW143" s="16">
        <f>'[6]Com Forecast Med'!AV143</f>
        <v>9.3930080833568658E-2</v>
      </c>
      <c r="AX143" s="16">
        <f>'[6]Com Forecast Med'!AW143</f>
        <v>8.4741663314409355E-2</v>
      </c>
      <c r="AY143" s="16">
        <f>'[6]Com Forecast Med'!AX143</f>
        <v>0.10995181798991764</v>
      </c>
      <c r="AZ143" s="16">
        <f>'[6]Com Forecast Med'!AY143</f>
        <v>0.11199171054813364</v>
      </c>
      <c r="BA143" s="16">
        <f>'[6]Com Forecast Med'!AZ143</f>
        <v>0.13954710834194517</v>
      </c>
      <c r="BB143" s="16">
        <f>'[6]Com Forecast Med'!BA143</f>
        <v>0.10596181173386614</v>
      </c>
      <c r="BC143" s="16">
        <f>'[6]Com Forecast Med'!BB143</f>
        <v>0.14192040259662719</v>
      </c>
      <c r="BD143" s="16">
        <f>'[6]Com Forecast Med'!BC143</f>
        <v>0.13414120747240557</v>
      </c>
      <c r="BE143" s="16">
        <f>'[6]Com Forecast Med'!BD143</f>
        <v>0.14580497883847926</v>
      </c>
      <c r="BF143" s="16">
        <f>'[6]Com Forecast Med'!BE143</f>
        <v>0.15163110605157964</v>
      </c>
      <c r="BG143" s="16">
        <f>'[6]Com Forecast Med'!BF143</f>
        <v>0.18180104653064783</v>
      </c>
      <c r="BH143" s="16">
        <f>'[6]Com Forecast Med'!BG143</f>
        <v>0.15190245950120848</v>
      </c>
      <c r="BI143" s="16">
        <f>'[6]Com Forecast Med'!BH143</f>
        <v>0.14821284625896641</v>
      </c>
      <c r="BJ143" s="16">
        <f>'[6]Com Forecast Med'!BI143</f>
        <v>0.11443885521940242</v>
      </c>
    </row>
    <row r="144" spans="1:62" s="1" customFormat="1">
      <c r="B144" s="1" t="str">
        <f t="shared" si="4"/>
        <v>MTLodgingNew</v>
      </c>
      <c r="C144" s="1" t="s">
        <v>132</v>
      </c>
      <c r="D144" s="372" t="s">
        <v>62</v>
      </c>
      <c r="E144" s="1" t="s">
        <v>8</v>
      </c>
      <c r="H144" s="16">
        <f>'[6]Com Forecast Med'!G144</f>
        <v>1.6199999999999999E-2</v>
      </c>
      <c r="I144" s="16">
        <f>'[6]Com Forecast Med'!H144</f>
        <v>7.2800000000000004E-2</v>
      </c>
      <c r="J144" s="16">
        <f>'[6]Com Forecast Med'!I144</f>
        <v>0.23139999999999999</v>
      </c>
      <c r="K144" s="16">
        <f>'[6]Com Forecast Med'!J144</f>
        <v>6.2899999999999998E-2</v>
      </c>
      <c r="L144" s="16">
        <f>'[6]Com Forecast Med'!K144</f>
        <v>8.0299999999999996E-2</v>
      </c>
      <c r="M144" s="16">
        <f>'[6]Com Forecast Med'!L144</f>
        <v>0.1036</v>
      </c>
      <c r="N144" s="16">
        <f>'[6]Com Forecast Med'!M144</f>
        <v>0.13750000000000001</v>
      </c>
      <c r="O144" s="16">
        <f>'[6]Com Forecast Med'!N144</f>
        <v>0.12790000000000001</v>
      </c>
      <c r="P144" s="16">
        <f>'[6]Com Forecast Med'!O144</f>
        <v>0.24299999999999999</v>
      </c>
      <c r="Q144" s="16">
        <f>'[6]Com Forecast Med'!P144</f>
        <v>0.21619999999999998</v>
      </c>
      <c r="R144" s="16">
        <f>'[6]Com Forecast Med'!Q144</f>
        <v>0.15919999999999998</v>
      </c>
      <c r="S144" s="16">
        <f>'[6]Com Forecast Med'!R144</f>
        <v>0.2424</v>
      </c>
      <c r="T144" s="16">
        <f>'[6]Com Forecast Med'!S144</f>
        <v>0.153</v>
      </c>
      <c r="U144" s="16">
        <f>'[6]Com Forecast Med'!T144</f>
        <v>0.15630000000000002</v>
      </c>
      <c r="V144" s="16">
        <f>'[6]Com Forecast Med'!U144</f>
        <v>0.32839999999999997</v>
      </c>
      <c r="W144" s="16">
        <f>'[6]Com Forecast Med'!V144</f>
        <v>0.2853</v>
      </c>
      <c r="X144" s="16">
        <f>'[6]Com Forecast Med'!W144</f>
        <v>8.43E-2</v>
      </c>
      <c r="Y144" s="16">
        <f>'[6]Com Forecast Med'!X144</f>
        <v>0.13190000000000002</v>
      </c>
      <c r="Z144" s="16">
        <f>'[6]Com Forecast Med'!Y144</f>
        <v>0.14849999999999999</v>
      </c>
      <c r="AA144" s="16">
        <f>'[6]Com Forecast Med'!Z144</f>
        <v>0.33030000000000004</v>
      </c>
      <c r="AB144" s="16">
        <f>'[6]Com Forecast Med'!AA144</f>
        <v>0.26767490999999999</v>
      </c>
      <c r="AC144" s="16">
        <f>'[6]Com Forecast Med'!AB144</f>
        <v>0.22668945999999998</v>
      </c>
      <c r="AD144" s="16">
        <f>'[6]Com Forecast Med'!AC144</f>
        <v>0.21574797999999998</v>
      </c>
      <c r="AE144" s="16">
        <f>'[6]Com Forecast Med'!AD144</f>
        <v>0.248752</v>
      </c>
      <c r="AF144" s="16">
        <f>'[6]Com Forecast Med'!AE144</f>
        <v>0.27003221999999999</v>
      </c>
      <c r="AG144" s="16">
        <f>'[6]Com Forecast Med'!AF144</f>
        <v>0.27729999999999999</v>
      </c>
      <c r="AH144" s="16">
        <f>'[6]Com Forecast Med'!AG144</f>
        <v>0.24869999999999998</v>
      </c>
      <c r="AI144" s="16">
        <f>'[6]Com Forecast Med'!AH144</f>
        <v>0.25700000000000001</v>
      </c>
      <c r="AJ144" s="16">
        <f>'[6]Com Forecast Med'!AI144</f>
        <v>0.434</v>
      </c>
      <c r="AK144" s="16">
        <f>'[6]Com Forecast Med'!AJ144</f>
        <v>0.216</v>
      </c>
      <c r="AL144" s="16">
        <f>'[6]Com Forecast Med'!AK144</f>
        <v>0.1681</v>
      </c>
      <c r="AM144" s="16">
        <f>'[6]Com Forecast Med'!AL144</f>
        <v>9.8000000000000004E-2</v>
      </c>
      <c r="AN144" s="16">
        <f>'[6]Com Forecast Med'!AM144</f>
        <v>6.949485220267472E-2</v>
      </c>
      <c r="AO144" s="16">
        <f>'[6]Com Forecast Med'!AN144</f>
        <v>0.1184908741035417</v>
      </c>
      <c r="AP144" s="16">
        <f>'[6]Com Forecast Med'!AO144</f>
        <v>0.16708027539165779</v>
      </c>
      <c r="AQ144" s="89">
        <f>'[6]Com Forecast Med'!AP144</f>
        <v>0.13186686397803504</v>
      </c>
      <c r="AR144" s="16">
        <f>'[6]Com Forecast Med'!AQ144</f>
        <v>7.1228168134025285E-2</v>
      </c>
      <c r="AS144" s="16">
        <f>'[6]Com Forecast Med'!AR144</f>
        <v>7.1667291951429055E-2</v>
      </c>
      <c r="AT144" s="16">
        <f>'[6]Com Forecast Med'!AS144</f>
        <v>7.175583295182407E-2</v>
      </c>
      <c r="AU144" s="16">
        <f>'[6]Com Forecast Med'!AT144</f>
        <v>8.569966734093136E-2</v>
      </c>
      <c r="AV144" s="16">
        <f>'[6]Com Forecast Med'!AU144</f>
        <v>0.11262055636921543</v>
      </c>
      <c r="AW144" s="16">
        <f>'[6]Com Forecast Med'!AV144</f>
        <v>0.12402685114925763</v>
      </c>
      <c r="AX144" s="16">
        <f>'[6]Com Forecast Med'!AW144</f>
        <v>6.6211272241794392E-2</v>
      </c>
      <c r="AY144" s="16">
        <f>'[6]Com Forecast Med'!AX144</f>
        <v>0.17202980791750486</v>
      </c>
      <c r="AZ144" s="16">
        <f>'[6]Com Forecast Med'!AY144</f>
        <v>0.17421832532131229</v>
      </c>
      <c r="BA144" s="16">
        <f>'[6]Com Forecast Med'!AZ144</f>
        <v>0.15361256241601273</v>
      </c>
      <c r="BB144" s="16">
        <f>'[6]Com Forecast Med'!BA144</f>
        <v>0.11431589725477179</v>
      </c>
      <c r="BC144" s="16">
        <f>'[6]Com Forecast Med'!BB144</f>
        <v>0.17501035973142615</v>
      </c>
      <c r="BD144" s="16">
        <f>'[6]Com Forecast Med'!BC144</f>
        <v>0.14019757778405059</v>
      </c>
      <c r="BE144" s="16">
        <f>'[6]Com Forecast Med'!BD144</f>
        <v>0.20960229853943105</v>
      </c>
      <c r="BF144" s="16">
        <f>'[6]Com Forecast Med'!BE144</f>
        <v>0.17506027477331129</v>
      </c>
      <c r="BG144" s="16">
        <f>'[6]Com Forecast Med'!BF144</f>
        <v>0.25411168742787094</v>
      </c>
      <c r="BH144" s="16">
        <f>'[6]Com Forecast Med'!BG144</f>
        <v>0.18581444065850036</v>
      </c>
      <c r="BI144" s="16">
        <f>'[6]Com Forecast Med'!BH144</f>
        <v>0.15607157234143954</v>
      </c>
      <c r="BJ144" s="16">
        <f>'[6]Com Forecast Med'!BI144</f>
        <v>0.11618603605289371</v>
      </c>
    </row>
    <row r="145" spans="2:62" s="1" customFormat="1">
      <c r="B145" s="1" t="str">
        <f t="shared" si="4"/>
        <v>MTHospitalNew</v>
      </c>
      <c r="C145" s="1" t="s">
        <v>133</v>
      </c>
      <c r="D145" s="372" t="s">
        <v>64</v>
      </c>
      <c r="E145" s="1" t="s">
        <v>8</v>
      </c>
      <c r="H145" s="16">
        <f>'[6]Com Forecast Med'!G145</f>
        <v>5.5926000000000003E-2</v>
      </c>
      <c r="I145" s="16">
        <f>'[6]Com Forecast Med'!H145</f>
        <v>7.7945400000000012E-2</v>
      </c>
      <c r="J145" s="16">
        <f>'[6]Com Forecast Med'!I145</f>
        <v>3.9616200000000004E-2</v>
      </c>
      <c r="K145" s="16">
        <f>'[6]Com Forecast Med'!J145</f>
        <v>3.7861200000000005E-2</v>
      </c>
      <c r="L145" s="16">
        <f>'[6]Com Forecast Med'!K145</f>
        <v>4.8601800000000001E-2</v>
      </c>
      <c r="M145" s="16">
        <f>'[6]Com Forecast Med'!L145</f>
        <v>4.8461400000000002E-2</v>
      </c>
      <c r="N145" s="16">
        <f>'[6]Com Forecast Med'!M145</f>
        <v>0.1010412</v>
      </c>
      <c r="O145" s="16">
        <f>'[6]Com Forecast Med'!N145</f>
        <v>5.0918399999999996E-2</v>
      </c>
      <c r="P145" s="16">
        <f>'[6]Com Forecast Med'!O145</f>
        <v>5.8921200000000007E-2</v>
      </c>
      <c r="Q145" s="16">
        <f>'[6]Com Forecast Med'!P145</f>
        <v>8.45442E-2</v>
      </c>
      <c r="R145" s="16">
        <f>'[6]Com Forecast Med'!Q145</f>
        <v>9.3974400000000013E-2</v>
      </c>
      <c r="S145" s="16">
        <f>'[6]Com Forecast Med'!R145</f>
        <v>5.9202000000000005E-2</v>
      </c>
      <c r="T145" s="16">
        <f>'[6]Com Forecast Med'!S145</f>
        <v>7.4201400000000001E-2</v>
      </c>
      <c r="U145" s="16">
        <f>'[6]Com Forecast Med'!T145</f>
        <v>0.1071486</v>
      </c>
      <c r="V145" s="16">
        <f>'[6]Com Forecast Med'!U145</f>
        <v>0.11398140000000001</v>
      </c>
      <c r="W145" s="16">
        <f>'[6]Com Forecast Med'!V145</f>
        <v>9.4021200000000013E-2</v>
      </c>
      <c r="X145" s="16">
        <f>'[6]Com Forecast Med'!W145</f>
        <v>5.4498600000000001E-2</v>
      </c>
      <c r="Y145" s="16">
        <f>'[6]Com Forecast Med'!X145</f>
        <v>5.9061600000000006E-2</v>
      </c>
      <c r="Z145" s="16">
        <f>'[6]Com Forecast Med'!Y145</f>
        <v>0.3604</v>
      </c>
      <c r="AA145" s="16">
        <f>'[6]Com Forecast Med'!Z145</f>
        <v>0.33529999999999999</v>
      </c>
      <c r="AB145" s="16">
        <f>'[6]Com Forecast Med'!AA145</f>
        <v>0.18800158000000008</v>
      </c>
      <c r="AC145" s="16">
        <f>'[6]Com Forecast Med'!AB145</f>
        <v>0.1901061300000001</v>
      </c>
      <c r="AD145" s="16">
        <f>'[6]Com Forecast Med'!AC145</f>
        <v>0.24725164000000002</v>
      </c>
      <c r="AE145" s="16">
        <f>'[6]Com Forecast Med'!AD145</f>
        <v>0.28489977000000005</v>
      </c>
      <c r="AF145" s="16">
        <f>'[6]Com Forecast Med'!AE145</f>
        <v>0.29366129999999996</v>
      </c>
      <c r="AG145" s="16">
        <f>'[6]Com Forecast Med'!AF145</f>
        <v>0.10629999999999999</v>
      </c>
      <c r="AH145" s="16">
        <f>'[6]Com Forecast Med'!AG145</f>
        <v>3.2000000000000002E-3</v>
      </c>
      <c r="AI145" s="16">
        <f>'[6]Com Forecast Med'!AH145</f>
        <v>1.2949832775919733E-2</v>
      </c>
      <c r="AJ145" s="16">
        <f>'[6]Com Forecast Med'!AI145</f>
        <v>7.5999999999999998E-2</v>
      </c>
      <c r="AK145" s="16">
        <f>'[6]Com Forecast Med'!AJ145</f>
        <v>0.22800000000000001</v>
      </c>
      <c r="AL145" s="16">
        <f>'[6]Com Forecast Med'!AK145</f>
        <v>6.5500000000000003E-2</v>
      </c>
      <c r="AM145" s="16">
        <f>'[6]Com Forecast Med'!AL145</f>
        <v>0.1024</v>
      </c>
      <c r="AN145" s="16">
        <f>'[6]Com Forecast Med'!AM145</f>
        <v>0.33367578923693214</v>
      </c>
      <c r="AO145" s="16">
        <f>'[6]Com Forecast Med'!AN145</f>
        <v>0.29948131867650668</v>
      </c>
      <c r="AP145" s="16">
        <f>'[6]Com Forecast Med'!AO145</f>
        <v>0.26761989302651051</v>
      </c>
      <c r="AQ145" s="89">
        <f>'[6]Com Forecast Med'!AP145</f>
        <v>0.27420982195857502</v>
      </c>
      <c r="AR145" s="16">
        <f>'[6]Com Forecast Med'!AQ145</f>
        <v>0.36422781450458913</v>
      </c>
      <c r="AS145" s="16">
        <f>'[6]Com Forecast Med'!AR145</f>
        <v>0.39444800255908563</v>
      </c>
      <c r="AT145" s="16">
        <f>'[6]Com Forecast Med'!AS145</f>
        <v>0.38569396167591813</v>
      </c>
      <c r="AU145" s="16">
        <f>'[6]Com Forecast Med'!AT145</f>
        <v>0.43811756499943827</v>
      </c>
      <c r="AV145" s="16">
        <f>'[6]Com Forecast Med'!AU145</f>
        <v>0.52733766821182726</v>
      </c>
      <c r="AW145" s="16">
        <f>'[6]Com Forecast Med'!AV145</f>
        <v>0.49568360230007374</v>
      </c>
      <c r="AX145" s="16">
        <f>'[6]Com Forecast Med'!AW145</f>
        <v>0.37589416772520795</v>
      </c>
      <c r="AY145" s="16">
        <f>'[6]Com Forecast Med'!AX145</f>
        <v>0.42088241672602933</v>
      </c>
      <c r="AZ145" s="16">
        <f>'[6]Com Forecast Med'!AY145</f>
        <v>0.49795595862123687</v>
      </c>
      <c r="BA145" s="16">
        <f>'[6]Com Forecast Med'!AZ145</f>
        <v>0.42497313290217437</v>
      </c>
      <c r="BB145" s="16">
        <f>'[6]Com Forecast Med'!BA145</f>
        <v>0.4141312214413137</v>
      </c>
      <c r="BC145" s="16">
        <f>'[6]Com Forecast Med'!BB145</f>
        <v>0.35127406646608983</v>
      </c>
      <c r="BD145" s="16">
        <f>'[6]Com Forecast Med'!BC145</f>
        <v>0.40444436394059097</v>
      </c>
      <c r="BE145" s="16">
        <f>'[6]Com Forecast Med'!BD145</f>
        <v>0.37484309966585649</v>
      </c>
      <c r="BF145" s="16">
        <f>'[6]Com Forecast Med'!BE145</f>
        <v>0.4572241427949818</v>
      </c>
      <c r="BG145" s="16">
        <f>'[6]Com Forecast Med'!BF145</f>
        <v>0.43165369903692974</v>
      </c>
      <c r="BH145" s="16">
        <f>'[6]Com Forecast Med'!BG145</f>
        <v>0.37861759122295013</v>
      </c>
      <c r="BI145" s="16">
        <f>'[6]Com Forecast Med'!BH145</f>
        <v>0.38460675514168202</v>
      </c>
      <c r="BJ145" s="16">
        <f>'[6]Com Forecast Med'!BI145</f>
        <v>0.36284829936652468</v>
      </c>
    </row>
    <row r="146" spans="2:62" s="1" customFormat="1">
      <c r="B146" s="1" t="str">
        <f t="shared" si="4"/>
        <v>MTResidential CareNew</v>
      </c>
      <c r="C146" s="1" t="s">
        <v>134</v>
      </c>
      <c r="D146" s="372" t="s">
        <v>5434</v>
      </c>
      <c r="E146" s="1" t="s">
        <v>8</v>
      </c>
      <c r="H146" s="16">
        <f>'[6]Com Forecast Med'!G146</f>
        <v>0.18307400000000001</v>
      </c>
      <c r="I146" s="16">
        <f>'[6]Com Forecast Med'!H146</f>
        <v>0.25515460000000001</v>
      </c>
      <c r="J146" s="16">
        <f>'[6]Com Forecast Med'!I146</f>
        <v>0.12968380000000002</v>
      </c>
      <c r="K146" s="16">
        <f>'[6]Com Forecast Med'!J146</f>
        <v>0.12393880000000002</v>
      </c>
      <c r="L146" s="16">
        <f>'[6]Com Forecast Med'!K146</f>
        <v>0.1590982</v>
      </c>
      <c r="M146" s="16">
        <f>'[6]Com Forecast Med'!L146</f>
        <v>0.15863859999999999</v>
      </c>
      <c r="N146" s="16">
        <f>'[6]Com Forecast Med'!M146</f>
        <v>0.33075880000000002</v>
      </c>
      <c r="O146" s="16">
        <f>'[6]Com Forecast Med'!N146</f>
        <v>0.16668160000000001</v>
      </c>
      <c r="P146" s="16">
        <f>'[6]Com Forecast Med'!O146</f>
        <v>0.19287880000000002</v>
      </c>
      <c r="Q146" s="16">
        <f>'[6]Com Forecast Med'!P146</f>
        <v>0.2767558</v>
      </c>
      <c r="R146" s="16">
        <f>'[6]Com Forecast Med'!Q146</f>
        <v>0.3076256</v>
      </c>
      <c r="S146" s="16">
        <f>'[6]Com Forecast Med'!R146</f>
        <v>0.193798</v>
      </c>
      <c r="T146" s="16">
        <f>'[6]Com Forecast Med'!S146</f>
        <v>0.24289860000000002</v>
      </c>
      <c r="U146" s="16">
        <f>'[6]Com Forecast Med'!T146</f>
        <v>0.35075139999999999</v>
      </c>
      <c r="V146" s="16">
        <f>'[6]Com Forecast Med'!U146</f>
        <v>0.37311860000000002</v>
      </c>
      <c r="W146" s="16">
        <f>'[6]Com Forecast Med'!V146</f>
        <v>0.30777879999999996</v>
      </c>
      <c r="X146" s="16">
        <f>'[6]Com Forecast Med'!W146</f>
        <v>0.17840139999999999</v>
      </c>
      <c r="Y146" s="16">
        <f>'[6]Com Forecast Med'!X146</f>
        <v>0.19333839999999999</v>
      </c>
      <c r="Z146" s="16">
        <f>'[6]Com Forecast Med'!Y146</f>
        <v>0.3604</v>
      </c>
      <c r="AA146" s="16">
        <f>'[6]Com Forecast Med'!Z146</f>
        <v>0.33529999999999999</v>
      </c>
      <c r="AB146" s="16">
        <f>'[6]Com Forecast Med'!AA146</f>
        <v>0.18800158000000008</v>
      </c>
      <c r="AC146" s="16">
        <f>'[6]Com Forecast Med'!AB146</f>
        <v>0.1901061300000001</v>
      </c>
      <c r="AD146" s="16">
        <f>'[6]Com Forecast Med'!AC146</f>
        <v>0.24725164000000002</v>
      </c>
      <c r="AE146" s="16">
        <f>'[6]Com Forecast Med'!AD146</f>
        <v>0.28489977000000005</v>
      </c>
      <c r="AF146" s="16">
        <f>'[6]Com Forecast Med'!AE146</f>
        <v>0.29366129999999996</v>
      </c>
      <c r="AG146" s="16">
        <f>'[6]Com Forecast Med'!AF146</f>
        <v>0.11209999999999999</v>
      </c>
      <c r="AH146" s="16">
        <f>'[6]Com Forecast Med'!AG146</f>
        <v>5.6600000000000004E-2</v>
      </c>
      <c r="AI146" s="16">
        <f>'[6]Com Forecast Med'!AH146</f>
        <v>0.22905016722408028</v>
      </c>
      <c r="AJ146" s="16">
        <f>'[6]Com Forecast Med'!AI146</f>
        <v>4.2000000000000003E-2</v>
      </c>
      <c r="AK146" s="16">
        <f>'[6]Com Forecast Med'!AJ146</f>
        <v>0.14099999999999999</v>
      </c>
      <c r="AL146" s="16">
        <f>'[6]Com Forecast Med'!AK146</f>
        <v>4.7700000000000006E-2</v>
      </c>
      <c r="AM146" s="16">
        <f>'[6]Com Forecast Med'!AL146</f>
        <v>8.72E-2</v>
      </c>
      <c r="AN146" s="16">
        <f>'[6]Com Forecast Med'!AM146</f>
        <v>5.8570518267304486E-2</v>
      </c>
      <c r="AO146" s="16">
        <f>'[6]Com Forecast Med'!AN146</f>
        <v>0.11249864101600256</v>
      </c>
      <c r="AP146" s="16">
        <f>'[6]Com Forecast Med'!AO146</f>
        <v>0.11386111893681528</v>
      </c>
      <c r="AQ146" s="89">
        <f>'[6]Com Forecast Med'!AP146</f>
        <v>0.12372957917942475</v>
      </c>
      <c r="AR146" s="16">
        <f>'[6]Com Forecast Med'!AQ146</f>
        <v>0.12909547606995431</v>
      </c>
      <c r="AS146" s="16">
        <f>'[6]Com Forecast Med'!AR146</f>
        <v>0.14729211606827944</v>
      </c>
      <c r="AT146" s="16">
        <f>'[6]Com Forecast Med'!AS146</f>
        <v>0.16402348388542215</v>
      </c>
      <c r="AU146" s="16">
        <f>'[6]Com Forecast Med'!AT146</f>
        <v>0.16762679074126918</v>
      </c>
      <c r="AV146" s="16">
        <f>'[6]Com Forecast Med'!AU146</f>
        <v>0.20655713359860622</v>
      </c>
      <c r="AW146" s="16">
        <f>'[6]Com Forecast Med'!AV146</f>
        <v>0.16183821029059267</v>
      </c>
      <c r="AX146" s="16">
        <f>'[6]Com Forecast Med'!AW146</f>
        <v>0.15558987646003897</v>
      </c>
      <c r="AY146" s="16">
        <f>'[6]Com Forecast Med'!AX146</f>
        <v>0.15375300436448483</v>
      </c>
      <c r="AZ146" s="16">
        <f>'[6]Com Forecast Med'!AY146</f>
        <v>0.16655943410599858</v>
      </c>
      <c r="BA146" s="16">
        <f>'[6]Com Forecast Med'!AZ146</f>
        <v>0.177268693255203</v>
      </c>
      <c r="BB146" s="16">
        <f>'[6]Com Forecast Med'!BA146</f>
        <v>0.1377225272356383</v>
      </c>
      <c r="BC146" s="16">
        <f>'[6]Com Forecast Med'!BB146</f>
        <v>0.12354396817383438</v>
      </c>
      <c r="BD146" s="16">
        <f>'[6]Com Forecast Med'!BC146</f>
        <v>0.12099095075413753</v>
      </c>
      <c r="BE146" s="16">
        <f>'[6]Com Forecast Med'!BD146</f>
        <v>0.11410027668347443</v>
      </c>
      <c r="BF146" s="16">
        <f>'[6]Com Forecast Med'!BE146</f>
        <v>0.14764520316852822</v>
      </c>
      <c r="BG146" s="16">
        <f>'[6]Com Forecast Med'!BF146</f>
        <v>0.14272844705123941</v>
      </c>
      <c r="BH146" s="16">
        <f>'[6]Com Forecast Med'!BG146</f>
        <v>0.14484270561097606</v>
      </c>
      <c r="BI146" s="16">
        <f>'[6]Com Forecast Med'!BH146</f>
        <v>0.12357579077549355</v>
      </c>
      <c r="BJ146" s="16">
        <f>'[6]Com Forecast Med'!BI146</f>
        <v>0.13898674334022842</v>
      </c>
    </row>
    <row r="147" spans="2:62" s="1" customFormat="1">
      <c r="B147" s="1" t="str">
        <f t="shared" si="4"/>
        <v>MTAssemblyNew</v>
      </c>
      <c r="C147" s="1" t="s">
        <v>135</v>
      </c>
      <c r="D147" s="372" t="s">
        <v>67</v>
      </c>
      <c r="E147" s="1" t="s">
        <v>8</v>
      </c>
      <c r="H147" s="16">
        <f>'[6]Com Forecast Med'!G147</f>
        <v>0.13889000000000001</v>
      </c>
      <c r="I147" s="16">
        <f>'[6]Com Forecast Med'!H147</f>
        <v>8.6394000000000026E-2</v>
      </c>
      <c r="J147" s="16">
        <f>'[6]Com Forecast Med'!I147</f>
        <v>8.9862000000000011E-2</v>
      </c>
      <c r="K147" s="16">
        <f>'[6]Com Forecast Med'!J147</f>
        <v>0.10047000000000002</v>
      </c>
      <c r="L147" s="16">
        <f>'[6]Com Forecast Med'!K147</f>
        <v>9.1595999999999997E-2</v>
      </c>
      <c r="M147" s="16">
        <f>'[6]Com Forecast Med'!L147</f>
        <v>5.3102692600000008E-2</v>
      </c>
      <c r="N147" s="16">
        <f>'[6]Com Forecast Med'!M147</f>
        <v>7.5077616799999997E-2</v>
      </c>
      <c r="O147" s="16">
        <f>'[6]Com Forecast Med'!N147</f>
        <v>0.14943000000000001</v>
      </c>
      <c r="P147" s="16">
        <f>'[6]Com Forecast Med'!O147</f>
        <v>0.19896800000000001</v>
      </c>
      <c r="Q147" s="16">
        <f>'[6]Com Forecast Med'!P147</f>
        <v>0.17751400000000001</v>
      </c>
      <c r="R147" s="16">
        <f>'[6]Com Forecast Med'!Q147</f>
        <v>0.29961847200000008</v>
      </c>
      <c r="S147" s="16">
        <f>'[6]Com Forecast Med'!R147</f>
        <v>0.32215000000000005</v>
      </c>
      <c r="T147" s="16">
        <f>'[6]Com Forecast Med'!S147</f>
        <v>0.23167600000000005</v>
      </c>
      <c r="U147" s="16">
        <f>'[6]Com Forecast Med'!T147</f>
        <v>0.13569400000000001</v>
      </c>
      <c r="V147" s="16">
        <f>'[6]Com Forecast Med'!U147</f>
        <v>0.19543199999999999</v>
      </c>
      <c r="W147" s="16">
        <f>'[6]Com Forecast Med'!V147</f>
        <v>7.3900000000000007E-2</v>
      </c>
      <c r="X147" s="16">
        <f>'[6]Com Forecast Med'!W147</f>
        <v>0.19789999999999999</v>
      </c>
      <c r="Y147" s="16">
        <f>'[6]Com Forecast Med'!X147</f>
        <v>0.19040000000000001</v>
      </c>
      <c r="Z147" s="16">
        <f>'[6]Com Forecast Med'!Y147</f>
        <v>0.27250000000000002</v>
      </c>
      <c r="AA147" s="16">
        <f>'[6]Com Forecast Med'!Z147</f>
        <v>0.30969999999999998</v>
      </c>
      <c r="AB147" s="16">
        <f>'[6]Com Forecast Med'!AA147</f>
        <v>0.14437921709174992</v>
      </c>
      <c r="AC147" s="16">
        <f>'[6]Com Forecast Med'!AB147</f>
        <v>0.12593667786924057</v>
      </c>
      <c r="AD147" s="16">
        <f>'[6]Com Forecast Med'!AC147</f>
        <v>0.11274781687252457</v>
      </c>
      <c r="AE147" s="16">
        <f>'[6]Com Forecast Med'!AD147</f>
        <v>0.11357810546743598</v>
      </c>
      <c r="AF147" s="16">
        <f>'[6]Com Forecast Med'!AE147</f>
        <v>0.10568301542511195</v>
      </c>
      <c r="AG147" s="16">
        <f>'[6]Com Forecast Med'!AF147</f>
        <v>2.2100000000000002E-2</v>
      </c>
      <c r="AH147" s="16">
        <f>'[6]Com Forecast Med'!AG147</f>
        <v>7.17E-2</v>
      </c>
      <c r="AI147" s="16">
        <f>'[6]Com Forecast Med'!AH147</f>
        <v>8.5000000000000006E-2</v>
      </c>
      <c r="AJ147" s="16">
        <f>'[6]Com Forecast Med'!AI147</f>
        <v>4.9000000000000002E-2</v>
      </c>
      <c r="AK147" s="16">
        <f>'[6]Com Forecast Med'!AJ147</f>
        <v>0.20899999999999999</v>
      </c>
      <c r="AL147" s="16">
        <f>'[6]Com Forecast Med'!AK147</f>
        <v>0.1401</v>
      </c>
      <c r="AM147" s="16">
        <f>'[6]Com Forecast Med'!AL147</f>
        <v>0.16850000000000001</v>
      </c>
      <c r="AN147" s="16">
        <f>'[6]Com Forecast Med'!AM147</f>
        <v>0.56504613714332264</v>
      </c>
      <c r="AO147" s="16">
        <f>'[6]Com Forecast Med'!AN147</f>
        <v>0.33886933296262289</v>
      </c>
      <c r="AP147" s="16">
        <f>'[6]Com Forecast Med'!AO147</f>
        <v>0.13166830917891578</v>
      </c>
      <c r="AQ147" s="89">
        <f>'[6]Com Forecast Med'!AP147</f>
        <v>0.50514455697596283</v>
      </c>
      <c r="AR147" s="16">
        <f>'[6]Com Forecast Med'!AQ147</f>
        <v>0.49745076021264639</v>
      </c>
      <c r="AS147" s="16">
        <f>'[6]Com Forecast Med'!AR147</f>
        <v>0.13614036386475706</v>
      </c>
      <c r="AT147" s="16">
        <f>'[6]Com Forecast Med'!AS147</f>
        <v>0.14205639364729228</v>
      </c>
      <c r="AU147" s="16">
        <f>'[6]Com Forecast Med'!AT147</f>
        <v>0.63950643041988264</v>
      </c>
      <c r="AV147" s="16">
        <f>'[6]Com Forecast Med'!AU147</f>
        <v>0.45019021934922543</v>
      </c>
      <c r="AW147" s="16">
        <f>'[6]Com Forecast Med'!AV147</f>
        <v>0.71524879072712744</v>
      </c>
      <c r="AX147" s="16">
        <f>'[6]Com Forecast Med'!AW147</f>
        <v>0.82659609993235883</v>
      </c>
      <c r="AY147" s="16">
        <f>'[6]Com Forecast Med'!AX147</f>
        <v>0.85030263724698629</v>
      </c>
      <c r="AZ147" s="16">
        <f>'[6]Com Forecast Med'!AY147</f>
        <v>1.0352656133906681</v>
      </c>
      <c r="BA147" s="16">
        <f>'[6]Com Forecast Med'!AZ147</f>
        <v>0.90270870714790108</v>
      </c>
      <c r="BB147" s="16">
        <f>'[6]Com Forecast Med'!BA147</f>
        <v>0.79133097810877506</v>
      </c>
      <c r="BC147" s="16">
        <f>'[6]Com Forecast Med'!BB147</f>
        <v>0.97279151919528351</v>
      </c>
      <c r="BD147" s="16">
        <f>'[6]Com Forecast Med'!BC147</f>
        <v>1.0020816277923772</v>
      </c>
      <c r="BE147" s="16">
        <f>'[6]Com Forecast Med'!BD147</f>
        <v>0.88336285067271203</v>
      </c>
      <c r="BF147" s="16">
        <f>'[6]Com Forecast Med'!BE147</f>
        <v>0.83653694219016439</v>
      </c>
      <c r="BG147" s="16">
        <f>'[6]Com Forecast Med'!BF147</f>
        <v>1.1137042717822747</v>
      </c>
      <c r="BH147" s="16">
        <f>'[6]Com Forecast Med'!BG147</f>
        <v>0.71904648766090673</v>
      </c>
      <c r="BI147" s="16">
        <f>'[6]Com Forecast Med'!BH147</f>
        <v>0.99246905098278271</v>
      </c>
      <c r="BJ147" s="16">
        <f>'[6]Com Forecast Med'!BI147</f>
        <v>0.93240304228044735</v>
      </c>
    </row>
    <row r="148" spans="2:62" s="1" customFormat="1">
      <c r="B148" s="1" t="str">
        <f t="shared" si="4"/>
        <v>MTOtherNew</v>
      </c>
      <c r="C148" s="1" t="s">
        <v>136</v>
      </c>
      <c r="D148" s="372" t="s">
        <v>69</v>
      </c>
      <c r="E148" s="1" t="s">
        <v>8</v>
      </c>
      <c r="H148" s="16">
        <f>'[6]Com Forecast Med'!G148</f>
        <v>0.26961000000000002</v>
      </c>
      <c r="I148" s="16">
        <f>'[6]Com Forecast Med'!H148</f>
        <v>0.16770600000000002</v>
      </c>
      <c r="J148" s="16">
        <f>'[6]Com Forecast Med'!I148</f>
        <v>0.17443800000000001</v>
      </c>
      <c r="K148" s="16">
        <f>'[6]Com Forecast Med'!J148</f>
        <v>0.19503000000000001</v>
      </c>
      <c r="L148" s="16">
        <f>'[6]Com Forecast Med'!K148</f>
        <v>0.17780399999999999</v>
      </c>
      <c r="M148" s="16">
        <f>'[6]Com Forecast Med'!L148</f>
        <v>0.10308169740000001</v>
      </c>
      <c r="N148" s="16">
        <f>'[6]Com Forecast Med'!M148</f>
        <v>0.14573890320000002</v>
      </c>
      <c r="O148" s="16">
        <f>'[6]Com Forecast Med'!N148</f>
        <v>0.29006999999999999</v>
      </c>
      <c r="P148" s="16">
        <f>'[6]Com Forecast Med'!O148</f>
        <v>0.38623200000000002</v>
      </c>
      <c r="Q148" s="16">
        <f>'[6]Com Forecast Med'!P148</f>
        <v>0.344586</v>
      </c>
      <c r="R148" s="16">
        <f>'[6]Com Forecast Med'!Q148</f>
        <v>0.58161232800000007</v>
      </c>
      <c r="S148" s="16">
        <f>'[6]Com Forecast Med'!R148</f>
        <v>0.62535000000000007</v>
      </c>
      <c r="T148" s="16">
        <f>'[6]Com Forecast Med'!S148</f>
        <v>0.44972400000000012</v>
      </c>
      <c r="U148" s="16">
        <f>'[6]Com Forecast Med'!T148</f>
        <v>0.26340600000000003</v>
      </c>
      <c r="V148" s="16">
        <f>'[6]Com Forecast Med'!U148</f>
        <v>0.37936799999999998</v>
      </c>
      <c r="W148" s="16">
        <f>'[6]Com Forecast Med'!V148</f>
        <v>0.15509999999999999</v>
      </c>
      <c r="X148" s="16">
        <f>'[6]Com Forecast Med'!W148</f>
        <v>0.2155</v>
      </c>
      <c r="Y148" s="16">
        <f>'[6]Com Forecast Med'!X148</f>
        <v>0.21199999999999999</v>
      </c>
      <c r="Z148" s="16">
        <f>'[6]Com Forecast Med'!Y148</f>
        <v>0.20980000000000001</v>
      </c>
      <c r="AA148" s="16">
        <f>'[6]Com Forecast Med'!Z148</f>
        <v>0.19269999999999998</v>
      </c>
      <c r="AB148" s="16">
        <f>'[6]Com Forecast Med'!AA148</f>
        <v>0.28119913349861531</v>
      </c>
      <c r="AC148" s="16">
        <f>'[6]Com Forecast Med'!AB148</f>
        <v>0.25254892801661488</v>
      </c>
      <c r="AD148" s="16">
        <f>'[6]Com Forecast Med'!AC148</f>
        <v>0.26806078039084402</v>
      </c>
      <c r="AE148" s="16">
        <f>'[6]Com Forecast Med'!AD148</f>
        <v>0.28886737875496393</v>
      </c>
      <c r="AF148" s="16">
        <f>'[6]Com Forecast Med'!AE148</f>
        <v>0.27116098440584874</v>
      </c>
      <c r="AG148" s="16">
        <f>'[6]Com Forecast Med'!AF148</f>
        <v>0.69389999999999963</v>
      </c>
      <c r="AH148" s="16">
        <f>'[6]Com Forecast Med'!AG148</f>
        <v>0.13469999999999999</v>
      </c>
      <c r="AI148" s="16">
        <f>'[6]Com Forecast Med'!AH148</f>
        <v>3.2000000000000001E-2</v>
      </c>
      <c r="AJ148" s="16">
        <f>'[6]Com Forecast Med'!AI148</f>
        <v>0.13</v>
      </c>
      <c r="AK148" s="16">
        <f>'[6]Com Forecast Med'!AJ148</f>
        <v>0.16800000000000001</v>
      </c>
      <c r="AL148" s="16">
        <f>'[6]Com Forecast Med'!AK148</f>
        <v>0.50190000000000001</v>
      </c>
      <c r="AM148" s="16">
        <f>'[6]Com Forecast Med'!AL148</f>
        <v>0.28339999999999999</v>
      </c>
      <c r="AN148" s="16">
        <f>'[6]Com Forecast Med'!AM148</f>
        <v>0.28713510193915914</v>
      </c>
      <c r="AO148" s="16">
        <f>'[6]Com Forecast Med'!AN148</f>
        <v>0.77087931026488388</v>
      </c>
      <c r="AP148" s="16">
        <f>'[6]Com Forecast Med'!AO148</f>
        <v>0.68296262132682251</v>
      </c>
      <c r="AQ148" s="89">
        <f>'[6]Com Forecast Med'!AP148</f>
        <v>0.44705000354535396</v>
      </c>
      <c r="AR148" s="16">
        <f>'[6]Com Forecast Med'!AQ148</f>
        <v>0.5412273535810268</v>
      </c>
      <c r="AS148" s="16">
        <f>'[6]Com Forecast Med'!AR148</f>
        <v>0.50280624841531674</v>
      </c>
      <c r="AT148" s="16">
        <f>'[6]Com Forecast Med'!AS148</f>
        <v>0.36002917199988965</v>
      </c>
      <c r="AU148" s="16">
        <f>'[6]Com Forecast Med'!AT148</f>
        <v>1.0860491989246392</v>
      </c>
      <c r="AV148" s="16">
        <f>'[6]Com Forecast Med'!AU148</f>
        <v>0.72650772444836809</v>
      </c>
      <c r="AW148" s="16">
        <f>'[6]Com Forecast Med'!AV148</f>
        <v>0.48192970797982621</v>
      </c>
      <c r="AX148" s="16">
        <f>'[6]Com Forecast Med'!AW148</f>
        <v>0.68585264071194429</v>
      </c>
      <c r="AY148" s="16">
        <f>'[6]Com Forecast Med'!AX148</f>
        <v>1.0276007175455488</v>
      </c>
      <c r="AZ148" s="16">
        <f>'[6]Com Forecast Med'!AY148</f>
        <v>0.88555124189209222</v>
      </c>
      <c r="BA148" s="16">
        <f>'[6]Com Forecast Med'!AZ148</f>
        <v>1.0645467932160684</v>
      </c>
      <c r="BB148" s="16">
        <f>'[6]Com Forecast Med'!BA148</f>
        <v>0.78070520448054281</v>
      </c>
      <c r="BC148" s="16">
        <f>'[6]Com Forecast Med'!BB148</f>
        <v>0.99187055814103886</v>
      </c>
      <c r="BD148" s="16">
        <f>'[6]Com Forecast Med'!BC148</f>
        <v>0.72403112094009692</v>
      </c>
      <c r="BE148" s="16">
        <f>'[6]Com Forecast Med'!BD148</f>
        <v>0.73083426017805053</v>
      </c>
      <c r="BF148" s="16">
        <f>'[6]Com Forecast Med'!BE148</f>
        <v>1.0097561291094481</v>
      </c>
      <c r="BG148" s="16">
        <f>'[6]Com Forecast Med'!BF148</f>
        <v>0.93838472476857948</v>
      </c>
      <c r="BH148" s="16">
        <f>'[6]Com Forecast Med'!BG148</f>
        <v>0.92831958651977409</v>
      </c>
      <c r="BI148" s="16">
        <f>'[6]Com Forecast Med'!BH148</f>
        <v>0.64015395735840197</v>
      </c>
      <c r="BJ148" s="16">
        <f>'[6]Com Forecast Med'!BI148</f>
        <v>0.53778239403384309</v>
      </c>
    </row>
    <row r="149" spans="2:62" s="1" customFormat="1">
      <c r="B149" s="1" t="str">
        <f t="shared" si="4"/>
        <v>MTLarge OffStock 2016</v>
      </c>
      <c r="C149" s="1" t="s">
        <v>137</v>
      </c>
      <c r="D149" s="372" t="s">
        <v>41</v>
      </c>
      <c r="E149" s="1" t="s">
        <v>5421</v>
      </c>
      <c r="F149" s="1" t="s">
        <v>71</v>
      </c>
      <c r="AJ149" s="85"/>
      <c r="AK149" s="16">
        <f>'[6]Com Forecast Med'!AJ149</f>
        <v>22.611032178528255</v>
      </c>
      <c r="AL149" s="16">
        <f>'[6]Com Forecast Med'!AK149</f>
        <v>22.664225178528255</v>
      </c>
      <c r="AM149" s="16">
        <f>'[6]Com Forecast Med'!AL149</f>
        <v>22.770737178528254</v>
      </c>
      <c r="AN149" s="16">
        <f>'[6]Com Forecast Med'!AM149</f>
        <v>22.890050734586211</v>
      </c>
      <c r="AO149" s="16">
        <f>'[6]Com Forecast Med'!AN149</f>
        <v>23.04825638018438</v>
      </c>
      <c r="AP149" s="16">
        <f>'[6]Com Forecast Med'!AO149</f>
        <v>23.130217051437469</v>
      </c>
      <c r="AQ149" s="89">
        <f>'[6]Com Forecast Med'!AP149</f>
        <v>23.060826400283158</v>
      </c>
      <c r="AR149" s="16">
        <f>'[6]Com Forecast Med'!AQ149</f>
        <v>22.991643921082307</v>
      </c>
      <c r="AS149" s="16">
        <f>'[6]Com Forecast Med'!AR149</f>
        <v>22.92266898931906</v>
      </c>
      <c r="AT149" s="16">
        <f>'[6]Com Forecast Med'!AS149</f>
        <v>22.853900982351103</v>
      </c>
      <c r="AU149" s="16">
        <f>'[6]Com Forecast Med'!AT149</f>
        <v>22.785339279404049</v>
      </c>
      <c r="AV149" s="16">
        <f>'[6]Com Forecast Med'!AU149</f>
        <v>22.716983261565836</v>
      </c>
      <c r="AW149" s="16">
        <f>'[6]Com Forecast Med'!AV149</f>
        <v>22.648832311781138</v>
      </c>
      <c r="AX149" s="16">
        <f>'[6]Com Forecast Med'!AW149</f>
        <v>22.580885814845796</v>
      </c>
      <c r="AY149" s="16">
        <f>'[6]Com Forecast Med'!AX149</f>
        <v>22.513143157401259</v>
      </c>
      <c r="AZ149" s="16">
        <f>'[6]Com Forecast Med'!AY149</f>
        <v>22.445603727929054</v>
      </c>
      <c r="BA149" s="16">
        <f>'[6]Com Forecast Med'!AZ149</f>
        <v>22.378266916745268</v>
      </c>
      <c r="BB149" s="16">
        <f>'[6]Com Forecast Med'!BA149</f>
        <v>22.311132115995033</v>
      </c>
      <c r="BC149" s="16">
        <f>'[6]Com Forecast Med'!BB149</f>
        <v>22.244198719647049</v>
      </c>
      <c r="BD149" s="16">
        <f>'[6]Com Forecast Med'!BC149</f>
        <v>22.177466123488106</v>
      </c>
      <c r="BE149" s="16">
        <f>'[6]Com Forecast Med'!BD149</f>
        <v>22.11093372511764</v>
      </c>
      <c r="BF149" s="16">
        <f>'[6]Com Forecast Med'!BE149</f>
        <v>22.044600923942287</v>
      </c>
      <c r="BG149" s="16">
        <f>'[6]Com Forecast Med'!BF149</f>
        <v>21.978467121170461</v>
      </c>
      <c r="BH149" s="16">
        <f>'[6]Com Forecast Med'!BG149</f>
        <v>21.91253171980695</v>
      </c>
      <c r="BI149" s="16">
        <f>'[6]Com Forecast Med'!BH149</f>
        <v>21.846794124647527</v>
      </c>
      <c r="BJ149" s="16">
        <f>'[6]Com Forecast Med'!BI149</f>
        <v>21.781253742273584</v>
      </c>
    </row>
    <row r="150" spans="2:62" s="1" customFormat="1">
      <c r="B150" s="1" t="str">
        <f t="shared" si="4"/>
        <v>MTMedium OffStock 2016</v>
      </c>
      <c r="C150" s="1" t="s">
        <v>138</v>
      </c>
      <c r="D150" s="372" t="s">
        <v>43</v>
      </c>
      <c r="E150" s="1" t="s">
        <v>5421</v>
      </c>
      <c r="F150" s="1" t="s">
        <v>71</v>
      </c>
      <c r="AJ150" s="85"/>
      <c r="AK150" s="16">
        <f>'[6]Com Forecast Med'!AJ150</f>
        <v>11.439291032333115</v>
      </c>
      <c r="AL150" s="16">
        <f>'[6]Com Forecast Med'!AK150</f>
        <v>11.596337032333114</v>
      </c>
      <c r="AM150" s="16">
        <f>'[6]Com Forecast Med'!AL150</f>
        <v>11.910801032333115</v>
      </c>
      <c r="AN150" s="16">
        <f>'[6]Com Forecast Med'!AM150</f>
        <v>12.263060102599468</v>
      </c>
      <c r="AO150" s="16">
        <f>'[6]Com Forecast Med'!AN150</f>
        <v>12.730143437222637</v>
      </c>
      <c r="AP150" s="16">
        <f>'[6]Com Forecast Med'!AO150</f>
        <v>12.972122561874611</v>
      </c>
      <c r="AQ150" s="89">
        <f>'[6]Com Forecast Med'!AP150</f>
        <v>12.933206194188987</v>
      </c>
      <c r="AR150" s="16">
        <f>'[6]Com Forecast Med'!AQ150</f>
        <v>12.894406575606419</v>
      </c>
      <c r="AS150" s="16">
        <f>'[6]Com Forecast Med'!AR150</f>
        <v>12.855723355879601</v>
      </c>
      <c r="AT150" s="16">
        <f>'[6]Com Forecast Med'!AS150</f>
        <v>12.817156185811962</v>
      </c>
      <c r="AU150" s="16">
        <f>'[6]Com Forecast Med'!AT150</f>
        <v>12.778704717254525</v>
      </c>
      <c r="AV150" s="16">
        <f>'[6]Com Forecast Med'!AU150</f>
        <v>12.740368603102763</v>
      </c>
      <c r="AW150" s="16">
        <f>'[6]Com Forecast Med'!AV150</f>
        <v>12.702147497293454</v>
      </c>
      <c r="AX150" s="16">
        <f>'[6]Com Forecast Med'!AW150</f>
        <v>12.664041054801574</v>
      </c>
      <c r="AY150" s="16">
        <f>'[6]Com Forecast Med'!AX150</f>
        <v>12.62604893163717</v>
      </c>
      <c r="AZ150" s="16">
        <f>'[6]Com Forecast Med'!AY150</f>
        <v>12.588170784842259</v>
      </c>
      <c r="BA150" s="16">
        <f>'[6]Com Forecast Med'!AZ150</f>
        <v>12.550406272487733</v>
      </c>
      <c r="BB150" s="16">
        <f>'[6]Com Forecast Med'!BA150</f>
        <v>12.512755053670269</v>
      </c>
      <c r="BC150" s="16">
        <f>'[6]Com Forecast Med'!BB150</f>
        <v>12.475216788509258</v>
      </c>
      <c r="BD150" s="16">
        <f>'[6]Com Forecast Med'!BC150</f>
        <v>12.43779113814373</v>
      </c>
      <c r="BE150" s="16">
        <f>'[6]Com Forecast Med'!BD150</f>
        <v>12.400477764729299</v>
      </c>
      <c r="BF150" s="16">
        <f>'[6]Com Forecast Med'!BE150</f>
        <v>12.363276331435111</v>
      </c>
      <c r="BG150" s="16">
        <f>'[6]Com Forecast Med'!BF150</f>
        <v>12.326186502440805</v>
      </c>
      <c r="BH150" s="16">
        <f>'[6]Com Forecast Med'!BG150</f>
        <v>12.289207942933484</v>
      </c>
      <c r="BI150" s="16">
        <f>'[6]Com Forecast Med'!BH150</f>
        <v>12.252340319104682</v>
      </c>
      <c r="BJ150" s="16">
        <f>'[6]Com Forecast Med'!BI150</f>
        <v>12.215583298147369</v>
      </c>
    </row>
    <row r="151" spans="2:62" s="1" customFormat="1">
      <c r="B151" s="1" t="str">
        <f t="shared" si="4"/>
        <v>MTSmall OffStock 2016</v>
      </c>
      <c r="C151" s="1" t="s">
        <v>139</v>
      </c>
      <c r="D151" s="372" t="s">
        <v>45</v>
      </c>
      <c r="E151" s="1" t="s">
        <v>5421</v>
      </c>
      <c r="F151" s="1" t="s">
        <v>71</v>
      </c>
      <c r="AJ151" s="85"/>
      <c r="AK151" s="16">
        <f>'[6]Com Forecast Med'!AJ151</f>
        <v>12.087928075651732</v>
      </c>
      <c r="AL151" s="16">
        <f>'[6]Com Forecast Med'!AK151</f>
        <v>12.130989075651732</v>
      </c>
      <c r="AM151" s="16">
        <f>'[6]Com Forecast Med'!AL151</f>
        <v>12.217213075651731</v>
      </c>
      <c r="AN151" s="16">
        <f>'[6]Com Forecast Med'!AM151</f>
        <v>12.313800240079603</v>
      </c>
      <c r="AO151" s="16">
        <f>'[6]Com Forecast Med'!AN151</f>
        <v>12.441871476992407</v>
      </c>
      <c r="AP151" s="16">
        <f>'[6]Com Forecast Med'!AO151</f>
        <v>12.508220591816336</v>
      </c>
      <c r="AQ151" s="89">
        <f>'[6]Com Forecast Med'!AP151</f>
        <v>12.470695930040886</v>
      </c>
      <c r="AR151" s="16">
        <f>'[6]Com Forecast Med'!AQ151</f>
        <v>12.433283842250763</v>
      </c>
      <c r="AS151" s="16">
        <f>'[6]Com Forecast Med'!AR151</f>
        <v>12.395983990724011</v>
      </c>
      <c r="AT151" s="16">
        <f>'[6]Com Forecast Med'!AS151</f>
        <v>12.358796038751839</v>
      </c>
      <c r="AU151" s="16">
        <f>'[6]Com Forecast Med'!AT151</f>
        <v>12.321719650635583</v>
      </c>
      <c r="AV151" s="16">
        <f>'[6]Com Forecast Med'!AU151</f>
        <v>12.284754491683676</v>
      </c>
      <c r="AW151" s="16">
        <f>'[6]Com Forecast Med'!AV151</f>
        <v>12.247900228208625</v>
      </c>
      <c r="AX151" s="16">
        <f>'[6]Com Forecast Med'!AW151</f>
        <v>12.211156527523999</v>
      </c>
      <c r="AY151" s="16">
        <f>'[6]Com Forecast Med'!AX151</f>
        <v>12.174523057941427</v>
      </c>
      <c r="AZ151" s="16">
        <f>'[6]Com Forecast Med'!AY151</f>
        <v>12.137999488767603</v>
      </c>
      <c r="BA151" s="16">
        <f>'[6]Com Forecast Med'!AZ151</f>
        <v>12.1015854903013</v>
      </c>
      <c r="BB151" s="16">
        <f>'[6]Com Forecast Med'!BA151</f>
        <v>12.065280733830397</v>
      </c>
      <c r="BC151" s="16">
        <f>'[6]Com Forecast Med'!BB151</f>
        <v>12.029084891628905</v>
      </c>
      <c r="BD151" s="16">
        <f>'[6]Com Forecast Med'!BC151</f>
        <v>11.992997636954017</v>
      </c>
      <c r="BE151" s="16">
        <f>'[6]Com Forecast Med'!BD151</f>
        <v>11.957018644043155</v>
      </c>
      <c r="BF151" s="16">
        <f>'[6]Com Forecast Med'!BE151</f>
        <v>11.921147588111024</v>
      </c>
      <c r="BG151" s="16">
        <f>'[6]Com Forecast Med'!BF151</f>
        <v>11.885384145346691</v>
      </c>
      <c r="BH151" s="16">
        <f>'[6]Com Forecast Med'!BG151</f>
        <v>11.849727992910651</v>
      </c>
      <c r="BI151" s="16">
        <f>'[6]Com Forecast Med'!BH151</f>
        <v>11.814178808931919</v>
      </c>
      <c r="BJ151" s="16">
        <f>'[6]Com Forecast Med'!BI151</f>
        <v>11.778736272505123</v>
      </c>
    </row>
    <row r="152" spans="2:62" s="1" customFormat="1">
      <c r="B152" s="1" t="str">
        <f t="shared" si="4"/>
        <v>MTXLarge RetStock 2016</v>
      </c>
      <c r="C152" s="1" t="s">
        <v>122</v>
      </c>
      <c r="D152" s="372" t="s">
        <v>5432</v>
      </c>
      <c r="E152" s="1" t="s">
        <v>5421</v>
      </c>
      <c r="F152" s="1" t="s">
        <v>71</v>
      </c>
      <c r="AJ152" s="85"/>
      <c r="AK152" s="16">
        <f>'[6]Com Forecast Med'!AJ152</f>
        <v>15.492842907997932</v>
      </c>
      <c r="AL152" s="16">
        <f>'[6]Com Forecast Med'!AK152</f>
        <v>15.545798907997932</v>
      </c>
      <c r="AM152" s="16">
        <f>'[6]Com Forecast Med'!AL152</f>
        <v>15.560612907997932</v>
      </c>
      <c r="AN152" s="16">
        <f>'[6]Com Forecast Med'!AM152</f>
        <v>15.618714546171804</v>
      </c>
      <c r="AO152" s="16">
        <f>'[6]Com Forecast Med'!AN152</f>
        <v>15.676732364477244</v>
      </c>
      <c r="AP152" s="16">
        <f>'[6]Com Forecast Med'!AO152</f>
        <v>15.734383734517632</v>
      </c>
      <c r="AQ152" s="89">
        <f>'[6]Com Forecast Med'!AP152</f>
        <v>15.66200556933885</v>
      </c>
      <c r="AR152" s="16">
        <f>'[6]Com Forecast Med'!AQ152</f>
        <v>15.589960343719891</v>
      </c>
      <c r="AS152" s="16">
        <f>'[6]Com Forecast Med'!AR152</f>
        <v>15.518246526138778</v>
      </c>
      <c r="AT152" s="16">
        <f>'[6]Com Forecast Med'!AS152</f>
        <v>15.446862592118539</v>
      </c>
      <c r="AU152" s="16">
        <f>'[6]Com Forecast Med'!AT152</f>
        <v>15.375807024194792</v>
      </c>
      <c r="AV152" s="16">
        <f>'[6]Com Forecast Med'!AU152</f>
        <v>15.305078311883495</v>
      </c>
      <c r="AW152" s="16">
        <f>'[6]Com Forecast Med'!AV152</f>
        <v>15.234674951648831</v>
      </c>
      <c r="AX152" s="16">
        <f>'[6]Com Forecast Med'!AW152</f>
        <v>15.164595446871246</v>
      </c>
      <c r="AY152" s="16">
        <f>'[6]Com Forecast Med'!AX152</f>
        <v>15.094838307815637</v>
      </c>
      <c r="AZ152" s="16">
        <f>'[6]Com Forecast Med'!AY152</f>
        <v>15.025402051599684</v>
      </c>
      <c r="BA152" s="16">
        <f>'[6]Com Forecast Med'!AZ152</f>
        <v>14.956285202162325</v>
      </c>
      <c r="BB152" s="16">
        <f>'[6]Com Forecast Med'!BA152</f>
        <v>14.887486290232378</v>
      </c>
      <c r="BC152" s="16">
        <f>'[6]Com Forecast Med'!BB152</f>
        <v>14.819003853297309</v>
      </c>
      <c r="BD152" s="16">
        <f>'[6]Com Forecast Med'!BC152</f>
        <v>14.75083643557214</v>
      </c>
      <c r="BE152" s="16">
        <f>'[6]Com Forecast Med'!BD152</f>
        <v>14.682982587968507</v>
      </c>
      <c r="BF152" s="16">
        <f>'[6]Com Forecast Med'!BE152</f>
        <v>14.615440868063851</v>
      </c>
      <c r="BG152" s="16">
        <f>'[6]Com Forecast Med'!BF152</f>
        <v>14.548209840070758</v>
      </c>
      <c r="BH152" s="16">
        <f>'[6]Com Forecast Med'!BG152</f>
        <v>14.481288074806432</v>
      </c>
      <c r="BI152" s="16">
        <f>'[6]Com Forecast Med'!BH152</f>
        <v>14.414674149662321</v>
      </c>
      <c r="BJ152" s="16">
        <f>'[6]Com Forecast Med'!BI152</f>
        <v>14.348366648573874</v>
      </c>
    </row>
    <row r="153" spans="2:62" s="1" customFormat="1">
      <c r="B153" s="1" t="str">
        <f t="shared" si="4"/>
        <v>MTLarge RetStock 2016</v>
      </c>
      <c r="C153" s="1" t="s">
        <v>123</v>
      </c>
      <c r="D153" s="372" t="s">
        <v>5429</v>
      </c>
      <c r="E153" s="1" t="s">
        <v>5421</v>
      </c>
      <c r="F153" s="1" t="s">
        <v>71</v>
      </c>
      <c r="AJ153" s="85"/>
      <c r="AK153" s="16">
        <f>'[6]Com Forecast Med'!AJ153</f>
        <v>26.843704493574254</v>
      </c>
      <c r="AL153" s="16">
        <f>'[6]Com Forecast Med'!AK153</f>
        <v>26.870182493574255</v>
      </c>
      <c r="AM153" s="16">
        <f>'[6]Com Forecast Med'!AL153</f>
        <v>26.877589493574256</v>
      </c>
      <c r="AN153" s="16">
        <f>'[6]Com Forecast Med'!AM153</f>
        <v>26.906640312661192</v>
      </c>
      <c r="AO153" s="16">
        <f>'[6]Com Forecast Med'!AN153</f>
        <v>26.935649221813915</v>
      </c>
      <c r="AP153" s="16">
        <f>'[6]Com Forecast Med'!AO153</f>
        <v>26.964474906834109</v>
      </c>
      <c r="AQ153" s="89">
        <f>'[6]Com Forecast Med'!AP153</f>
        <v>26.840438322262671</v>
      </c>
      <c r="AR153" s="16">
        <f>'[6]Com Forecast Med'!AQ153</f>
        <v>26.71697230598026</v>
      </c>
      <c r="AS153" s="16">
        <f>'[6]Com Forecast Med'!AR153</f>
        <v>26.594074233372748</v>
      </c>
      <c r="AT153" s="16">
        <f>'[6]Com Forecast Med'!AS153</f>
        <v>26.47174149189923</v>
      </c>
      <c r="AU153" s="16">
        <f>'[6]Com Forecast Med'!AT153</f>
        <v>26.349971481036494</v>
      </c>
      <c r="AV153" s="16">
        <f>'[6]Com Forecast Med'!AU153</f>
        <v>26.228761612223725</v>
      </c>
      <c r="AW153" s="16">
        <f>'[6]Com Forecast Med'!AV153</f>
        <v>26.108109308807496</v>
      </c>
      <c r="AX153" s="16">
        <f>'[6]Com Forecast Med'!AW153</f>
        <v>25.988012005986981</v>
      </c>
      <c r="AY153" s="16">
        <f>'[6]Com Forecast Med'!AX153</f>
        <v>25.868467150759439</v>
      </c>
      <c r="AZ153" s="16">
        <f>'[6]Com Forecast Med'!AY153</f>
        <v>25.749472201865945</v>
      </c>
      <c r="BA153" s="16">
        <f>'[6]Com Forecast Med'!AZ153</f>
        <v>25.631024629737361</v>
      </c>
      <c r="BB153" s="16">
        <f>'[6]Com Forecast Med'!BA153</f>
        <v>25.513121916440568</v>
      </c>
      <c r="BC153" s="16">
        <f>'[6]Com Forecast Med'!BB153</f>
        <v>25.39576155562494</v>
      </c>
      <c r="BD153" s="16">
        <f>'[6]Com Forecast Med'!BC153</f>
        <v>25.278941052469065</v>
      </c>
      <c r="BE153" s="16">
        <f>'[6]Com Forecast Med'!BD153</f>
        <v>25.162657923627705</v>
      </c>
      <c r="BF153" s="16">
        <f>'[6]Com Forecast Med'!BE153</f>
        <v>25.046909697179018</v>
      </c>
      <c r="BG153" s="16">
        <f>'[6]Com Forecast Med'!BF153</f>
        <v>24.931693912571994</v>
      </c>
      <c r="BH153" s="16">
        <f>'[6]Com Forecast Med'!BG153</f>
        <v>24.817008120574162</v>
      </c>
      <c r="BI153" s="16">
        <f>'[6]Com Forecast Med'!BH153</f>
        <v>24.702849883219521</v>
      </c>
      <c r="BJ153" s="16">
        <f>'[6]Com Forecast Med'!BI153</f>
        <v>24.589216773756711</v>
      </c>
    </row>
    <row r="154" spans="2:62" s="1" customFormat="1">
      <c r="B154" s="1" t="str">
        <f t="shared" si="4"/>
        <v>MTMedium RetStock 2016</v>
      </c>
      <c r="C154" s="1" t="s">
        <v>124</v>
      </c>
      <c r="D154" s="372" t="s">
        <v>5430</v>
      </c>
      <c r="E154" s="1" t="s">
        <v>5421</v>
      </c>
      <c r="F154" s="1" t="s">
        <v>71</v>
      </c>
      <c r="AJ154" s="85"/>
      <c r="AK154" s="16">
        <f>'[6]Com Forecast Med'!AJ154</f>
        <v>9.9917026567625058</v>
      </c>
      <c r="AL154" s="16">
        <f>'[6]Com Forecast Med'!AK154</f>
        <v>10.153512656762507</v>
      </c>
      <c r="AM154" s="16">
        <f>'[6]Com Forecast Med'!AL154</f>
        <v>10.198777656762507</v>
      </c>
      <c r="AN154" s="16">
        <f>'[6]Com Forecast Med'!AM154</f>
        <v>10.376310440071558</v>
      </c>
      <c r="AO154" s="16">
        <f>'[6]Com Forecast Med'!AN154</f>
        <v>10.553587107115961</v>
      </c>
      <c r="AP154" s="16">
        <f>'[6]Com Forecast Med'!AO154</f>
        <v>10.729744071128254</v>
      </c>
      <c r="AQ154" s="89">
        <f>'[6]Com Forecast Med'!AP154</f>
        <v>10.680387248401063</v>
      </c>
      <c r="AR154" s="16">
        <f>'[6]Com Forecast Med'!AQ154</f>
        <v>10.631257467058418</v>
      </c>
      <c r="AS154" s="16">
        <f>'[6]Com Forecast Med'!AR154</f>
        <v>10.582353682709948</v>
      </c>
      <c r="AT154" s="16">
        <f>'[6]Com Forecast Med'!AS154</f>
        <v>10.533674855769481</v>
      </c>
      <c r="AU154" s="16">
        <f>'[6]Com Forecast Med'!AT154</f>
        <v>10.485219951432942</v>
      </c>
      <c r="AV154" s="16">
        <f>'[6]Com Forecast Med'!AU154</f>
        <v>10.436987939656349</v>
      </c>
      <c r="AW154" s="16">
        <f>'[6]Com Forecast Med'!AV154</f>
        <v>10.388977795133929</v>
      </c>
      <c r="AX154" s="16">
        <f>'[6]Com Forecast Med'!AW154</f>
        <v>10.341188497276313</v>
      </c>
      <c r="AY154" s="16">
        <f>'[6]Com Forecast Med'!AX154</f>
        <v>10.293619030188841</v>
      </c>
      <c r="AZ154" s="16">
        <f>'[6]Com Forecast Med'!AY154</f>
        <v>10.246268382649973</v>
      </c>
      <c r="BA154" s="16">
        <f>'[6]Com Forecast Med'!AZ154</f>
        <v>10.199135548089782</v>
      </c>
      <c r="BB154" s="16">
        <f>'[6]Com Forecast Med'!BA154</f>
        <v>10.152219524568569</v>
      </c>
      <c r="BC154" s="16">
        <f>'[6]Com Forecast Med'!BB154</f>
        <v>10.105519314755552</v>
      </c>
      <c r="BD154" s="16">
        <f>'[6]Com Forecast Med'!BC154</f>
        <v>10.059033925907677</v>
      </c>
      <c r="BE154" s="16">
        <f>'[6]Com Forecast Med'!BD154</f>
        <v>10.012762369848501</v>
      </c>
      <c r="BF154" s="16">
        <f>'[6]Com Forecast Med'!BE154</f>
        <v>9.9667036629471966</v>
      </c>
      <c r="BG154" s="16">
        <f>'[6]Com Forecast Med'!BF154</f>
        <v>9.9208568260976389</v>
      </c>
      <c r="BH154" s="16">
        <f>'[6]Com Forecast Med'!BG154</f>
        <v>9.8752208846975886</v>
      </c>
      <c r="BI154" s="16">
        <f>'[6]Com Forecast Med'!BH154</f>
        <v>9.8297948686279799</v>
      </c>
      <c r="BJ154" s="16">
        <f>'[6]Com Forecast Med'!BI154</f>
        <v>9.7845778122322908</v>
      </c>
    </row>
    <row r="155" spans="2:62" s="1" customFormat="1">
      <c r="B155" s="1" t="str">
        <f t="shared" si="4"/>
        <v>MTSmall RetStock 2016</v>
      </c>
      <c r="C155" s="1" t="s">
        <v>125</v>
      </c>
      <c r="D155" s="372" t="s">
        <v>5431</v>
      </c>
      <c r="E155" s="1" t="s">
        <v>5421</v>
      </c>
      <c r="F155" s="1" t="s">
        <v>71</v>
      </c>
      <c r="AJ155" s="85"/>
      <c r="AK155" s="16">
        <f>'[6]Com Forecast Med'!AJ155</f>
        <v>13.764645657184479</v>
      </c>
      <c r="AL155" s="16">
        <f>'[6]Com Forecast Med'!AK155</f>
        <v>13.817601657184479</v>
      </c>
      <c r="AM155" s="16">
        <f>'[6]Com Forecast Med'!AL155</f>
        <v>13.832415657184479</v>
      </c>
      <c r="AN155" s="16">
        <f>'[6]Com Forecast Med'!AM155</f>
        <v>13.89051729535835</v>
      </c>
      <c r="AO155" s="16">
        <f>'[6]Com Forecast Med'!AN155</f>
        <v>13.948535113663791</v>
      </c>
      <c r="AP155" s="16">
        <f>'[6]Com Forecast Med'!AO155</f>
        <v>14.006186483704179</v>
      </c>
      <c r="AQ155" s="89">
        <f>'[6]Com Forecast Med'!AP155</f>
        <v>13.941758025879139</v>
      </c>
      <c r="AR155" s="16">
        <f>'[6]Com Forecast Med'!AQ155</f>
        <v>13.877625938960094</v>
      </c>
      <c r="AS155" s="16">
        <f>'[6]Com Forecast Med'!AR155</f>
        <v>13.813788859640876</v>
      </c>
      <c r="AT155" s="16">
        <f>'[6]Com Forecast Med'!AS155</f>
        <v>13.750245430886528</v>
      </c>
      <c r="AU155" s="16">
        <f>'[6]Com Forecast Med'!AT155</f>
        <v>13.686994301904448</v>
      </c>
      <c r="AV155" s="16">
        <f>'[6]Com Forecast Med'!AU155</f>
        <v>13.624034128115687</v>
      </c>
      <c r="AW155" s="16">
        <f>'[6]Com Forecast Med'!AV155</f>
        <v>13.561363571126353</v>
      </c>
      <c r="AX155" s="16">
        <f>'[6]Com Forecast Med'!AW155</f>
        <v>13.498981298699171</v>
      </c>
      <c r="AY155" s="16">
        <f>'[6]Com Forecast Med'!AX155</f>
        <v>13.436885984725153</v>
      </c>
      <c r="AZ155" s="16">
        <f>'[6]Com Forecast Med'!AY155</f>
        <v>13.375076309195418</v>
      </c>
      <c r="BA155" s="16">
        <f>'[6]Com Forecast Med'!AZ155</f>
        <v>13.313550958173119</v>
      </c>
      <c r="BB155" s="16">
        <f>'[6]Com Forecast Med'!BA155</f>
        <v>13.252308623765522</v>
      </c>
      <c r="BC155" s="16">
        <f>'[6]Com Forecast Med'!BB155</f>
        <v>13.1913480040962</v>
      </c>
      <c r="BD155" s="16">
        <f>'[6]Com Forecast Med'!BC155</f>
        <v>13.130667803277356</v>
      </c>
      <c r="BE155" s="16">
        <f>'[6]Com Forecast Med'!BD155</f>
        <v>13.070266731382279</v>
      </c>
      <c r="BF155" s="16">
        <f>'[6]Com Forecast Med'!BE155</f>
        <v>13.01014350441792</v>
      </c>
      <c r="BG155" s="16">
        <f>'[6]Com Forecast Med'!BF155</f>
        <v>12.950296844297597</v>
      </c>
      <c r="BH155" s="16">
        <f>'[6]Com Forecast Med'!BG155</f>
        <v>12.890725478813827</v>
      </c>
      <c r="BI155" s="16">
        <f>'[6]Com Forecast Med'!BH155</f>
        <v>12.831428141611283</v>
      </c>
      <c r="BJ155" s="16">
        <f>'[6]Com Forecast Med'!BI155</f>
        <v>12.77240357215987</v>
      </c>
    </row>
    <row r="156" spans="2:62" s="1" customFormat="1">
      <c r="B156" s="1" t="str">
        <f t="shared" si="4"/>
        <v>MTSchool K-12Stock 2016</v>
      </c>
      <c r="C156" s="1" t="s">
        <v>126</v>
      </c>
      <c r="D156" s="372" t="s">
        <v>5433</v>
      </c>
      <c r="E156" s="1" t="s">
        <v>5421</v>
      </c>
      <c r="F156" s="1" t="s">
        <v>71</v>
      </c>
      <c r="AJ156" s="85"/>
      <c r="AK156" s="16">
        <f>'[6]Com Forecast Med'!AJ156</f>
        <v>11.451018842985668</v>
      </c>
      <c r="AL156" s="16">
        <f>'[6]Com Forecast Med'!AK156</f>
        <v>12.144818842985668</v>
      </c>
      <c r="AM156" s="16">
        <f>'[6]Com Forecast Med'!AL156</f>
        <v>12.606418842985669</v>
      </c>
      <c r="AN156" s="16">
        <f>'[6]Com Forecast Med'!AM156</f>
        <v>12.638814340518715</v>
      </c>
      <c r="AO156" s="16">
        <f>'[6]Com Forecast Med'!AN156</f>
        <v>12.670819665163373</v>
      </c>
      <c r="AP156" s="16">
        <f>'[6]Com Forecast Med'!AO156</f>
        <v>12.702490555903699</v>
      </c>
      <c r="AQ156" s="89">
        <f>'[6]Com Forecast Med'!AP156</f>
        <v>12.675815325736302</v>
      </c>
      <c r="AR156" s="16">
        <f>'[6]Com Forecast Med'!AQ156</f>
        <v>12.649196113552255</v>
      </c>
      <c r="AS156" s="16">
        <f>'[6]Com Forecast Med'!AR156</f>
        <v>12.622632801713795</v>
      </c>
      <c r="AT156" s="16">
        <f>'[6]Com Forecast Med'!AS156</f>
        <v>12.596125272830196</v>
      </c>
      <c r="AU156" s="16">
        <f>'[6]Com Forecast Med'!AT156</f>
        <v>12.569673409757254</v>
      </c>
      <c r="AV156" s="16">
        <f>'[6]Com Forecast Med'!AU156</f>
        <v>12.543277095596764</v>
      </c>
      <c r="AW156" s="16">
        <f>'[6]Com Forecast Med'!AV156</f>
        <v>12.516936213696011</v>
      </c>
      <c r="AX156" s="16">
        <f>'[6]Com Forecast Med'!AW156</f>
        <v>12.49065064764725</v>
      </c>
      <c r="AY156" s="16">
        <f>'[6]Com Forecast Med'!AX156</f>
        <v>12.464420281287191</v>
      </c>
      <c r="AZ156" s="16">
        <f>'[6]Com Forecast Med'!AY156</f>
        <v>12.438244998696488</v>
      </c>
      <c r="BA156" s="16">
        <f>'[6]Com Forecast Med'!AZ156</f>
        <v>12.412124684199226</v>
      </c>
      <c r="BB156" s="16">
        <f>'[6]Com Forecast Med'!BA156</f>
        <v>12.386059222362407</v>
      </c>
      <c r="BC156" s="16">
        <f>'[6]Com Forecast Med'!BB156</f>
        <v>12.360048497995447</v>
      </c>
      <c r="BD156" s="16">
        <f>'[6]Com Forecast Med'!BC156</f>
        <v>12.334092396149657</v>
      </c>
      <c r="BE156" s="16">
        <f>'[6]Com Forecast Med'!BD156</f>
        <v>12.308190802117743</v>
      </c>
      <c r="BF156" s="16">
        <f>'[6]Com Forecast Med'!BE156</f>
        <v>12.282343601433295</v>
      </c>
      <c r="BG156" s="16">
        <f>'[6]Com Forecast Med'!BF156</f>
        <v>12.256550679870285</v>
      </c>
      <c r="BH156" s="16">
        <f>'[6]Com Forecast Med'!BG156</f>
        <v>12.230811923442557</v>
      </c>
      <c r="BI156" s="16">
        <f>'[6]Com Forecast Med'!BH156</f>
        <v>12.205127218403328</v>
      </c>
      <c r="BJ156" s="16">
        <f>'[6]Com Forecast Med'!BI156</f>
        <v>12.179496451244681</v>
      </c>
    </row>
    <row r="157" spans="2:62" s="1" customFormat="1">
      <c r="B157" s="1" t="str">
        <f t="shared" si="4"/>
        <v>MTUniversityStock 2016</v>
      </c>
      <c r="C157" s="1" t="s">
        <v>127</v>
      </c>
      <c r="D157" s="372" t="s">
        <v>52</v>
      </c>
      <c r="E157" s="1" t="s">
        <v>5421</v>
      </c>
      <c r="F157" s="1" t="s">
        <v>71</v>
      </c>
      <c r="AJ157" s="85"/>
      <c r="AK157" s="16">
        <f>'[6]Com Forecast Med'!AJ157</f>
        <v>9.0031180000000024</v>
      </c>
      <c r="AL157" s="16">
        <f>'[6]Com Forecast Med'!AK157</f>
        <v>9.5944180000000028</v>
      </c>
      <c r="AM157" s="16">
        <f>'[6]Com Forecast Med'!AL157</f>
        <v>9.637018000000003</v>
      </c>
      <c r="AN157" s="16">
        <f>'[6]Com Forecast Med'!AM157</f>
        <v>9.6601010323519585</v>
      </c>
      <c r="AO157" s="16">
        <f>'[6]Com Forecast Med'!AN157</f>
        <v>9.6829181884844342</v>
      </c>
      <c r="AP157" s="16">
        <f>'[6]Com Forecast Med'!AO157</f>
        <v>9.7054110882130455</v>
      </c>
      <c r="AQ157" s="89">
        <f>'[6]Com Forecast Med'!AP157</f>
        <v>9.6821181016013345</v>
      </c>
      <c r="AR157" s="16">
        <f>'[6]Com Forecast Med'!AQ157</f>
        <v>9.6588810181574924</v>
      </c>
      <c r="AS157" s="16">
        <f>'[6]Com Forecast Med'!AR157</f>
        <v>9.6356997037139145</v>
      </c>
      <c r="AT157" s="16">
        <f>'[6]Com Forecast Med'!AS157</f>
        <v>9.6125740244250011</v>
      </c>
      <c r="AU157" s="16">
        <f>'[6]Com Forecast Med'!AT157</f>
        <v>9.589503846766382</v>
      </c>
      <c r="AV157" s="16">
        <f>'[6]Com Forecast Med'!AU157</f>
        <v>9.5664890375341436</v>
      </c>
      <c r="AW157" s="16">
        <f>'[6]Com Forecast Med'!AV157</f>
        <v>9.5435294638440613</v>
      </c>
      <c r="AX157" s="16">
        <f>'[6]Com Forecast Med'!AW157</f>
        <v>9.520624993130836</v>
      </c>
      <c r="AY157" s="16">
        <f>'[6]Com Forecast Med'!AX157</f>
        <v>9.4977754931473228</v>
      </c>
      <c r="AZ157" s="16">
        <f>'[6]Com Forecast Med'!AY157</f>
        <v>9.4749808319637694</v>
      </c>
      <c r="BA157" s="16">
        <f>'[6]Com Forecast Med'!AZ157</f>
        <v>9.452240877967057</v>
      </c>
      <c r="BB157" s="16">
        <f>'[6]Com Forecast Med'!BA157</f>
        <v>9.4295554998599371</v>
      </c>
      <c r="BC157" s="16">
        <f>'[6]Com Forecast Med'!BB157</f>
        <v>9.4069245666602743</v>
      </c>
      <c r="BD157" s="16">
        <f>'[6]Com Forecast Med'!BC157</f>
        <v>9.3843479477002898</v>
      </c>
      <c r="BE157" s="16">
        <f>'[6]Com Forecast Med'!BD157</f>
        <v>9.3618255126258099</v>
      </c>
      <c r="BF157" s="16">
        <f>'[6]Com Forecast Med'!BE157</f>
        <v>9.3393571313955075</v>
      </c>
      <c r="BG157" s="16">
        <f>'[6]Com Forecast Med'!BF157</f>
        <v>9.316942674280158</v>
      </c>
      <c r="BH157" s="16">
        <f>'[6]Com Forecast Med'!BG157</f>
        <v>9.2945820118618858</v>
      </c>
      <c r="BI157" s="16">
        <f>'[6]Com Forecast Med'!BH157</f>
        <v>9.2722750150334186</v>
      </c>
      <c r="BJ157" s="16">
        <f>'[6]Com Forecast Med'!BI157</f>
        <v>9.250021554997339</v>
      </c>
    </row>
    <row r="158" spans="2:62" s="1" customFormat="1">
      <c r="B158" s="1" t="str">
        <f t="shared" si="4"/>
        <v>MTWarehouseStock 2016</v>
      </c>
      <c r="C158" s="1" t="s">
        <v>128</v>
      </c>
      <c r="D158" s="372" t="s">
        <v>54</v>
      </c>
      <c r="E158" s="1" t="s">
        <v>5421</v>
      </c>
      <c r="F158" s="1" t="s">
        <v>71</v>
      </c>
      <c r="AJ158" s="85"/>
      <c r="AK158" s="16">
        <f>'[6]Com Forecast Med'!AJ158</f>
        <v>31.82947695044313</v>
      </c>
      <c r="AL158" s="16">
        <f>'[6]Com Forecast Med'!AK158</f>
        <v>31.834776950443128</v>
      </c>
      <c r="AM158" s="16">
        <f>'[6]Com Forecast Med'!AL158</f>
        <v>31.93007695044313</v>
      </c>
      <c r="AN158" s="16">
        <f>'[6]Com Forecast Med'!AM158</f>
        <v>32.116994912250178</v>
      </c>
      <c r="AO158" s="16">
        <f>'[6]Com Forecast Med'!AN158</f>
        <v>32.35850355619533</v>
      </c>
      <c r="AP158" s="16">
        <f>'[6]Com Forecast Med'!AO158</f>
        <v>32.623602916541266</v>
      </c>
      <c r="AQ158" s="89">
        <f>'[6]Com Forecast Med'!AP158</f>
        <v>32.469619510775196</v>
      </c>
      <c r="AR158" s="16">
        <f>'[6]Com Forecast Med'!AQ158</f>
        <v>32.31636290668434</v>
      </c>
      <c r="AS158" s="16">
        <f>'[6]Com Forecast Med'!AR158</f>
        <v>32.163829673764795</v>
      </c>
      <c r="AT158" s="16">
        <f>'[6]Com Forecast Med'!AS158</f>
        <v>32.012016397704627</v>
      </c>
      <c r="AU158" s="16">
        <f>'[6]Com Forecast Med'!AT158</f>
        <v>31.860919680307465</v>
      </c>
      <c r="AV158" s="16">
        <f>'[6]Com Forecast Med'!AU158</f>
        <v>31.710536139416416</v>
      </c>
      <c r="AW158" s="16">
        <f>'[6]Com Forecast Med'!AV158</f>
        <v>31.560862408838371</v>
      </c>
      <c r="AX158" s="16">
        <f>'[6]Com Forecast Med'!AW158</f>
        <v>31.411895138268655</v>
      </c>
      <c r="AY158" s="16">
        <f>'[6]Com Forecast Med'!AX158</f>
        <v>31.263630993216029</v>
      </c>
      <c r="AZ158" s="16">
        <f>'[6]Com Forecast Med'!AY158</f>
        <v>31.116066654928051</v>
      </c>
      <c r="BA158" s="16">
        <f>'[6]Com Forecast Med'!AZ158</f>
        <v>30.969198820316791</v>
      </c>
      <c r="BB158" s="16">
        <f>'[6]Com Forecast Med'!BA158</f>
        <v>30.823024201884898</v>
      </c>
      <c r="BC158" s="16">
        <f>'[6]Com Forecast Med'!BB158</f>
        <v>30.677539527652002</v>
      </c>
      <c r="BD158" s="16">
        <f>'[6]Com Forecast Med'!BC158</f>
        <v>30.532741541081485</v>
      </c>
      <c r="BE158" s="16">
        <f>'[6]Com Forecast Med'!BD158</f>
        <v>30.388627001007581</v>
      </c>
      <c r="BF158" s="16">
        <f>'[6]Com Forecast Med'!BE158</f>
        <v>30.245192681562827</v>
      </c>
      <c r="BG158" s="16">
        <f>'[6]Com Forecast Med'!BF158</f>
        <v>30.102435372105852</v>
      </c>
      <c r="BH158" s="16">
        <f>'[6]Com Forecast Med'!BG158</f>
        <v>29.960351877149513</v>
      </c>
      <c r="BI158" s="16">
        <f>'[6]Com Forecast Med'!BH158</f>
        <v>29.81893901628937</v>
      </c>
      <c r="BJ158" s="16">
        <f>'[6]Com Forecast Med'!BI158</f>
        <v>29.678193624132486</v>
      </c>
    </row>
    <row r="159" spans="2:62" s="1" customFormat="1">
      <c r="B159" s="1" t="str">
        <f t="shared" si="4"/>
        <v>MTSupermarketStock 2016</v>
      </c>
      <c r="C159" s="1" t="s">
        <v>129</v>
      </c>
      <c r="D159" s="372" t="s">
        <v>56</v>
      </c>
      <c r="E159" s="1" t="s">
        <v>5421</v>
      </c>
      <c r="F159" s="1" t="s">
        <v>71</v>
      </c>
      <c r="AJ159" s="85"/>
      <c r="AK159" s="16">
        <f>'[6]Com Forecast Med'!AJ159</f>
        <v>4.8667074385623001</v>
      </c>
      <c r="AL159" s="16">
        <f>'[6]Com Forecast Med'!AK159</f>
        <v>4.8909051076192407</v>
      </c>
      <c r="AM159" s="16">
        <f>'[6]Com Forecast Med'!AL159</f>
        <v>4.9187974745321865</v>
      </c>
      <c r="AN159" s="16">
        <f>'[6]Com Forecast Med'!AM159</f>
        <v>4.9489600566211447</v>
      </c>
      <c r="AO159" s="16">
        <f>'[6]Com Forecast Med'!AN159</f>
        <v>4.9791066118333287</v>
      </c>
      <c r="AP159" s="16">
        <f>'[6]Com Forecast Med'!AO159</f>
        <v>5.0092018810398358</v>
      </c>
      <c r="AQ159" s="89">
        <f>'[6]Com Forecast Med'!AP159</f>
        <v>4.9855584481613278</v>
      </c>
      <c r="AR159" s="16">
        <f>'[6]Com Forecast Med'!AQ159</f>
        <v>4.9620266122860066</v>
      </c>
      <c r="AS159" s="16">
        <f>'[6]Com Forecast Med'!AR159</f>
        <v>4.9386058466760172</v>
      </c>
      <c r="AT159" s="16">
        <f>'[6]Com Forecast Med'!AS159</f>
        <v>4.9152956270797068</v>
      </c>
      <c r="AU159" s="16">
        <f>'[6]Com Forecast Med'!AT159</f>
        <v>4.8920954317198913</v>
      </c>
      <c r="AV159" s="16">
        <f>'[6]Com Forecast Med'!AU159</f>
        <v>4.8690047412821738</v>
      </c>
      <c r="AW159" s="16">
        <f>'[6]Com Forecast Med'!AV159</f>
        <v>4.8460230389033221</v>
      </c>
      <c r="AX159" s="16">
        <f>'[6]Com Forecast Med'!AW159</f>
        <v>4.8231498101596983</v>
      </c>
      <c r="AY159" s="16">
        <f>'[6]Com Forecast Med'!AX159</f>
        <v>4.8003845430557446</v>
      </c>
      <c r="AZ159" s="16">
        <f>'[6]Com Forecast Med'!AY159</f>
        <v>4.7777267280125217</v>
      </c>
      <c r="BA159" s="16">
        <f>'[6]Com Forecast Med'!AZ159</f>
        <v>4.7551758578563028</v>
      </c>
      <c r="BB159" s="16">
        <f>'[6]Com Forecast Med'!BA159</f>
        <v>4.732731427807221</v>
      </c>
      <c r="BC159" s="16">
        <f>'[6]Com Forecast Med'!BB159</f>
        <v>4.7103929354679712</v>
      </c>
      <c r="BD159" s="16">
        <f>'[6]Com Forecast Med'!BC159</f>
        <v>4.6881598808125631</v>
      </c>
      <c r="BE159" s="16">
        <f>'[6]Com Forecast Med'!BD159</f>
        <v>4.666031766175128</v>
      </c>
      <c r="BF159" s="16">
        <f>'[6]Com Forecast Med'!BE159</f>
        <v>4.6440080962387817</v>
      </c>
      <c r="BG159" s="16">
        <f>'[6]Com Forecast Med'!BF159</f>
        <v>4.622088378024535</v>
      </c>
      <c r="BH159" s="16">
        <f>'[6]Com Forecast Med'!BG159</f>
        <v>4.6002721208802591</v>
      </c>
      <c r="BI159" s="16">
        <f>'[6]Com Forecast Med'!BH159</f>
        <v>4.5785588364697043</v>
      </c>
      <c r="BJ159" s="16">
        <f>'[6]Com Forecast Med'!BI159</f>
        <v>4.5569480387615675</v>
      </c>
    </row>
    <row r="160" spans="2:62" s="1" customFormat="1">
      <c r="B160" s="1" t="str">
        <f t="shared" si="4"/>
        <v>MTMiniMartStock 2016</v>
      </c>
      <c r="C160" s="1" t="s">
        <v>130</v>
      </c>
      <c r="D160" s="372" t="s">
        <v>58</v>
      </c>
      <c r="E160" s="1" t="s">
        <v>5421</v>
      </c>
      <c r="F160" s="1" t="s">
        <v>71</v>
      </c>
      <c r="AJ160" s="85"/>
      <c r="AK160" s="16">
        <f>'[6]Com Forecast Med'!AJ160</f>
        <v>2.1872725033425886</v>
      </c>
      <c r="AL160" s="16">
        <f>'[6]Com Forecast Med'!AK160</f>
        <v>2.1988388458624022</v>
      </c>
      <c r="AM160" s="16">
        <f>'[6]Com Forecast Med'!AL160</f>
        <v>2.2121712320787896</v>
      </c>
      <c r="AN160" s="16">
        <f>'[6]Com Forecast Med'!AM160</f>
        <v>2.2149141053861316</v>
      </c>
      <c r="AO160" s="16">
        <f>'[6]Com Forecast Med'!AN160</f>
        <v>2.2175645314939976</v>
      </c>
      <c r="AP160" s="16">
        <f>'[6]Com Forecast Med'!AO160</f>
        <v>2.2200865821429789</v>
      </c>
      <c r="AQ160" s="89">
        <f>'[6]Com Forecast Med'!AP160</f>
        <v>2.2147583743458359</v>
      </c>
      <c r="AR160" s="16">
        <f>'[6]Com Forecast Med'!AQ160</f>
        <v>2.2094429542474061</v>
      </c>
      <c r="AS160" s="16">
        <f>'[6]Com Forecast Med'!AR160</f>
        <v>2.2041402911572123</v>
      </c>
      <c r="AT160" s="16">
        <f>'[6]Com Forecast Med'!AS160</f>
        <v>2.1988503544584352</v>
      </c>
      <c r="AU160" s="16">
        <f>'[6]Com Forecast Med'!AT160</f>
        <v>2.193573113607735</v>
      </c>
      <c r="AV160" s="16">
        <f>'[6]Com Forecast Med'!AU160</f>
        <v>2.1883085381350766</v>
      </c>
      <c r="AW160" s="16">
        <f>'[6]Com Forecast Med'!AV160</f>
        <v>2.1830565976435525</v>
      </c>
      <c r="AX160" s="16">
        <f>'[6]Com Forecast Med'!AW160</f>
        <v>2.1778172618092082</v>
      </c>
      <c r="AY160" s="16">
        <f>'[6]Com Forecast Med'!AX160</f>
        <v>2.1725905003808661</v>
      </c>
      <c r="AZ160" s="16">
        <f>'[6]Com Forecast Med'!AY160</f>
        <v>2.1673762831799519</v>
      </c>
      <c r="BA160" s="16">
        <f>'[6]Com Forecast Med'!AZ160</f>
        <v>2.16217458010032</v>
      </c>
      <c r="BB160" s="16">
        <f>'[6]Com Forecast Med'!BA160</f>
        <v>2.1569853611080791</v>
      </c>
      <c r="BC160" s="16">
        <f>'[6]Com Forecast Med'!BB160</f>
        <v>2.1518085962414197</v>
      </c>
      <c r="BD160" s="16">
        <f>'[6]Com Forecast Med'!BC160</f>
        <v>2.1466442556104406</v>
      </c>
      <c r="BE160" s="16">
        <f>'[6]Com Forecast Med'!BD160</f>
        <v>2.1414923093969755</v>
      </c>
      <c r="BF160" s="16">
        <f>'[6]Com Forecast Med'!BE160</f>
        <v>2.136352727854423</v>
      </c>
      <c r="BG160" s="16">
        <f>'[6]Com Forecast Med'!BF160</f>
        <v>2.1312254813075726</v>
      </c>
      <c r="BH160" s="16">
        <f>'[6]Com Forecast Med'!BG160</f>
        <v>2.1261105401524345</v>
      </c>
      <c r="BI160" s="16">
        <f>'[6]Com Forecast Med'!BH160</f>
        <v>2.1210078748560686</v>
      </c>
      <c r="BJ160" s="16">
        <f>'[6]Com Forecast Med'!BI160</f>
        <v>2.115917455956414</v>
      </c>
    </row>
    <row r="161" spans="1:76" s="1" customFormat="1">
      <c r="B161" s="1" t="str">
        <f t="shared" si="4"/>
        <v>MTRestaurantStock 2016</v>
      </c>
      <c r="C161" s="1" t="s">
        <v>131</v>
      </c>
      <c r="D161" s="372" t="s">
        <v>60</v>
      </c>
      <c r="E161" s="1" t="s">
        <v>5421</v>
      </c>
      <c r="F161" s="1" t="s">
        <v>71</v>
      </c>
      <c r="AJ161" s="85"/>
      <c r="AK161" s="16">
        <f>'[6]Com Forecast Med'!AJ161</f>
        <v>9.1194354427589808</v>
      </c>
      <c r="AL161" s="16">
        <f>'[6]Com Forecast Med'!AK161</f>
        <v>9.1301714311822266</v>
      </c>
      <c r="AM161" s="16">
        <f>'[6]Com Forecast Med'!AL161</f>
        <v>9.1425466780528932</v>
      </c>
      <c r="AN161" s="16">
        <f>'[6]Com Forecast Med'!AM161</f>
        <v>9.2367392136111537</v>
      </c>
      <c r="AO161" s="16">
        <f>'[6]Com Forecast Med'!AN161</f>
        <v>9.3306713733098832</v>
      </c>
      <c r="AP161" s="16">
        <f>'[6]Com Forecast Med'!AO161</f>
        <v>9.4245806144125197</v>
      </c>
      <c r="AQ161" s="89">
        <f>'[6]Com Forecast Med'!AP161</f>
        <v>9.3397593888828077</v>
      </c>
      <c r="AR161" s="16">
        <f>'[6]Com Forecast Med'!AQ161</f>
        <v>9.2557015543828616</v>
      </c>
      <c r="AS161" s="16">
        <f>'[6]Com Forecast Med'!AR161</f>
        <v>9.1724002403934151</v>
      </c>
      <c r="AT161" s="16">
        <f>'[6]Com Forecast Med'!AS161</f>
        <v>9.0898486382298742</v>
      </c>
      <c r="AU161" s="16">
        <f>'[6]Com Forecast Med'!AT161</f>
        <v>9.0080400004858046</v>
      </c>
      <c r="AV161" s="16">
        <f>'[6]Com Forecast Med'!AU161</f>
        <v>8.9269676404814327</v>
      </c>
      <c r="AW161" s="16">
        <f>'[6]Com Forecast Med'!AV161</f>
        <v>8.8466249317171002</v>
      </c>
      <c r="AX161" s="16">
        <f>'[6]Com Forecast Med'!AW161</f>
        <v>8.7670053073316456</v>
      </c>
      <c r="AY161" s="16">
        <f>'[6]Com Forecast Med'!AX161</f>
        <v>8.6881022595656603</v>
      </c>
      <c r="AZ161" s="16">
        <f>'[6]Com Forecast Med'!AY161</f>
        <v>8.6099093392295689</v>
      </c>
      <c r="BA161" s="16">
        <f>'[6]Com Forecast Med'!AZ161</f>
        <v>8.5324201551765029</v>
      </c>
      <c r="BB161" s="16">
        <f>'[6]Com Forecast Med'!BA161</f>
        <v>8.4556283737799145</v>
      </c>
      <c r="BC161" s="16">
        <f>'[6]Com Forecast Med'!BB161</f>
        <v>8.3795277184158952</v>
      </c>
      <c r="BD161" s="16">
        <f>'[6]Com Forecast Med'!BC161</f>
        <v>8.3041119689501528</v>
      </c>
      <c r="BE161" s="16">
        <f>'[6]Com Forecast Med'!BD161</f>
        <v>8.2293749612296008</v>
      </c>
      <c r="BF161" s="16">
        <f>'[6]Com Forecast Med'!BE161</f>
        <v>8.1553105865785351</v>
      </c>
      <c r="BG161" s="16">
        <f>'[6]Com Forecast Med'!BF161</f>
        <v>8.0819127912993274</v>
      </c>
      <c r="BH161" s="16">
        <f>'[6]Com Forecast Med'!BG161</f>
        <v>8.0091755761776326</v>
      </c>
      <c r="BI161" s="16">
        <f>'[6]Com Forecast Med'!BH161</f>
        <v>7.9370929959920336</v>
      </c>
      <c r="BJ161" s="16">
        <f>'[6]Com Forecast Med'!BI161</f>
        <v>7.8656591590281053</v>
      </c>
    </row>
    <row r="162" spans="1:76" s="1" customFormat="1">
      <c r="B162" s="1" t="str">
        <f t="shared" si="4"/>
        <v>MTLodgingStock 2016</v>
      </c>
      <c r="C162" s="1" t="s">
        <v>132</v>
      </c>
      <c r="D162" s="372" t="s">
        <v>62</v>
      </c>
      <c r="E162" s="1" t="s">
        <v>5421</v>
      </c>
      <c r="F162" s="1" t="s">
        <v>71</v>
      </c>
      <c r="AJ162" s="85"/>
      <c r="AK162" s="16">
        <f>'[6]Com Forecast Med'!AJ162</f>
        <v>17.059303286919402</v>
      </c>
      <c r="AL162" s="16">
        <f>'[6]Com Forecast Med'!AK162</f>
        <v>17.227403286919401</v>
      </c>
      <c r="AM162" s="16">
        <f>'[6]Com Forecast Med'!AL162</f>
        <v>17.3254032869194</v>
      </c>
      <c r="AN162" s="16">
        <f>'[6]Com Forecast Med'!AM162</f>
        <v>17.394898139122073</v>
      </c>
      <c r="AO162" s="16">
        <f>'[6]Com Forecast Med'!AN162</f>
        <v>17.513389013225616</v>
      </c>
      <c r="AP162" s="16">
        <f>'[6]Com Forecast Med'!AO162</f>
        <v>17.680469288617275</v>
      </c>
      <c r="AQ162" s="89">
        <f>'[6]Com Forecast Med'!AP162</f>
        <v>17.61505155224939</v>
      </c>
      <c r="AR162" s="16">
        <f>'[6]Com Forecast Med'!AQ162</f>
        <v>17.549875861506067</v>
      </c>
      <c r="AS162" s="16">
        <f>'[6]Com Forecast Med'!AR162</f>
        <v>17.484941320818493</v>
      </c>
      <c r="AT162" s="16">
        <f>'[6]Com Forecast Med'!AS162</f>
        <v>17.420247037931464</v>
      </c>
      <c r="AU162" s="16">
        <f>'[6]Com Forecast Med'!AT162</f>
        <v>17.355792123891117</v>
      </c>
      <c r="AV162" s="16">
        <f>'[6]Com Forecast Med'!AU162</f>
        <v>17.291575693032719</v>
      </c>
      <c r="AW162" s="16">
        <f>'[6]Com Forecast Med'!AV162</f>
        <v>17.227596862968497</v>
      </c>
      <c r="AX162" s="16">
        <f>'[6]Com Forecast Med'!AW162</f>
        <v>17.163854754575514</v>
      </c>
      <c r="AY162" s="16">
        <f>'[6]Com Forecast Med'!AX162</f>
        <v>17.100348491983585</v>
      </c>
      <c r="AZ162" s="16">
        <f>'[6]Com Forecast Med'!AY162</f>
        <v>17.037077202563246</v>
      </c>
      <c r="BA162" s="16">
        <f>'[6]Com Forecast Med'!AZ162</f>
        <v>16.974040016913762</v>
      </c>
      <c r="BB162" s="16">
        <f>'[6]Com Forecast Med'!BA162</f>
        <v>16.911236068851181</v>
      </c>
      <c r="BC162" s="16">
        <f>'[6]Com Forecast Med'!BB162</f>
        <v>16.848664495396431</v>
      </c>
      <c r="BD162" s="16">
        <f>'[6]Com Forecast Med'!BC162</f>
        <v>16.786324436763465</v>
      </c>
      <c r="BE162" s="16">
        <f>'[6]Com Forecast Med'!BD162</f>
        <v>16.724215036347438</v>
      </c>
      <c r="BF162" s="16">
        <f>'[6]Com Forecast Med'!BE162</f>
        <v>16.662335440712951</v>
      </c>
      <c r="BG162" s="16">
        <f>'[6]Com Forecast Med'!BF162</f>
        <v>16.600684799582314</v>
      </c>
      <c r="BH162" s="16">
        <f>'[6]Com Forecast Med'!BG162</f>
        <v>16.539262265823858</v>
      </c>
      <c r="BI162" s="16">
        <f>'[6]Com Forecast Med'!BH162</f>
        <v>16.478066995440308</v>
      </c>
      <c r="BJ162" s="16">
        <f>'[6]Com Forecast Med'!BI162</f>
        <v>16.41709814755718</v>
      </c>
    </row>
    <row r="163" spans="1:76" s="1" customFormat="1">
      <c r="B163" s="1" t="str">
        <f t="shared" si="4"/>
        <v>MTHospitalStock 2016</v>
      </c>
      <c r="C163" s="1" t="s">
        <v>133</v>
      </c>
      <c r="D163" s="372" t="s">
        <v>64</v>
      </c>
      <c r="E163" s="1" t="s">
        <v>5421</v>
      </c>
      <c r="F163" s="1" t="s">
        <v>71</v>
      </c>
      <c r="AJ163" s="85"/>
      <c r="AK163" s="16">
        <f>'[6]Com Forecast Med'!AJ163</f>
        <v>13.83101883277592</v>
      </c>
      <c r="AL163" s="16">
        <f>'[6]Com Forecast Med'!AK163</f>
        <v>13.89651883277592</v>
      </c>
      <c r="AM163" s="16">
        <f>'[6]Com Forecast Med'!AL163</f>
        <v>13.998918832775919</v>
      </c>
      <c r="AN163" s="16">
        <f>'[6]Com Forecast Med'!AM163</f>
        <v>14.33259462201285</v>
      </c>
      <c r="AO163" s="16">
        <f>'[6]Com Forecast Med'!AN163</f>
        <v>14.632075940689358</v>
      </c>
      <c r="AP163" s="16">
        <f>'[6]Com Forecast Med'!AO163</f>
        <v>14.899695833715869</v>
      </c>
      <c r="AQ163" s="89">
        <f>'[6]Com Forecast Med'!AP163</f>
        <v>14.838607080797635</v>
      </c>
      <c r="AR163" s="16">
        <f>'[6]Com Forecast Med'!AQ163</f>
        <v>14.777768791766364</v>
      </c>
      <c r="AS163" s="16">
        <f>'[6]Com Forecast Med'!AR163</f>
        <v>14.717179939720122</v>
      </c>
      <c r="AT163" s="16">
        <f>'[6]Com Forecast Med'!AS163</f>
        <v>14.656839501967269</v>
      </c>
      <c r="AU163" s="16">
        <f>'[6]Com Forecast Med'!AT163</f>
        <v>14.596746460009204</v>
      </c>
      <c r="AV163" s="16">
        <f>'[6]Com Forecast Med'!AU163</f>
        <v>14.536899799523166</v>
      </c>
      <c r="AW163" s="16">
        <f>'[6]Com Forecast Med'!AV163</f>
        <v>14.47729851034512</v>
      </c>
      <c r="AX163" s="16">
        <f>'[6]Com Forecast Med'!AW163</f>
        <v>14.417941586452706</v>
      </c>
      <c r="AY163" s="16">
        <f>'[6]Com Forecast Med'!AX163</f>
        <v>14.358828025948251</v>
      </c>
      <c r="AZ163" s="16">
        <f>'[6]Com Forecast Med'!AY163</f>
        <v>14.299956831041863</v>
      </c>
      <c r="BA163" s="16">
        <f>'[6]Com Forecast Med'!AZ163</f>
        <v>14.241327008034592</v>
      </c>
      <c r="BB163" s="16">
        <f>'[6]Com Forecast Med'!BA163</f>
        <v>14.18293756730165</v>
      </c>
      <c r="BC163" s="16">
        <f>'[6]Com Forecast Med'!BB163</f>
        <v>14.124787523275714</v>
      </c>
      <c r="BD163" s="16">
        <f>'[6]Com Forecast Med'!BC163</f>
        <v>14.066875894430284</v>
      </c>
      <c r="BE163" s="16">
        <f>'[6]Com Forecast Med'!BD163</f>
        <v>14.00920170326312</v>
      </c>
      <c r="BF163" s="16">
        <f>'[6]Com Forecast Med'!BE163</f>
        <v>13.951763976279741</v>
      </c>
      <c r="BG163" s="16">
        <f>'[6]Com Forecast Med'!BF163</f>
        <v>13.894561743976995</v>
      </c>
      <c r="BH163" s="16">
        <f>'[6]Com Forecast Med'!BG163</f>
        <v>13.837594040826689</v>
      </c>
      <c r="BI163" s="16">
        <f>'[6]Com Forecast Med'!BH163</f>
        <v>13.7808599052593</v>
      </c>
      <c r="BJ163" s="16">
        <f>'[6]Com Forecast Med'!BI163</f>
        <v>13.724358379647738</v>
      </c>
    </row>
    <row r="164" spans="1:76" s="1" customFormat="1">
      <c r="B164" s="1" t="str">
        <f t="shared" si="4"/>
        <v>MTResidential CareStock 2016</v>
      </c>
      <c r="C164" s="1" t="s">
        <v>134</v>
      </c>
      <c r="D164" s="372" t="s">
        <v>5434</v>
      </c>
      <c r="E164" s="1" t="s">
        <v>5421</v>
      </c>
      <c r="F164" s="1" t="s">
        <v>71</v>
      </c>
      <c r="AJ164" s="85"/>
      <c r="AK164" s="16">
        <f>'[6]Com Forecast Med'!AJ164</f>
        <v>7.2198435602711664</v>
      </c>
      <c r="AL164" s="16">
        <f>'[6]Com Forecast Med'!AK164</f>
        <v>7.2675435602711662</v>
      </c>
      <c r="AM164" s="16">
        <f>'[6]Com Forecast Med'!AL164</f>
        <v>7.3547435602711664</v>
      </c>
      <c r="AN164" s="16">
        <f>'[6]Com Forecast Med'!AM164</f>
        <v>7.4133140785384706</v>
      </c>
      <c r="AO164" s="16">
        <f>'[6]Com Forecast Med'!AN164</f>
        <v>7.5258127195544731</v>
      </c>
      <c r="AP164" s="16">
        <f>'[6]Com Forecast Med'!AO164</f>
        <v>7.6396738384912881</v>
      </c>
      <c r="AQ164" s="89">
        <f>'[6]Com Forecast Med'!AP164</f>
        <v>7.6083511757534739</v>
      </c>
      <c r="AR164" s="16">
        <f>'[6]Com Forecast Med'!AQ164</f>
        <v>7.5771569359328845</v>
      </c>
      <c r="AS164" s="16">
        <f>'[6]Com Forecast Med'!AR164</f>
        <v>7.5460905924955597</v>
      </c>
      <c r="AT164" s="16">
        <f>'[6]Com Forecast Med'!AS164</f>
        <v>7.5151516210663276</v>
      </c>
      <c r="AU164" s="16">
        <f>'[6]Com Forecast Med'!AT164</f>
        <v>7.4843394994199555</v>
      </c>
      <c r="AV164" s="16">
        <f>'[6]Com Forecast Med'!AU164</f>
        <v>7.4536537074723341</v>
      </c>
      <c r="AW164" s="16">
        <f>'[6]Com Forecast Med'!AV164</f>
        <v>7.4230937272716977</v>
      </c>
      <c r="AX164" s="16">
        <f>'[6]Com Forecast Med'!AW164</f>
        <v>7.3926590429898837</v>
      </c>
      <c r="AY164" s="16">
        <f>'[6]Com Forecast Med'!AX164</f>
        <v>7.3623491409136257</v>
      </c>
      <c r="AZ164" s="16">
        <f>'[6]Com Forecast Med'!AY164</f>
        <v>7.3321635094358797</v>
      </c>
      <c r="BA164" s="16">
        <f>'[6]Com Forecast Med'!AZ164</f>
        <v>7.3021016390471924</v>
      </c>
      <c r="BB164" s="16">
        <f>'[6]Com Forecast Med'!BA164</f>
        <v>7.2721630223270992</v>
      </c>
      <c r="BC164" s="16">
        <f>'[6]Com Forecast Med'!BB164</f>
        <v>7.2423471539355582</v>
      </c>
      <c r="BD164" s="16">
        <f>'[6]Com Forecast Med'!BC164</f>
        <v>7.2126535306044222</v>
      </c>
      <c r="BE164" s="16">
        <f>'[6]Com Forecast Med'!BD164</f>
        <v>7.1830816511289441</v>
      </c>
      <c r="BF164" s="16">
        <f>'[6]Com Forecast Med'!BE164</f>
        <v>7.1536310163593155</v>
      </c>
      <c r="BG164" s="16">
        <f>'[6]Com Forecast Med'!BF164</f>
        <v>7.1243011291922427</v>
      </c>
      <c r="BH164" s="16">
        <f>'[6]Com Forecast Med'!BG164</f>
        <v>7.0950914945625545</v>
      </c>
      <c r="BI164" s="16">
        <f>'[6]Com Forecast Med'!BH164</f>
        <v>7.0660016194348483</v>
      </c>
      <c r="BJ164" s="16">
        <f>'[6]Com Forecast Med'!BI164</f>
        <v>7.0370310127951656</v>
      </c>
    </row>
    <row r="165" spans="1:76" s="1" customFormat="1">
      <c r="B165" s="1" t="str">
        <f t="shared" si="4"/>
        <v>MTAssemblyStock 2016</v>
      </c>
      <c r="C165" s="1" t="s">
        <v>135</v>
      </c>
      <c r="D165" s="372" t="s">
        <v>67</v>
      </c>
      <c r="E165" s="1" t="s">
        <v>5421</v>
      </c>
      <c r="F165" s="1" t="s">
        <v>71</v>
      </c>
      <c r="AJ165" s="85"/>
      <c r="AK165" s="16">
        <f>'[6]Com Forecast Med'!AJ165</f>
        <v>26.76519216512899</v>
      </c>
      <c r="AL165" s="16">
        <f>'[6]Com Forecast Med'!AK165</f>
        <v>26.905292165128991</v>
      </c>
      <c r="AM165" s="16">
        <f>'[6]Com Forecast Med'!AL165</f>
        <v>27.073792165128992</v>
      </c>
      <c r="AN165" s="16">
        <f>'[6]Com Forecast Med'!AM165</f>
        <v>27.638838302272315</v>
      </c>
      <c r="AO165" s="16">
        <f>'[6]Com Forecast Med'!AN165</f>
        <v>27.977707635234939</v>
      </c>
      <c r="AP165" s="16">
        <f>'[6]Com Forecast Med'!AO165</f>
        <v>28.109375944413856</v>
      </c>
      <c r="AQ165" s="89">
        <f>'[6]Com Forecast Med'!AP165</f>
        <v>27.983258544343254</v>
      </c>
      <c r="AR165" s="16">
        <f>'[6]Com Forecast Med'!AQ165</f>
        <v>27.857706991007635</v>
      </c>
      <c r="AS165" s="16">
        <f>'[6]Com Forecast Med'!AR165</f>
        <v>27.732718745641314</v>
      </c>
      <c r="AT165" s="16">
        <f>'[6]Com Forecast Med'!AS165</f>
        <v>27.608291280869203</v>
      </c>
      <c r="AU165" s="16">
        <f>'[6]Com Forecast Med'!AT165</f>
        <v>27.484422080655705</v>
      </c>
      <c r="AV165" s="16">
        <f>'[6]Com Forecast Med'!AU165</f>
        <v>27.361108640253832</v>
      </c>
      <c r="AW165" s="16">
        <f>'[6]Com Forecast Med'!AV165</f>
        <v>27.238348466154559</v>
      </c>
      <c r="AX165" s="16">
        <f>'[6]Com Forecast Med'!AW165</f>
        <v>27.116139076036411</v>
      </c>
      <c r="AY165" s="16">
        <f>'[6]Com Forecast Med'!AX165</f>
        <v>26.994477998715261</v>
      </c>
      <c r="AZ165" s="16">
        <f>'[6]Com Forecast Med'!AY165</f>
        <v>26.87336277409436</v>
      </c>
      <c r="BA165" s="16">
        <f>'[6]Com Forecast Med'!AZ165</f>
        <v>26.752790953114591</v>
      </c>
      <c r="BB165" s="16">
        <f>'[6]Com Forecast Med'!BA165</f>
        <v>26.632760097704949</v>
      </c>
      <c r="BC165" s="16">
        <f>'[6]Com Forecast Med'!BB165</f>
        <v>26.513267780733248</v>
      </c>
      <c r="BD165" s="16">
        <f>'[6]Com Forecast Med'!BC165</f>
        <v>26.394311585957027</v>
      </c>
      <c r="BE165" s="16">
        <f>'[6]Com Forecast Med'!BD165</f>
        <v>26.275889107974699</v>
      </c>
      <c r="BF165" s="16">
        <f>'[6]Com Forecast Med'!BE165</f>
        <v>26.15799795217692</v>
      </c>
      <c r="BG165" s="16">
        <f>'[6]Com Forecast Med'!BF165</f>
        <v>26.040635734698153</v>
      </c>
      <c r="BH165" s="16">
        <f>'[6]Com Forecast Med'!BG165</f>
        <v>25.923800082368473</v>
      </c>
      <c r="BI165" s="16">
        <f>'[6]Com Forecast Med'!BH165</f>
        <v>25.807488632665581</v>
      </c>
      <c r="BJ165" s="16">
        <f>'[6]Com Forecast Med'!BI165</f>
        <v>25.691699033667021</v>
      </c>
    </row>
    <row r="166" spans="1:76" s="1" customFormat="1">
      <c r="B166" s="1" t="str">
        <f t="shared" si="4"/>
        <v>MTOtherStock 2016</v>
      </c>
      <c r="C166" s="1" t="s">
        <v>136</v>
      </c>
      <c r="D166" s="372" t="s">
        <v>69</v>
      </c>
      <c r="E166" s="1" t="s">
        <v>5421</v>
      </c>
      <c r="F166" s="1" t="s">
        <v>71</v>
      </c>
      <c r="AJ166" s="85"/>
      <c r="AK166" s="16">
        <f>'[6]Com Forecast Med'!AJ166</f>
        <v>26.780205067732474</v>
      </c>
      <c r="AL166" s="16">
        <f>'[6]Com Forecast Med'!AK166</f>
        <v>27.282105067732473</v>
      </c>
      <c r="AM166" s="16">
        <f>'[6]Com Forecast Med'!AL166</f>
        <v>27.565505067732474</v>
      </c>
      <c r="AN166" s="16">
        <f>'[6]Com Forecast Med'!AM166</f>
        <v>27.852640169671634</v>
      </c>
      <c r="AO166" s="16">
        <f>'[6]Com Forecast Med'!AN166</f>
        <v>28.623519479936519</v>
      </c>
      <c r="AP166" s="16">
        <f>'[6]Com Forecast Med'!AO166</f>
        <v>29.306482101263342</v>
      </c>
      <c r="AQ166" s="89">
        <f>'[6]Com Forecast Med'!AP166</f>
        <v>29.042723762351972</v>
      </c>
      <c r="AR166" s="16">
        <f>'[6]Com Forecast Med'!AQ166</f>
        <v>28.781339248490806</v>
      </c>
      <c r="AS166" s="16">
        <f>'[6]Com Forecast Med'!AR166</f>
        <v>28.522307195254388</v>
      </c>
      <c r="AT166" s="16">
        <f>'[6]Com Forecast Med'!AS166</f>
        <v>28.265606430497098</v>
      </c>
      <c r="AU166" s="16">
        <f>'[6]Com Forecast Med'!AT166</f>
        <v>28.011215972622622</v>
      </c>
      <c r="AV166" s="16">
        <f>'[6]Com Forecast Med'!AU166</f>
        <v>27.759115028869019</v>
      </c>
      <c r="AW166" s="16">
        <f>'[6]Com Forecast Med'!AV166</f>
        <v>27.509282993609197</v>
      </c>
      <c r="AX166" s="16">
        <f>'[6]Com Forecast Med'!AW166</f>
        <v>27.261699446666714</v>
      </c>
      <c r="AY166" s="16">
        <f>'[6]Com Forecast Med'!AX166</f>
        <v>27.016344151646713</v>
      </c>
      <c r="AZ166" s="16">
        <f>'[6]Com Forecast Med'!AY166</f>
        <v>26.773197054281894</v>
      </c>
      <c r="BA166" s="16">
        <f>'[6]Com Forecast Med'!AZ166</f>
        <v>26.532238280793358</v>
      </c>
      <c r="BB166" s="16">
        <f>'[6]Com Forecast Med'!BA166</f>
        <v>26.293448136266218</v>
      </c>
      <c r="BC166" s="16">
        <f>'[6]Com Forecast Med'!BB166</f>
        <v>26.056807103039823</v>
      </c>
      <c r="BD166" s="16">
        <f>'[6]Com Forecast Med'!BC166</f>
        <v>25.822295839112464</v>
      </c>
      <c r="BE166" s="16">
        <f>'[6]Com Forecast Med'!BD166</f>
        <v>25.58989517656045</v>
      </c>
      <c r="BF166" s="16">
        <f>'[6]Com Forecast Med'!BE166</f>
        <v>25.359586119971407</v>
      </c>
      <c r="BG166" s="16">
        <f>'[6]Com Forecast Med'!BF166</f>
        <v>25.131349844891666</v>
      </c>
      <c r="BH166" s="16">
        <f>'[6]Com Forecast Med'!BG166</f>
        <v>24.905167696287641</v>
      </c>
      <c r="BI166" s="16">
        <f>'[6]Com Forecast Med'!BH166</f>
        <v>24.681021187021052</v>
      </c>
      <c r="BJ166" s="16">
        <f>'[6]Com Forecast Med'!BI166</f>
        <v>24.458891996337861</v>
      </c>
    </row>
    <row r="167" spans="1:76" s="57" customFormat="1">
      <c r="AQ167" s="378"/>
      <c r="AZ167" s="8"/>
      <c r="BA167" s="8"/>
      <c r="BB167" s="8"/>
      <c r="BC167" s="8"/>
      <c r="BD167" s="8"/>
      <c r="BL167" s="112" t="s">
        <v>5459</v>
      </c>
      <c r="BM167" s="113"/>
      <c r="BN167" s="113"/>
      <c r="BO167" s="113"/>
      <c r="BP167" s="113"/>
      <c r="BQ167" s="113"/>
    </row>
    <row r="168" spans="1:76" s="8" customFormat="1">
      <c r="A168" s="57"/>
      <c r="B168" s="57"/>
      <c r="C168" s="113"/>
      <c r="D168" s="4" t="s">
        <v>5382</v>
      </c>
      <c r="E168" s="114"/>
      <c r="F168" s="115">
        <v>0.56999999999999995</v>
      </c>
      <c r="G168" s="114" t="s">
        <v>5415</v>
      </c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378"/>
      <c r="AR168" s="113"/>
      <c r="AS168" s="113"/>
      <c r="AT168" s="113"/>
      <c r="AU168" s="113"/>
      <c r="AV168" s="113"/>
      <c r="AW168" s="113"/>
      <c r="AX168" s="113"/>
      <c r="AY168" s="113"/>
      <c r="AZ168" s="116"/>
      <c r="BA168" s="116"/>
      <c r="BB168" s="116"/>
      <c r="BC168" s="116"/>
      <c r="BD168" s="116"/>
      <c r="BE168" s="116"/>
      <c r="BL168" s="117" t="s">
        <v>5460</v>
      </c>
      <c r="BM168" s="117" t="s">
        <v>5461</v>
      </c>
      <c r="BN168" s="117" t="s">
        <v>5462</v>
      </c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</row>
    <row r="169" spans="1:76" s="8" customFormat="1">
      <c r="A169" s="57"/>
      <c r="B169" s="1" t="str">
        <f>CONCATENATE("Region",D169,E169)</f>
        <v>RegionLarge OffNew</v>
      </c>
      <c r="C169" s="57"/>
      <c r="D169" s="372" t="s">
        <v>41</v>
      </c>
      <c r="E169" s="57" t="s">
        <v>8</v>
      </c>
      <c r="F169" s="57"/>
      <c r="G169" s="57"/>
      <c r="H169" s="16">
        <f>'[6]Com Forecast Med'!G169</f>
        <v>5.8452515664333813</v>
      </c>
      <c r="I169" s="16">
        <f>'[6]Com Forecast Med'!H169</f>
        <v>2.3942560490388449</v>
      </c>
      <c r="J169" s="16">
        <f>'[6]Com Forecast Med'!I169</f>
        <v>3.2535508684892784</v>
      </c>
      <c r="K169" s="16">
        <f>'[6]Com Forecast Med'!J169</f>
        <v>3.8808061249763437</v>
      </c>
      <c r="L169" s="16">
        <f>'[6]Com Forecast Med'!K169</f>
        <v>2.6785158945721284</v>
      </c>
      <c r="M169" s="16">
        <f>'[6]Com Forecast Med'!L169</f>
        <v>2.1289433230787926</v>
      </c>
      <c r="N169" s="16">
        <f>'[6]Com Forecast Med'!M169</f>
        <v>1.9047034050448099</v>
      </c>
      <c r="O169" s="16">
        <f>'[6]Com Forecast Med'!N169</f>
        <v>2.9945048391710078</v>
      </c>
      <c r="P169" s="16">
        <f>'[6]Com Forecast Med'!O169</f>
        <v>3.7348996623363648</v>
      </c>
      <c r="Q169" s="16">
        <f>'[6]Com Forecast Med'!P169</f>
        <v>4.3096744291447093</v>
      </c>
      <c r="R169" s="16">
        <f>'[6]Com Forecast Med'!Q169</f>
        <v>4.6932151602156402</v>
      </c>
      <c r="S169" s="16">
        <f>'[6]Com Forecast Med'!R169</f>
        <v>6.7040926655271003</v>
      </c>
      <c r="T169" s="16">
        <f>'[6]Com Forecast Med'!S169</f>
        <v>8.0155996509731651</v>
      </c>
      <c r="U169" s="16">
        <f>'[6]Com Forecast Med'!T169</f>
        <v>8.5121404979223296</v>
      </c>
      <c r="V169" s="16">
        <f>'[6]Com Forecast Med'!U169</f>
        <v>5.7106188925677364</v>
      </c>
      <c r="W169" s="16">
        <f>'[6]Com Forecast Med'!V169</f>
        <v>3.9531865469773946</v>
      </c>
      <c r="X169" s="16">
        <f>'[6]Com Forecast Med'!W169</f>
        <v>3.613957014984337</v>
      </c>
      <c r="Y169" s="16">
        <f>'[6]Com Forecast Med'!X169</f>
        <v>4.2577960031375479</v>
      </c>
      <c r="Z169" s="16">
        <f>'[6]Com Forecast Med'!Y169</f>
        <v>2.9053730099999999</v>
      </c>
      <c r="AA169" s="16">
        <f>'[6]Com Forecast Med'!Z169</f>
        <v>5.76397475</v>
      </c>
      <c r="AB169" s="16">
        <f>'[6]Com Forecast Med'!AA169</f>
        <v>4.1477159651255757</v>
      </c>
      <c r="AC169" s="16">
        <f>'[6]Com Forecast Med'!AB169</f>
        <v>4.3042855770003277</v>
      </c>
      <c r="AD169" s="16">
        <f>'[6]Com Forecast Med'!AC169</f>
        <v>3.9757692712668407</v>
      </c>
      <c r="AE169" s="16">
        <f>'[6]Com Forecast Med'!AD169</f>
        <v>3.9080659306945154</v>
      </c>
      <c r="AF169" s="16">
        <f>'[6]Com Forecast Med'!AE169</f>
        <v>4.0980848656823774</v>
      </c>
      <c r="AG169" s="16">
        <f>'[6]Com Forecast Med'!AF169</f>
        <v>2.7870796200000001</v>
      </c>
      <c r="AH169" s="16">
        <f>'[6]Com Forecast Med'!AG169</f>
        <v>2.5771847700000006</v>
      </c>
      <c r="AI169" s="16">
        <f>'[6]Com Forecast Med'!AH169</f>
        <v>4.4682023000000006</v>
      </c>
      <c r="AJ169" s="16">
        <f>'[6]Com Forecast Med'!AI169</f>
        <v>3.2670442</v>
      </c>
      <c r="AK169" s="16">
        <f>'[6]Com Forecast Med'!AJ169</f>
        <v>4.0110120000000009</v>
      </c>
      <c r="AL169" s="16">
        <f>'[6]Com Forecast Med'!AK169</f>
        <v>2.8735680100000001</v>
      </c>
      <c r="AM169" s="16">
        <f>'[6]Com Forecast Med'!AL169</f>
        <v>4.4590458399999999</v>
      </c>
      <c r="AN169" s="16">
        <f>'[6]Com Forecast Med'!AM169</f>
        <v>6.3928510341663465</v>
      </c>
      <c r="AO169" s="16">
        <f>'[6]Com Forecast Med'!AN169</f>
        <v>4.4984830791419128</v>
      </c>
      <c r="AP169" s="16">
        <f>'[6]Com Forecast Med'!AO169</f>
        <v>5.1139999999999759</v>
      </c>
      <c r="AQ169" s="89">
        <f>'[6]Com Forecast Med'!AP169</f>
        <v>5.6333999999999946</v>
      </c>
      <c r="AR169" s="16">
        <f>'[6]Com Forecast Med'!AQ169</f>
        <v>5.4636000000000422</v>
      </c>
      <c r="AS169" s="16">
        <f>'[6]Com Forecast Med'!AR169</f>
        <v>4.4581000000000017</v>
      </c>
      <c r="AT169" s="16">
        <f>'[6]Com Forecast Med'!AS169</f>
        <v>4.2283999999999651</v>
      </c>
      <c r="AU169" s="16">
        <f>'[6]Com Forecast Med'!AT169</f>
        <v>4.1790000000000305</v>
      </c>
      <c r="AV169" s="16">
        <f>'[6]Com Forecast Med'!AU169</f>
        <v>4.8623000000000047</v>
      </c>
      <c r="AW169" s="16">
        <f>'[6]Com Forecast Med'!AV169</f>
        <v>5.3172999999999888</v>
      </c>
      <c r="AX169" s="16">
        <f>'[6]Com Forecast Med'!AW169</f>
        <v>5.8979999999999677</v>
      </c>
      <c r="AY169" s="16">
        <f>'[6]Com Forecast Med'!AX169</f>
        <v>6.3305000000000291</v>
      </c>
      <c r="AZ169" s="16">
        <f>'[6]Com Forecast Med'!AY169</f>
        <v>6.1882999999999697</v>
      </c>
      <c r="BA169" s="16">
        <f>'[6]Com Forecast Med'!AZ169</f>
        <v>6.4879999999999995</v>
      </c>
      <c r="BB169" s="16">
        <f>'[6]Com Forecast Med'!BA169</f>
        <v>6.6770000000000209</v>
      </c>
      <c r="BC169" s="16">
        <f>'[6]Com Forecast Med'!BB169</f>
        <v>6.0901000000000067</v>
      </c>
      <c r="BD169" s="16">
        <f>'[6]Com Forecast Med'!BC169</f>
        <v>6.7987999999999715</v>
      </c>
      <c r="BE169" s="16">
        <f>'[6]Com Forecast Med'!BD169</f>
        <v>6.7975000000000136</v>
      </c>
      <c r="BF169" s="16">
        <f>'[6]Com Forecast Med'!BE169</f>
        <v>7.34699999999998</v>
      </c>
      <c r="BG169" s="16">
        <f>'[6]Com Forecast Med'!BF169</f>
        <v>7.4186000000000263</v>
      </c>
      <c r="BH169" s="16">
        <f>'[6]Com Forecast Med'!BG169</f>
        <v>8.3190999999999917</v>
      </c>
      <c r="BI169" s="16">
        <f>'[6]Com Forecast Med'!BH169</f>
        <v>6.9329999999999927</v>
      </c>
      <c r="BJ169" s="16">
        <f>'[6]Com Forecast Med'!BI169</f>
        <v>7.3754000000000133</v>
      </c>
      <c r="BL169" s="342" t="str">
        <f>D169</f>
        <v>Large Off</v>
      </c>
      <c r="BM169" s="343">
        <f>SUM(AP169:BJ169)</f>
        <v>127.91739999999999</v>
      </c>
      <c r="BN169" s="348">
        <f>BM169/SUM($BM$169:$BM$186)</f>
        <v>0.10894717938860074</v>
      </c>
    </row>
    <row r="170" spans="1:76" s="8" customFormat="1">
      <c r="A170" s="57"/>
      <c r="B170" s="1" t="str">
        <f t="shared" ref="B170:B204" si="5">CONCATENATE("Region",D170,E170)</f>
        <v>RegionMedium OffNew</v>
      </c>
      <c r="C170" s="57"/>
      <c r="D170" s="372" t="s">
        <v>43</v>
      </c>
      <c r="E170" s="57" t="s">
        <v>8</v>
      </c>
      <c r="F170" s="57"/>
      <c r="G170" s="57"/>
      <c r="H170" s="16">
        <f>'[6]Com Forecast Med'!G170</f>
        <v>2.6335253613638385</v>
      </c>
      <c r="I170" s="16">
        <f>'[6]Com Forecast Med'!H170</f>
        <v>1.0787104635412517</v>
      </c>
      <c r="J170" s="16">
        <f>'[6]Com Forecast Med'!I170</f>
        <v>1.4658579924699486</v>
      </c>
      <c r="K170" s="16">
        <f>'[6]Com Forecast Med'!J170</f>
        <v>1.7484621896089618</v>
      </c>
      <c r="L170" s="16">
        <f>'[6]Com Forecast Med'!K170</f>
        <v>1.2067811725468607</v>
      </c>
      <c r="M170" s="16">
        <f>'[6]Com Forecast Med'!L170</f>
        <v>0.95917620833130801</v>
      </c>
      <c r="N170" s="16">
        <f>'[6]Com Forecast Med'!M170</f>
        <v>0.85814693620145588</v>
      </c>
      <c r="O170" s="16">
        <f>'[6]Com Forecast Med'!N170</f>
        <v>1.3491471408980753</v>
      </c>
      <c r="P170" s="16">
        <f>'[6]Com Forecast Med'!O170</f>
        <v>1.6827253491356049</v>
      </c>
      <c r="Q170" s="16">
        <f>'[6]Com Forecast Med'!P170</f>
        <v>1.9416849350932321</v>
      </c>
      <c r="R170" s="16">
        <f>'[6]Com Forecast Med'!Q170</f>
        <v>2.1144857514330564</v>
      </c>
      <c r="S170" s="16">
        <f>'[6]Com Forecast Med'!R170</f>
        <v>3.0204684706789746</v>
      </c>
      <c r="T170" s="16">
        <f>'[6]Com Forecast Med'!S170</f>
        <v>3.6113561114457373</v>
      </c>
      <c r="U170" s="16">
        <f>'[6]Com Forecast Med'!T170</f>
        <v>3.8350681105841424</v>
      </c>
      <c r="V170" s="16">
        <f>'[6]Com Forecast Med'!U170</f>
        <v>2.572867824718287</v>
      </c>
      <c r="W170" s="16">
        <f>'[6]Com Forecast Med'!V170</f>
        <v>1.7810725357744892</v>
      </c>
      <c r="X170" s="16">
        <f>'[6]Com Forecast Med'!W170</f>
        <v>1.628235730433635</v>
      </c>
      <c r="Y170" s="16">
        <f>'[6]Com Forecast Med'!X170</f>
        <v>1.9183115782676574</v>
      </c>
      <c r="Z170" s="16">
        <f>'[6]Com Forecast Med'!Y170</f>
        <v>2.52049922</v>
      </c>
      <c r="AA170" s="16">
        <f>'[6]Com Forecast Med'!Z170</f>
        <v>4.3866505</v>
      </c>
      <c r="AB170" s="16">
        <f>'[6]Com Forecast Med'!AA170</f>
        <v>3.3467175863389969</v>
      </c>
      <c r="AC170" s="16">
        <f>'[6]Com Forecast Med'!AB170</f>
        <v>3.4921085643107497</v>
      </c>
      <c r="AD170" s="16">
        <f>'[6]Com Forecast Med'!AC170</f>
        <v>3.2325006595168047</v>
      </c>
      <c r="AE170" s="16">
        <f>'[6]Com Forecast Med'!AD170</f>
        <v>3.2055077433563333</v>
      </c>
      <c r="AF170" s="16">
        <f>'[6]Com Forecast Med'!AE170</f>
        <v>3.3582837286033804</v>
      </c>
      <c r="AG170" s="16">
        <f>'[6]Com Forecast Med'!AF170</f>
        <v>3.50171542</v>
      </c>
      <c r="AH170" s="16">
        <f>'[6]Com Forecast Med'!AG170</f>
        <v>1.86194894</v>
      </c>
      <c r="AI170" s="16">
        <f>'[6]Com Forecast Med'!AH170</f>
        <v>3.3208805999999997</v>
      </c>
      <c r="AJ170" s="16">
        <f>'[6]Com Forecast Med'!AI170</f>
        <v>2.4745324000000002</v>
      </c>
      <c r="AK170" s="16">
        <f>'[6]Com Forecast Med'!AJ170</f>
        <v>3.0877539999999994</v>
      </c>
      <c r="AL170" s="16">
        <f>'[6]Com Forecast Med'!AK170</f>
        <v>2.2882512199999998</v>
      </c>
      <c r="AM170" s="16">
        <f>'[6]Com Forecast Med'!AL170</f>
        <v>3.5403374799999998</v>
      </c>
      <c r="AN170" s="16">
        <f>'[6]Com Forecast Med'!AM170</f>
        <v>4.8836948320664773</v>
      </c>
      <c r="AO170" s="16">
        <f>'[6]Com Forecast Med'!AN170</f>
        <v>3.5385275963070559</v>
      </c>
      <c r="AP170" s="16">
        <f>'[6]Com Forecast Med'!AO170</f>
        <v>3.9489999999999839</v>
      </c>
      <c r="AQ170" s="89">
        <f>'[6]Com Forecast Med'!AP170</f>
        <v>4.1988000000000056</v>
      </c>
      <c r="AR170" s="16">
        <f>'[6]Com Forecast Med'!AQ170</f>
        <v>4.1384999999999934</v>
      </c>
      <c r="AS170" s="16">
        <f>'[6]Com Forecast Med'!AR170</f>
        <v>3.3652999999999906</v>
      </c>
      <c r="AT170" s="16">
        <f>'[6]Com Forecast Med'!AS170</f>
        <v>2.955900000000014</v>
      </c>
      <c r="AU170" s="16">
        <f>'[6]Com Forecast Med'!AT170</f>
        <v>2.9736000000000047</v>
      </c>
      <c r="AV170" s="16">
        <f>'[6]Com Forecast Med'!AU170</f>
        <v>3.7083000000000084</v>
      </c>
      <c r="AW170" s="16">
        <f>'[6]Com Forecast Med'!AV170</f>
        <v>3.9542999999999893</v>
      </c>
      <c r="AX170" s="16">
        <f>'[6]Com Forecast Med'!AW170</f>
        <v>4.3752000000000066</v>
      </c>
      <c r="AY170" s="16">
        <f>'[6]Com Forecast Med'!AX170</f>
        <v>4.7004000000000019</v>
      </c>
      <c r="AZ170" s="16">
        <f>'[6]Com Forecast Med'!AY170</f>
        <v>4.3791999999999973</v>
      </c>
      <c r="BA170" s="16">
        <f>'[6]Com Forecast Med'!AZ170</f>
        <v>4.820999999999998</v>
      </c>
      <c r="BB170" s="16">
        <f>'[6]Com Forecast Med'!BA170</f>
        <v>4.9895000000000209</v>
      </c>
      <c r="BC170" s="16">
        <f>'[6]Com Forecast Med'!BB170</f>
        <v>4.4361999999999853</v>
      </c>
      <c r="BD170" s="16">
        <f>'[6]Com Forecast Med'!BC170</f>
        <v>5.1440000000000055</v>
      </c>
      <c r="BE170" s="16">
        <f>'[6]Com Forecast Med'!BD170</f>
        <v>4.8136000000000081</v>
      </c>
      <c r="BF170" s="16">
        <f>'[6]Com Forecast Med'!BE170</f>
        <v>5.3894999999999982</v>
      </c>
      <c r="BG170" s="16">
        <f>'[6]Com Forecast Med'!BF170</f>
        <v>5.3947000000000003</v>
      </c>
      <c r="BH170" s="16">
        <f>'[6]Com Forecast Med'!BG170</f>
        <v>6.0187999999999988</v>
      </c>
      <c r="BI170" s="16">
        <f>'[6]Com Forecast Med'!BH170</f>
        <v>4.8980999999999995</v>
      </c>
      <c r="BJ170" s="16">
        <f>'[6]Com Forecast Med'!BI170</f>
        <v>5.2326999999999657</v>
      </c>
      <c r="BL170" s="344" t="str">
        <f t="shared" ref="BL170:BL204" si="6">D170</f>
        <v>Medium Off</v>
      </c>
      <c r="BM170" s="345">
        <f t="shared" ref="BM170:BM186" si="7">SUM(AP170:BJ170)</f>
        <v>93.836599999999976</v>
      </c>
      <c r="BN170" s="349">
        <f t="shared" ref="BN170:BN186" si="8">BM170/SUM($BM$169:$BM$186)</f>
        <v>7.9920580729567453E-2</v>
      </c>
    </row>
    <row r="171" spans="1:76" s="8" customFormat="1">
      <c r="A171" s="57"/>
      <c r="B171" s="1" t="str">
        <f t="shared" si="5"/>
        <v>RegionSmall OffNew</v>
      </c>
      <c r="C171" s="57"/>
      <c r="D171" s="372" t="s">
        <v>45</v>
      </c>
      <c r="E171" s="57" t="s">
        <v>8</v>
      </c>
      <c r="F171" s="57"/>
      <c r="G171" s="57"/>
      <c r="H171" s="16">
        <f>'[6]Com Forecast Med'!G171</f>
        <v>3.0901020722027819</v>
      </c>
      <c r="I171" s="16">
        <f>'[6]Com Forecast Med'!H171</f>
        <v>1.2657274874199038</v>
      </c>
      <c r="J171" s="16">
        <f>'[6]Com Forecast Med'!I171</f>
        <v>1.7199951390407735</v>
      </c>
      <c r="K171" s="16">
        <f>'[6]Com Forecast Med'!J171</f>
        <v>2.0515946854146958</v>
      </c>
      <c r="L171" s="16">
        <f>'[6]Com Forecast Med'!K171</f>
        <v>1.4160019328810107</v>
      </c>
      <c r="M171" s="16">
        <f>'[6]Com Forecast Med'!L171</f>
        <v>1.1254694685898996</v>
      </c>
      <c r="N171" s="16">
        <f>'[6]Com Forecast Med'!M171</f>
        <v>1.0069246587537344</v>
      </c>
      <c r="O171" s="16">
        <f>'[6]Com Forecast Med'!N171</f>
        <v>1.5830500199309174</v>
      </c>
      <c r="P171" s="16">
        <f>'[6]Com Forecast Med'!O171</f>
        <v>1.9744609885280306</v>
      </c>
      <c r="Q171" s="16">
        <f>'[6]Com Forecast Med'!P171</f>
        <v>2.2783166357620592</v>
      </c>
      <c r="R171" s="16">
        <f>'[6]Com Forecast Med'!Q171</f>
        <v>2.4810760883513034</v>
      </c>
      <c r="S171" s="16">
        <f>'[6]Com Forecast Med'!R171</f>
        <v>3.5441298637939251</v>
      </c>
      <c r="T171" s="16">
        <f>'[6]Com Forecast Med'!S171</f>
        <v>4.2374602375810966</v>
      </c>
      <c r="U171" s="16">
        <f>'[6]Com Forecast Med'!T171</f>
        <v>4.4999573914935276</v>
      </c>
      <c r="V171" s="16">
        <f>'[6]Com Forecast Med'!U171</f>
        <v>3.0189282827139787</v>
      </c>
      <c r="W171" s="16">
        <f>'[6]Com Forecast Med'!V171</f>
        <v>2.0898587172481164</v>
      </c>
      <c r="X171" s="16">
        <f>'[6]Com Forecast Med'!W171</f>
        <v>1.9105244545820281</v>
      </c>
      <c r="Y171" s="16">
        <f>'[6]Com Forecast Med'!X171</f>
        <v>2.2508910185947957</v>
      </c>
      <c r="Z171" s="16">
        <f>'[6]Com Forecast Med'!Y171</f>
        <v>0.65600876999999991</v>
      </c>
      <c r="AA171" s="16">
        <f>'[6]Com Forecast Med'!Z171</f>
        <v>1.1345497499999999</v>
      </c>
      <c r="AB171" s="16">
        <f>'[6]Com Forecast Med'!AA171</f>
        <v>0.87002001760199665</v>
      </c>
      <c r="AC171" s="16">
        <f>'[6]Com Forecast Med'!AB171</f>
        <v>0.90846325570362174</v>
      </c>
      <c r="AD171" s="16">
        <f>'[6]Com Forecast Med'!AC171</f>
        <v>0.8416976698075469</v>
      </c>
      <c r="AE171" s="16">
        <f>'[6]Com Forecast Med'!AD171</f>
        <v>0.83495356000334464</v>
      </c>
      <c r="AF171" s="16">
        <f>'[6]Com Forecast Med'!AE171</f>
        <v>0.87499135178242149</v>
      </c>
      <c r="AG171" s="16">
        <f>'[6]Com Forecast Med'!AF171</f>
        <v>0.8575629600000001</v>
      </c>
      <c r="AH171" s="16">
        <f>'[6]Com Forecast Med'!AG171</f>
        <v>0.49060329000000003</v>
      </c>
      <c r="AI171" s="16">
        <f>'[6]Com Forecast Med'!AH171</f>
        <v>0.8655470999999999</v>
      </c>
      <c r="AJ171" s="16">
        <f>'[6]Com Forecast Med'!AI171</f>
        <v>0.65744340000000001</v>
      </c>
      <c r="AK171" s="16">
        <f>'[6]Com Forecast Med'!AJ171</f>
        <v>0.81743399999999999</v>
      </c>
      <c r="AL171" s="16">
        <f>'[6]Com Forecast Med'!AK171</f>
        <v>0.59646176999999989</v>
      </c>
      <c r="AM171" s="16">
        <f>'[6]Com Forecast Med'!AL171</f>
        <v>0.93382067999999996</v>
      </c>
      <c r="AN171" s="16">
        <f>'[6]Com Forecast Med'!AM171</f>
        <v>1.2808935654734865</v>
      </c>
      <c r="AO171" s="16">
        <f>'[6]Com Forecast Med'!AN171</f>
        <v>0.92703339915452676</v>
      </c>
      <c r="AP171" s="16">
        <f>'[6]Com Forecast Med'!AO171</f>
        <v>1.0319999999999823</v>
      </c>
      <c r="AQ171" s="89">
        <f>'[6]Com Forecast Med'!AP171</f>
        <v>1.3465999999999951</v>
      </c>
      <c r="AR171" s="16">
        <f>'[6]Com Forecast Med'!AQ171</f>
        <v>1.3415999999999997</v>
      </c>
      <c r="AS171" s="16">
        <f>'[6]Com Forecast Med'!AR171</f>
        <v>1.1340000000000146</v>
      </c>
      <c r="AT171" s="16">
        <f>'[6]Com Forecast Med'!AS171</f>
        <v>1.0319000000000074</v>
      </c>
      <c r="AU171" s="16">
        <f>'[6]Com Forecast Med'!AT171</f>
        <v>1.023699999999991</v>
      </c>
      <c r="AV171" s="16">
        <f>'[6]Com Forecast Med'!AU171</f>
        <v>1.2314999999999827</v>
      </c>
      <c r="AW171" s="16">
        <f>'[6]Com Forecast Med'!AV171</f>
        <v>1.2897000000000105</v>
      </c>
      <c r="AX171" s="16">
        <f>'[6]Com Forecast Med'!AW171</f>
        <v>1.4131000000000142</v>
      </c>
      <c r="AY171" s="16">
        <f>'[6]Com Forecast Med'!AX171</f>
        <v>1.5687999999999818</v>
      </c>
      <c r="AZ171" s="16">
        <f>'[6]Com Forecast Med'!AY171</f>
        <v>1.4961000000000126</v>
      </c>
      <c r="BA171" s="16">
        <f>'[6]Com Forecast Med'!AZ171</f>
        <v>1.6086999999999989</v>
      </c>
      <c r="BB171" s="16">
        <f>'[6]Com Forecast Med'!BA171</f>
        <v>1.6596999999999866</v>
      </c>
      <c r="BC171" s="16">
        <f>'[6]Com Forecast Med'!BB171</f>
        <v>1.5197000000000003</v>
      </c>
      <c r="BD171" s="16">
        <f>'[6]Com Forecast Med'!BC171</f>
        <v>1.7017000000000166</v>
      </c>
      <c r="BE171" s="16">
        <f>'[6]Com Forecast Med'!BD171</f>
        <v>1.6134999999999877</v>
      </c>
      <c r="BF171" s="16">
        <f>'[6]Com Forecast Med'!BE171</f>
        <v>1.7650000000000148</v>
      </c>
      <c r="BG171" s="16">
        <f>'[6]Com Forecast Med'!BF171</f>
        <v>1.7792999999999779</v>
      </c>
      <c r="BH171" s="16">
        <f>'[6]Com Forecast Med'!BG171</f>
        <v>1.9324000000000012</v>
      </c>
      <c r="BI171" s="16">
        <f>'[6]Com Forecast Med'!BH171</f>
        <v>1.6666000000000167</v>
      </c>
      <c r="BJ171" s="16">
        <f>'[6]Com Forecast Med'!BI171</f>
        <v>1.7458000000000027</v>
      </c>
      <c r="BL171" s="344" t="str">
        <f t="shared" si="6"/>
        <v>Small Off</v>
      </c>
      <c r="BM171" s="345">
        <f t="shared" si="7"/>
        <v>30.901399999999995</v>
      </c>
      <c r="BN171" s="349">
        <f t="shared" si="8"/>
        <v>2.6318705423647656E-2</v>
      </c>
    </row>
    <row r="172" spans="1:76" s="8" customFormat="1">
      <c r="A172" s="57"/>
      <c r="B172" s="1" t="str">
        <f t="shared" si="5"/>
        <v>RegionXLarge RetNew</v>
      </c>
      <c r="C172" s="57"/>
      <c r="D172" s="372" t="s">
        <v>5432</v>
      </c>
      <c r="E172" s="57" t="s">
        <v>8</v>
      </c>
      <c r="F172" s="57"/>
      <c r="G172" s="57"/>
      <c r="H172" s="16">
        <f>'[6]Com Forecast Med'!G172</f>
        <v>1.9601639052244866</v>
      </c>
      <c r="I172" s="16">
        <f>'[6]Com Forecast Med'!H172</f>
        <v>1.8139548177464646</v>
      </c>
      <c r="J172" s="16">
        <f>'[6]Com Forecast Med'!I172</f>
        <v>1.5990745699068862</v>
      </c>
      <c r="K172" s="16">
        <f>'[6]Com Forecast Med'!J172</f>
        <v>1.2830229881440107</v>
      </c>
      <c r="L172" s="16">
        <f>'[6]Com Forecast Med'!K172</f>
        <v>0.97987117368025412</v>
      </c>
      <c r="M172" s="16">
        <f>'[6]Com Forecast Med'!L172</f>
        <v>1.2416607190000972</v>
      </c>
      <c r="N172" s="16">
        <f>'[6]Com Forecast Med'!M172</f>
        <v>1.8848305823635303</v>
      </c>
      <c r="O172" s="16">
        <f>'[6]Com Forecast Med'!N172</f>
        <v>2.4988567954738619</v>
      </c>
      <c r="P172" s="16">
        <f>'[6]Com Forecast Med'!O172</f>
        <v>2.2884560665801654</v>
      </c>
      <c r="Q172" s="16">
        <f>'[6]Com Forecast Med'!P172</f>
        <v>1.2544054066975698</v>
      </c>
      <c r="R172" s="16">
        <f>'[6]Com Forecast Med'!Q172</f>
        <v>1.5651299718837424</v>
      </c>
      <c r="S172" s="16">
        <f>'[6]Com Forecast Med'!R172</f>
        <v>2.1687149616138104</v>
      </c>
      <c r="T172" s="16">
        <f>'[6]Com Forecast Med'!S172</f>
        <v>2.726992850636329</v>
      </c>
      <c r="U172" s="16">
        <f>'[6]Com Forecast Med'!T172</f>
        <v>2.3639545922978495</v>
      </c>
      <c r="V172" s="16">
        <f>'[6]Com Forecast Med'!U172</f>
        <v>2.12134434059036</v>
      </c>
      <c r="W172" s="16">
        <f>'[6]Com Forecast Med'!V172</f>
        <v>1.7332075021200439</v>
      </c>
      <c r="X172" s="16">
        <f>'[6]Com Forecast Med'!W172</f>
        <v>1.6498023915828297</v>
      </c>
      <c r="Y172" s="16">
        <f>'[6]Com Forecast Med'!X172</f>
        <v>1.7728331175696301</v>
      </c>
      <c r="Z172" s="16">
        <f>'[6]Com Forecast Med'!Y172</f>
        <v>2.8052168781780562</v>
      </c>
      <c r="AA172" s="16">
        <f>'[6]Com Forecast Med'!Z172</f>
        <v>3.616316990582332</v>
      </c>
      <c r="AB172" s="16">
        <f>'[6]Com Forecast Med'!AA172</f>
        <v>3.0316658345761733</v>
      </c>
      <c r="AC172" s="16">
        <f>'[6]Com Forecast Med'!AB172</f>
        <v>2.8343588515037408</v>
      </c>
      <c r="AD172" s="16">
        <f>'[6]Com Forecast Med'!AC172</f>
        <v>2.751570586442099</v>
      </c>
      <c r="AE172" s="16">
        <f>'[6]Com Forecast Med'!AD172</f>
        <v>2.87202522899095</v>
      </c>
      <c r="AF172" s="16">
        <f>'[6]Com Forecast Med'!AE172</f>
        <v>3.0134370746041061</v>
      </c>
      <c r="AG172" s="16">
        <f>'[6]Com Forecast Med'!AF172</f>
        <v>5.4010618942382065</v>
      </c>
      <c r="AH172" s="16">
        <f>'[6]Com Forecast Med'!AG172</f>
        <v>1.0217239546063095</v>
      </c>
      <c r="AI172" s="16">
        <f>'[6]Com Forecast Med'!AH172</f>
        <v>0.74839078747749499</v>
      </c>
      <c r="AJ172" s="16">
        <f>'[6]Com Forecast Med'!AI172</f>
        <v>0.75601363683655065</v>
      </c>
      <c r="AK172" s="16">
        <f>'[6]Com Forecast Med'!AJ172</f>
        <v>1.0321101986467522</v>
      </c>
      <c r="AL172" s="16">
        <f>'[6]Com Forecast Med'!AK172</f>
        <v>0.71321292000000014</v>
      </c>
      <c r="AM172" s="16">
        <f>'[6]Com Forecast Med'!AL172</f>
        <v>0.97341398000000012</v>
      </c>
      <c r="AN172" s="16">
        <f>'[6]Com Forecast Med'!AM172</f>
        <v>0.97515763979469772</v>
      </c>
      <c r="AO172" s="16">
        <f>'[6]Com Forecast Med'!AN172</f>
        <v>0.88984053288120113</v>
      </c>
      <c r="AP172" s="16">
        <f>'[6]Com Forecast Med'!AO172</f>
        <v>0.90899999999999181</v>
      </c>
      <c r="AQ172" s="89">
        <f>'[6]Com Forecast Med'!AP172</f>
        <v>1.1617999999999995</v>
      </c>
      <c r="AR172" s="16">
        <f>'[6]Com Forecast Med'!AQ172</f>
        <v>1.153899999999993</v>
      </c>
      <c r="AS172" s="16">
        <f>'[6]Com Forecast Med'!AR172</f>
        <v>1.4604999999999961</v>
      </c>
      <c r="AT172" s="16">
        <f>'[6]Com Forecast Med'!AS172</f>
        <v>2.1144000000000176</v>
      </c>
      <c r="AU172" s="16">
        <f>'[6]Com Forecast Med'!AT172</f>
        <v>1.9581000000000017</v>
      </c>
      <c r="AV172" s="16">
        <f>'[6]Com Forecast Med'!AU172</f>
        <v>2.5619999999999834</v>
      </c>
      <c r="AW172" s="16">
        <f>'[6]Com Forecast Med'!AV172</f>
        <v>2.6017999999999972</v>
      </c>
      <c r="AX172" s="16">
        <f>'[6]Com Forecast Med'!AW172</f>
        <v>2.087600000000009</v>
      </c>
      <c r="AY172" s="16">
        <f>'[6]Com Forecast Med'!AX172</f>
        <v>3.2203000000000088</v>
      </c>
      <c r="AZ172" s="16">
        <f>'[6]Com Forecast Med'!AY172</f>
        <v>2.9730999999999881</v>
      </c>
      <c r="BA172" s="16">
        <f>'[6]Com Forecast Med'!AZ172</f>
        <v>3.2391000000000076</v>
      </c>
      <c r="BB172" s="16">
        <f>'[6]Com Forecast Med'!BA172</f>
        <v>3.0064000000000135</v>
      </c>
      <c r="BC172" s="16">
        <f>'[6]Com Forecast Med'!BB172</f>
        <v>3.2449999999999761</v>
      </c>
      <c r="BD172" s="16">
        <f>'[6]Com Forecast Med'!BC172</f>
        <v>3.1483000000000061</v>
      </c>
      <c r="BE172" s="16">
        <f>'[6]Com Forecast Med'!BD172</f>
        <v>3.2116000000000042</v>
      </c>
      <c r="BF172" s="16">
        <f>'[6]Com Forecast Med'!BE172</f>
        <v>3.1938000000000102</v>
      </c>
      <c r="BG172" s="16">
        <f>'[6]Com Forecast Med'!BF172</f>
        <v>3.3333999999999833</v>
      </c>
      <c r="BH172" s="16">
        <f>'[6]Com Forecast Med'!BG172</f>
        <v>2.9842000000000155</v>
      </c>
      <c r="BI172" s="16">
        <f>'[6]Com Forecast Med'!BH172</f>
        <v>3.0115999999999872</v>
      </c>
      <c r="BJ172" s="16">
        <f>'[6]Com Forecast Med'!BI172</f>
        <v>2.9493999999999971</v>
      </c>
      <c r="BL172" s="344" t="str">
        <f t="shared" si="6"/>
        <v>XLarge Ret</v>
      </c>
      <c r="BM172" s="345">
        <f t="shared" si="7"/>
        <v>53.525299999999987</v>
      </c>
      <c r="BN172" s="349">
        <f t="shared" si="8"/>
        <v>4.5587468639361577E-2</v>
      </c>
    </row>
    <row r="173" spans="1:76" s="8" customFormat="1">
      <c r="A173" s="57"/>
      <c r="B173" s="1" t="str">
        <f t="shared" si="5"/>
        <v>RegionLarge RetNew</v>
      </c>
      <c r="C173" s="57"/>
      <c r="D173" s="372" t="s">
        <v>5429</v>
      </c>
      <c r="E173" s="57" t="s">
        <v>8</v>
      </c>
      <c r="F173" s="57"/>
      <c r="G173" s="57"/>
      <c r="H173" s="16">
        <f>'[6]Com Forecast Med'!G173</f>
        <v>3.620390059325949</v>
      </c>
      <c r="I173" s="16">
        <f>'[6]Com Forecast Med'!H173</f>
        <v>3.35034431188733</v>
      </c>
      <c r="J173" s="16">
        <f>'[6]Com Forecast Med'!I173</f>
        <v>2.9534640759282804</v>
      </c>
      <c r="K173" s="16">
        <f>'[6]Com Forecast Med'!J173</f>
        <v>2.3697220726198811</v>
      </c>
      <c r="L173" s="16">
        <f>'[6]Com Forecast Med'!K173</f>
        <v>1.8098057244890269</v>
      </c>
      <c r="M173" s="16">
        <f>'[6]Com Forecast Med'!L173</f>
        <v>2.2933266509713843</v>
      </c>
      <c r="N173" s="16">
        <f>'[6]Com Forecast Med'!M173</f>
        <v>3.4812506677195287</v>
      </c>
      <c r="O173" s="16">
        <f>'[6]Com Forecast Med'!N173</f>
        <v>4.6153468482405202</v>
      </c>
      <c r="P173" s="16">
        <f>'[6]Com Forecast Med'!O173</f>
        <v>4.2267402091062101</v>
      </c>
      <c r="Q173" s="16">
        <f>'[6]Com Forecast Med'!P173</f>
        <v>2.3168658767096826</v>
      </c>
      <c r="R173" s="16">
        <f>'[6]Com Forecast Med'!Q173</f>
        <v>2.8907689691960035</v>
      </c>
      <c r="S173" s="16">
        <f>'[6]Com Forecast Med'!R173</f>
        <v>4.0055803841765449</v>
      </c>
      <c r="T173" s="16">
        <f>'[6]Com Forecast Med'!S173</f>
        <v>5.03671033936625</v>
      </c>
      <c r="U173" s="16">
        <f>'[6]Com Forecast Med'!T173</f>
        <v>4.366184727635269</v>
      </c>
      <c r="V173" s="16">
        <f>'[6]Com Forecast Med'!U173</f>
        <v>3.9180876367586928</v>
      </c>
      <c r="W173" s="16">
        <f>'[6]Com Forecast Med'!V173</f>
        <v>3.2012053658879807</v>
      </c>
      <c r="X173" s="16">
        <f>'[6]Com Forecast Med'!W173</f>
        <v>3.0471575169907066</v>
      </c>
      <c r="Y173" s="16">
        <f>'[6]Com Forecast Med'!X173</f>
        <v>3.2743932171110259</v>
      </c>
      <c r="Z173" s="16">
        <f>'[6]Com Forecast Med'!Y173</f>
        <v>1.1202401450707089</v>
      </c>
      <c r="AA173" s="16">
        <f>'[6]Com Forecast Med'!Z173</f>
        <v>1.453291718134059</v>
      </c>
      <c r="AB173" s="16">
        <f>'[6]Com Forecast Med'!AA173</f>
        <v>1.2150842898468881</v>
      </c>
      <c r="AC173" s="16">
        <f>'[6]Com Forecast Med'!AB173</f>
        <v>1.1323192322280653</v>
      </c>
      <c r="AD173" s="16">
        <f>'[6]Com Forecast Med'!AC173</f>
        <v>1.1014830166073157</v>
      </c>
      <c r="AE173" s="16">
        <f>'[6]Com Forecast Med'!AD173</f>
        <v>1.1493506631938974</v>
      </c>
      <c r="AF173" s="16">
        <f>'[6]Com Forecast Med'!AE173</f>
        <v>1.2059376378394233</v>
      </c>
      <c r="AG173" s="16">
        <f>'[6]Com Forecast Med'!AF173</f>
        <v>2.5076358794677382</v>
      </c>
      <c r="AH173" s="16">
        <f>'[6]Com Forecast Med'!AG173</f>
        <v>0.41182531542044337</v>
      </c>
      <c r="AI173" s="16">
        <f>'[6]Com Forecast Med'!AH173</f>
        <v>0.30113849313571367</v>
      </c>
      <c r="AJ173" s="16">
        <f>'[6]Com Forecast Med'!AI173</f>
        <v>0.30723388860290379</v>
      </c>
      <c r="AK173" s="16">
        <f>'[6]Com Forecast Med'!AJ173</f>
        <v>0.40604853719676409</v>
      </c>
      <c r="AL173" s="16">
        <f>'[6]Com Forecast Med'!AK173</f>
        <v>0.27642045999999998</v>
      </c>
      <c r="AM173" s="16">
        <f>'[6]Com Forecast Med'!AL173</f>
        <v>0.38505898999999999</v>
      </c>
      <c r="AN173" s="16">
        <f>'[6]Com Forecast Med'!AM173</f>
        <v>0.38102972729450357</v>
      </c>
      <c r="AO173" s="16">
        <f>'[6]Com Forecast Med'!AN173</f>
        <v>0.3499782764391276</v>
      </c>
      <c r="AP173" s="16">
        <f>'[6]Com Forecast Med'!AO173</f>
        <v>0.35900000000000887</v>
      </c>
      <c r="AQ173" s="89">
        <f>'[6]Com Forecast Med'!AP173</f>
        <v>1.0635000000000048</v>
      </c>
      <c r="AR173" s="16">
        <f>'[6]Com Forecast Med'!AQ173</f>
        <v>1.0701999999999998</v>
      </c>
      <c r="AS173" s="16">
        <f>'[6]Com Forecast Med'!AR173</f>
        <v>1.1759999999999877</v>
      </c>
      <c r="AT173" s="16">
        <f>'[6]Com Forecast Med'!AS173</f>
        <v>1.4268000000000143</v>
      </c>
      <c r="AU173" s="16">
        <f>'[6]Com Forecast Med'!AT173</f>
        <v>1.3733000000000004</v>
      </c>
      <c r="AV173" s="16">
        <f>'[6]Com Forecast Med'!AU173</f>
        <v>1.6213999999999942</v>
      </c>
      <c r="AW173" s="16">
        <f>'[6]Com Forecast Med'!AV173</f>
        <v>1.6288999999999874</v>
      </c>
      <c r="AX173" s="16">
        <f>'[6]Com Forecast Med'!AW173</f>
        <v>1.4321999999999946</v>
      </c>
      <c r="AY173" s="16">
        <f>'[6]Com Forecast Med'!AX173</f>
        <v>2.0912000000000148</v>
      </c>
      <c r="AZ173" s="16">
        <f>'[6]Com Forecast Med'!AY173</f>
        <v>1.9814000000000078</v>
      </c>
      <c r="BA173" s="16">
        <f>'[6]Com Forecast Med'!AZ173</f>
        <v>2.1101999999999919</v>
      </c>
      <c r="BB173" s="16">
        <f>'[6]Com Forecast Med'!BA173</f>
        <v>2.0056999999999903</v>
      </c>
      <c r="BC173" s="16">
        <f>'[6]Com Forecast Med'!BB173</f>
        <v>2.0996000000000095</v>
      </c>
      <c r="BD173" s="16">
        <f>'[6]Com Forecast Med'!BC173</f>
        <v>2.0766999999999882</v>
      </c>
      <c r="BE173" s="16">
        <f>'[6]Com Forecast Med'!BD173</f>
        <v>2.0855000000000246</v>
      </c>
      <c r="BF173" s="16">
        <f>'[6]Com Forecast Med'!BE173</f>
        <v>2.0952999999999804</v>
      </c>
      <c r="BG173" s="16">
        <f>'[6]Com Forecast Med'!BF173</f>
        <v>2.1428999999999974</v>
      </c>
      <c r="BH173" s="16">
        <f>'[6]Com Forecast Med'!BG173</f>
        <v>2.0063999999999851</v>
      </c>
      <c r="BI173" s="16">
        <f>'[6]Com Forecast Med'!BH173</f>
        <v>2.0495999999999981</v>
      </c>
      <c r="BJ173" s="16">
        <f>'[6]Com Forecast Med'!BI173</f>
        <v>2.0264000000000237</v>
      </c>
      <c r="BL173" s="344" t="str">
        <f t="shared" si="6"/>
        <v>Large Ret</v>
      </c>
      <c r="BM173" s="345">
        <f t="shared" si="7"/>
        <v>35.922200000000004</v>
      </c>
      <c r="BN173" s="349">
        <f t="shared" si="8"/>
        <v>3.059491802861217E-2</v>
      </c>
    </row>
    <row r="174" spans="1:76" s="8" customFormat="1">
      <c r="A174" s="57"/>
      <c r="B174" s="1" t="str">
        <f t="shared" si="5"/>
        <v>RegionMedium RetNew</v>
      </c>
      <c r="C174" s="57"/>
      <c r="D174" s="372" t="s">
        <v>5430</v>
      </c>
      <c r="E174" s="57" t="s">
        <v>8</v>
      </c>
      <c r="F174" s="57"/>
      <c r="G174" s="57"/>
      <c r="H174" s="16">
        <f>'[6]Com Forecast Med'!G174</f>
        <v>0.90509751483148726</v>
      </c>
      <c r="I174" s="16">
        <f>'[6]Com Forecast Med'!H174</f>
        <v>0.83758607797183249</v>
      </c>
      <c r="J174" s="16">
        <f>'[6]Com Forecast Med'!I174</f>
        <v>0.7383660189820701</v>
      </c>
      <c r="K174" s="16">
        <f>'[6]Com Forecast Med'!J174</f>
        <v>0.59243051815497028</v>
      </c>
      <c r="L174" s="16">
        <f>'[6]Com Forecast Med'!K174</f>
        <v>0.45245143112225672</v>
      </c>
      <c r="M174" s="16">
        <f>'[6]Com Forecast Med'!L174</f>
        <v>0.57333166274284608</v>
      </c>
      <c r="N174" s="16">
        <f>'[6]Com Forecast Med'!M174</f>
        <v>0.87031266692988218</v>
      </c>
      <c r="O174" s="16">
        <f>'[6]Com Forecast Med'!N174</f>
        <v>1.1538367120601301</v>
      </c>
      <c r="P174" s="16">
        <f>'[6]Com Forecast Med'!O174</f>
        <v>1.0566850522765525</v>
      </c>
      <c r="Q174" s="16">
        <f>'[6]Com Forecast Med'!P174</f>
        <v>0.57921646917742065</v>
      </c>
      <c r="R174" s="16">
        <f>'[6]Com Forecast Med'!Q174</f>
        <v>0.72269224229900086</v>
      </c>
      <c r="S174" s="16">
        <f>'[6]Com Forecast Med'!R174</f>
        <v>1.0013950960441362</v>
      </c>
      <c r="T174" s="16">
        <f>'[6]Com Forecast Med'!S174</f>
        <v>1.2591775848415625</v>
      </c>
      <c r="U174" s="16">
        <f>'[6]Com Forecast Med'!T174</f>
        <v>1.0915461819088172</v>
      </c>
      <c r="V174" s="16">
        <f>'[6]Com Forecast Med'!U174</f>
        <v>0.97952190918967319</v>
      </c>
      <c r="W174" s="16">
        <f>'[6]Com Forecast Med'!V174</f>
        <v>0.80030134147199516</v>
      </c>
      <c r="X174" s="16">
        <f>'[6]Com Forecast Med'!W174</f>
        <v>0.76178937924767665</v>
      </c>
      <c r="Y174" s="16">
        <f>'[6]Com Forecast Med'!X174</f>
        <v>0.81859830427775648</v>
      </c>
      <c r="Z174" s="16">
        <f>'[6]Com Forecast Med'!Y174</f>
        <v>4.0640641094680801</v>
      </c>
      <c r="AA174" s="16">
        <f>'[6]Com Forecast Med'!Z174</f>
        <v>5.3398069847457599</v>
      </c>
      <c r="AB174" s="16">
        <f>'[6]Com Forecast Med'!AA174</f>
        <v>4.4449784664107552</v>
      </c>
      <c r="AC174" s="16">
        <f>'[6]Com Forecast Med'!AB174</f>
        <v>4.1357594235919608</v>
      </c>
      <c r="AD174" s="16">
        <f>'[6]Com Forecast Med'!AC174</f>
        <v>4.0236281288370161</v>
      </c>
      <c r="AE174" s="16">
        <f>'[6]Com Forecast Med'!AD174</f>
        <v>4.1982945528586564</v>
      </c>
      <c r="AF174" s="16">
        <f>'[6]Com Forecast Med'!AE174</f>
        <v>4.4054038145434893</v>
      </c>
      <c r="AG174" s="16">
        <f>'[6]Com Forecast Med'!AF174</f>
        <v>8.680278044311402</v>
      </c>
      <c r="AH174" s="16">
        <f>'[6]Com Forecast Med'!AG174</f>
        <v>1.5071670366851349</v>
      </c>
      <c r="AI174" s="16">
        <f>'[6]Com Forecast Med'!AH174</f>
        <v>1.1168413027766784</v>
      </c>
      <c r="AJ174" s="16">
        <f>'[6]Com Forecast Med'!AI174</f>
        <v>1.1165710852650244</v>
      </c>
      <c r="AK174" s="16">
        <f>'[6]Com Forecast Med'!AJ174</f>
        <v>1.4897157183198908</v>
      </c>
      <c r="AL174" s="16">
        <f>'[6]Com Forecast Med'!AK174</f>
        <v>1.0293397</v>
      </c>
      <c r="AM174" s="16">
        <f>'[6]Com Forecast Med'!AL174</f>
        <v>1.39541205</v>
      </c>
      <c r="AN174" s="16">
        <f>'[6]Com Forecast Med'!AM174</f>
        <v>1.4096781871789452</v>
      </c>
      <c r="AO174" s="16">
        <f>'[6]Com Forecast Med'!AN174</f>
        <v>1.2983465562721277</v>
      </c>
      <c r="AP174" s="16">
        <f>'[6]Com Forecast Med'!AO174</f>
        <v>1.3659999999999997</v>
      </c>
      <c r="AQ174" s="89">
        <f>'[6]Com Forecast Med'!AP174</f>
        <v>1.4652999999999992</v>
      </c>
      <c r="AR174" s="16">
        <f>'[6]Com Forecast Med'!AQ174</f>
        <v>1.469300000000004</v>
      </c>
      <c r="AS174" s="16">
        <f>'[6]Com Forecast Med'!AR174</f>
        <v>1.8566000000000003</v>
      </c>
      <c r="AT174" s="16">
        <f>'[6]Com Forecast Med'!AS174</f>
        <v>2.8018000000000001</v>
      </c>
      <c r="AU174" s="16">
        <f>'[6]Com Forecast Med'!AT174</f>
        <v>2.5435999999999979</v>
      </c>
      <c r="AV174" s="16">
        <f>'[6]Com Forecast Med'!AU174</f>
        <v>3.4519999999999982</v>
      </c>
      <c r="AW174" s="16">
        <f>'[6]Com Forecast Med'!AV174</f>
        <v>3.4825000000000017</v>
      </c>
      <c r="AX174" s="16">
        <f>'[6]Com Forecast Med'!AW174</f>
        <v>2.7667000000000002</v>
      </c>
      <c r="AY174" s="16">
        <f>'[6]Com Forecast Med'!AX174</f>
        <v>4.3074999999999903</v>
      </c>
      <c r="AZ174" s="16">
        <f>'[6]Com Forecast Med'!AY174</f>
        <v>3.9420000000000073</v>
      </c>
      <c r="BA174" s="16">
        <f>'[6]Com Forecast Med'!AZ174</f>
        <v>4.3520000000000039</v>
      </c>
      <c r="BB174" s="16">
        <f>'[6]Com Forecast Med'!BA174</f>
        <v>4.0170999999999992</v>
      </c>
      <c r="BC174" s="16">
        <f>'[6]Com Forecast Med'!BB174</f>
        <v>4.3271000000000015</v>
      </c>
      <c r="BD174" s="16">
        <f>'[6]Com Forecast Med'!BC174</f>
        <v>4.184899999999999</v>
      </c>
      <c r="BE174" s="16">
        <f>'[6]Com Forecast Med'!BD174</f>
        <v>4.2484000000000037</v>
      </c>
      <c r="BF174" s="16">
        <f>'[6]Com Forecast Med'!BE174</f>
        <v>4.2325999999999908</v>
      </c>
      <c r="BG174" s="16">
        <f>'[6]Com Forecast Med'!BF174</f>
        <v>4.4235999999999933</v>
      </c>
      <c r="BH174" s="16">
        <f>'[6]Com Forecast Med'!BG174</f>
        <v>3.9090000000000202</v>
      </c>
      <c r="BI174" s="16">
        <f>'[6]Com Forecast Med'!BH174</f>
        <v>3.8896999999999764</v>
      </c>
      <c r="BJ174" s="16">
        <f>'[6]Com Forecast Med'!BI174</f>
        <v>3.7363</v>
      </c>
      <c r="BL174" s="344" t="str">
        <f t="shared" si="6"/>
        <v>Medium Ret</v>
      </c>
      <c r="BM174" s="345">
        <f t="shared" si="7"/>
        <v>70.773999999999987</v>
      </c>
      <c r="BN174" s="349">
        <f t="shared" si="8"/>
        <v>6.0278176964578926E-2</v>
      </c>
    </row>
    <row r="175" spans="1:76" s="8" customFormat="1">
      <c r="A175" s="57"/>
      <c r="B175" s="1" t="str">
        <f t="shared" si="5"/>
        <v>RegionSmall RetNew</v>
      </c>
      <c r="C175" s="57"/>
      <c r="D175" s="372" t="s">
        <v>5431</v>
      </c>
      <c r="E175" s="57" t="s">
        <v>8</v>
      </c>
      <c r="F175" s="57"/>
      <c r="G175" s="57"/>
      <c r="H175" s="16">
        <f>'[6]Com Forecast Med'!G175</f>
        <v>1.7474878206180771</v>
      </c>
      <c r="I175" s="16">
        <f>'[6]Com Forecast Med'!H175</f>
        <v>1.6171422923943719</v>
      </c>
      <c r="J175" s="16">
        <f>'[6]Com Forecast Med'!I175</f>
        <v>1.4255763651827631</v>
      </c>
      <c r="K175" s="16">
        <f>'[6]Com Forecast Med'!J175</f>
        <v>1.1438161060811385</v>
      </c>
      <c r="L175" s="16">
        <f>'[6]Com Forecast Med'!K175</f>
        <v>0.87355600070846262</v>
      </c>
      <c r="M175" s="16">
        <f>'[6]Com Forecast Med'!L175</f>
        <v>1.1069416072856728</v>
      </c>
      <c r="N175" s="16">
        <f>'[6]Com Forecast Med'!M175</f>
        <v>1.6803280979870583</v>
      </c>
      <c r="O175" s="16">
        <f>'[6]Com Forecast Med'!N175</f>
        <v>2.2277329992254882</v>
      </c>
      <c r="P175" s="16">
        <f>'[6]Com Forecast Med'!O175</f>
        <v>2.0401605670370717</v>
      </c>
      <c r="Q175" s="16">
        <f>'[6]Com Forecast Med'!P175</f>
        <v>1.1183035074153274</v>
      </c>
      <c r="R175" s="16">
        <f>'[6]Com Forecast Med'!Q175</f>
        <v>1.3953147266212533</v>
      </c>
      <c r="S175" s="16">
        <f>'[6]Com Forecast Med'!R175</f>
        <v>1.9334112681655102</v>
      </c>
      <c r="T175" s="16">
        <f>'[6]Com Forecast Med'!S175</f>
        <v>2.4311164901558588</v>
      </c>
      <c r="U175" s="16">
        <f>'[6]Com Forecast Med'!T175</f>
        <v>2.1074675681580644</v>
      </c>
      <c r="V175" s="16">
        <f>'[6]Com Forecast Med'!U175</f>
        <v>1.8911803184612745</v>
      </c>
      <c r="W175" s="16">
        <f>'[6]Com Forecast Med'!V175</f>
        <v>1.5451559905199814</v>
      </c>
      <c r="X175" s="16">
        <f>'[6]Com Forecast Med'!W175</f>
        <v>1.4708002621787872</v>
      </c>
      <c r="Y175" s="16">
        <f>'[6]Com Forecast Med'!X175</f>
        <v>1.5804822610415872</v>
      </c>
      <c r="Z175" s="16">
        <f>'[6]Com Forecast Med'!Y175</f>
        <v>1.2780299727604594</v>
      </c>
      <c r="AA175" s="16">
        <f>'[6]Com Forecast Med'!Z175</f>
        <v>1.670216639915258</v>
      </c>
      <c r="AB175" s="16">
        <f>'[6]Com Forecast Med'!AA175</f>
        <v>1.391375237119203</v>
      </c>
      <c r="AC175" s="16">
        <f>'[6]Com Forecast Med'!AB175</f>
        <v>1.2896653104804972</v>
      </c>
      <c r="AD175" s="16">
        <f>'[6]Com Forecast Med'!AC175</f>
        <v>1.2569898766569034</v>
      </c>
      <c r="AE175" s="16">
        <f>'[6]Com Forecast Med'!AD175</f>
        <v>1.3108495333775321</v>
      </c>
      <c r="AF175" s="16">
        <f>'[6]Com Forecast Med'!AE175</f>
        <v>1.3743339273160831</v>
      </c>
      <c r="AG175" s="16">
        <f>'[6]Com Forecast Med'!AF175</f>
        <v>2.7005309471191032</v>
      </c>
      <c r="AH175" s="16">
        <f>'[6]Com Forecast Med'!AG175</f>
        <v>0.47754649009959727</v>
      </c>
      <c r="AI175" s="16">
        <f>'[6]Com Forecast Med'!AH175</f>
        <v>0.34692034849153619</v>
      </c>
      <c r="AJ175" s="16">
        <f>'[6]Com Forecast Med'!AI175</f>
        <v>0.34843204757249185</v>
      </c>
      <c r="AK175" s="16">
        <f>'[6]Com Forecast Med'!AJ175</f>
        <v>0.46292933304326112</v>
      </c>
      <c r="AL175" s="16">
        <f>'[6]Com Forecast Med'!AK175</f>
        <v>0.30932092</v>
      </c>
      <c r="AM175" s="16">
        <f>'[6]Com Forecast Med'!AL175</f>
        <v>0.43602598000000004</v>
      </c>
      <c r="AN175" s="16">
        <f>'[6]Com Forecast Med'!AM175</f>
        <v>0.42988275779916768</v>
      </c>
      <c r="AO175" s="16">
        <f>'[6]Com Forecast Med'!AN175</f>
        <v>0.39877510103832214</v>
      </c>
      <c r="AP175" s="16">
        <f>'[6]Com Forecast Med'!AO175</f>
        <v>0.42200000000001125</v>
      </c>
      <c r="AQ175" s="89">
        <f>'[6]Com Forecast Med'!AP175</f>
        <v>0.71099999999999852</v>
      </c>
      <c r="AR175" s="16">
        <f>'[6]Com Forecast Med'!AQ175</f>
        <v>0.70439999999999259</v>
      </c>
      <c r="AS175" s="16">
        <f>'[6]Com Forecast Med'!AR175</f>
        <v>0.8247999999999962</v>
      </c>
      <c r="AT175" s="16">
        <f>'[6]Com Forecast Med'!AS175</f>
        <v>1.0931000000000068</v>
      </c>
      <c r="AU175" s="16">
        <f>'[6]Com Forecast Med'!AT175</f>
        <v>1.028499999999994</v>
      </c>
      <c r="AV175" s="16">
        <f>'[6]Com Forecast Med'!AU175</f>
        <v>1.3060000000000116</v>
      </c>
      <c r="AW175" s="16">
        <f>'[6]Com Forecast Med'!AV175</f>
        <v>1.320999999999998</v>
      </c>
      <c r="AX175" s="16">
        <f>'[6]Com Forecast Med'!AW175</f>
        <v>1.097999999999999</v>
      </c>
      <c r="AY175" s="16">
        <f>'[6]Com Forecast Med'!AX175</f>
        <v>1.6697999999999951</v>
      </c>
      <c r="AZ175" s="16">
        <f>'[6]Com Forecast Med'!AY175</f>
        <v>1.5638999999999896</v>
      </c>
      <c r="BA175" s="16">
        <f>'[6]Com Forecast Med'!AZ175</f>
        <v>1.690700000000021</v>
      </c>
      <c r="BB175" s="16">
        <f>'[6]Com Forecast Med'!BA175</f>
        <v>1.602800000000002</v>
      </c>
      <c r="BC175" s="16">
        <f>'[6]Com Forecast Med'!BB175</f>
        <v>1.6951999999999998</v>
      </c>
      <c r="BD175" s="16">
        <f>'[6]Com Forecast Med'!BC175</f>
        <v>1.6537999999999897</v>
      </c>
      <c r="BE175" s="16">
        <f>'[6]Com Forecast Med'!BD175</f>
        <v>1.6725000000000136</v>
      </c>
      <c r="BF175" s="16">
        <f>'[6]Com Forecast Med'!BE175</f>
        <v>1.6677999999999997</v>
      </c>
      <c r="BG175" s="16">
        <f>'[6]Com Forecast Med'!BF175</f>
        <v>1.7324999999999875</v>
      </c>
      <c r="BH175" s="16">
        <f>'[6]Com Forecast Med'!BG175</f>
        <v>1.570999999999998</v>
      </c>
      <c r="BI175" s="16">
        <f>'[6]Com Forecast Med'!BH175</f>
        <v>1.5857000000000028</v>
      </c>
      <c r="BJ175" s="16">
        <f>'[6]Com Forecast Med'!BI175</f>
        <v>1.5330999999999904</v>
      </c>
      <c r="BL175" s="344" t="str">
        <f t="shared" si="6"/>
        <v>Small Ret</v>
      </c>
      <c r="BM175" s="345">
        <f t="shared" si="7"/>
        <v>28.147599999999997</v>
      </c>
      <c r="BN175" s="349">
        <f t="shared" si="8"/>
        <v>2.3973295474724925E-2</v>
      </c>
    </row>
    <row r="176" spans="1:76" s="8" customFormat="1">
      <c r="A176" s="57"/>
      <c r="B176" s="1" t="str">
        <f t="shared" si="5"/>
        <v>RegionSchool K-12New</v>
      </c>
      <c r="C176" s="57"/>
      <c r="D176" s="372" t="s">
        <v>5433</v>
      </c>
      <c r="E176" s="57" t="s">
        <v>8</v>
      </c>
      <c r="F176" s="57"/>
      <c r="G176" s="57"/>
      <c r="H176" s="16">
        <f>'[6]Com Forecast Med'!G176</f>
        <v>2.3326221600000001</v>
      </c>
      <c r="I176" s="16">
        <f>'[6]Com Forecast Med'!H176</f>
        <v>2.1343561800000002</v>
      </c>
      <c r="J176" s="16">
        <f>'[6]Com Forecast Med'!I176</f>
        <v>2.7849274199999998</v>
      </c>
      <c r="K176" s="16">
        <f>'[6]Com Forecast Med'!J176</f>
        <v>3.7213380600000003</v>
      </c>
      <c r="L176" s="16">
        <f>'[6]Com Forecast Med'!K176</f>
        <v>3.8396688000000001</v>
      </c>
      <c r="M176" s="16">
        <f>'[6]Com Forecast Med'!L176</f>
        <v>4.5304399799999997</v>
      </c>
      <c r="N176" s="16">
        <f>'[6]Com Forecast Med'!M176</f>
        <v>3.8655843600000002</v>
      </c>
      <c r="O176" s="16">
        <f>'[6]Com Forecast Med'!N176</f>
        <v>3.7622019600000001</v>
      </c>
      <c r="P176" s="16">
        <f>'[6]Com Forecast Med'!O176</f>
        <v>4.9317826799999995</v>
      </c>
      <c r="Q176" s="16">
        <f>'[6]Com Forecast Med'!P176</f>
        <v>3.5256144000000003</v>
      </c>
      <c r="R176" s="16">
        <f>'[6]Com Forecast Med'!Q176</f>
        <v>4.1166087600000001</v>
      </c>
      <c r="S176" s="16">
        <f>'[6]Com Forecast Med'!R176</f>
        <v>3.6865428600000003</v>
      </c>
      <c r="T176" s="16">
        <f>'[6]Com Forecast Med'!S176</f>
        <v>4.4936060400000004</v>
      </c>
      <c r="U176" s="16">
        <f>'[6]Com Forecast Med'!T176</f>
        <v>4.0552175400000001</v>
      </c>
      <c r="V176" s="16">
        <f>'[6]Com Forecast Med'!U176</f>
        <v>4.7025844800000005</v>
      </c>
      <c r="W176" s="16">
        <f>'[6]Com Forecast Med'!V176</f>
        <v>5.7826820000000012</v>
      </c>
      <c r="X176" s="16">
        <f>'[6]Com Forecast Med'!W176</f>
        <v>6.4745300000000006</v>
      </c>
      <c r="Y176" s="16">
        <f>'[6]Com Forecast Med'!X176</f>
        <v>4.3306039999999992</v>
      </c>
      <c r="Z176" s="16">
        <f>'[6]Com Forecast Med'!Y176</f>
        <v>5.0644289999999996</v>
      </c>
      <c r="AA176" s="16">
        <f>'[6]Com Forecast Med'!Z176</f>
        <v>4.8802399999999997</v>
      </c>
      <c r="AB176" s="16">
        <f>'[6]Com Forecast Med'!AA176</f>
        <v>5.314560624425317</v>
      </c>
      <c r="AC176" s="16">
        <f>'[6]Com Forecast Med'!AB176</f>
        <v>5.8392883922912757</v>
      </c>
      <c r="AD176" s="16">
        <f>'[6]Com Forecast Med'!AC176</f>
        <v>5.5907307068579595</v>
      </c>
      <c r="AE176" s="16">
        <f>'[6]Com Forecast Med'!AD176</f>
        <v>5.3970025110934667</v>
      </c>
      <c r="AF176" s="16">
        <f>'[6]Com Forecast Med'!AE176</f>
        <v>5.2520288707852067</v>
      </c>
      <c r="AG176" s="16">
        <f>'[6]Com Forecast Med'!AF176</f>
        <v>1.513577</v>
      </c>
      <c r="AH176" s="16">
        <f>'[6]Com Forecast Med'!AG176</f>
        <v>2.7865690000000001</v>
      </c>
      <c r="AI176" s="16">
        <f>'[6]Com Forecast Med'!AH176</f>
        <v>4.3674499999999998</v>
      </c>
      <c r="AJ176" s="16">
        <f>'[6]Com Forecast Med'!AI176</f>
        <v>5.3549300000000004</v>
      </c>
      <c r="AK176" s="16">
        <f>'[6]Com Forecast Med'!AJ176</f>
        <v>4.1541299999999994</v>
      </c>
      <c r="AL176" s="16">
        <f>'[6]Com Forecast Med'!AK176</f>
        <v>7.9392659999999999</v>
      </c>
      <c r="AM176" s="16">
        <f>'[6]Com Forecast Med'!AL176</f>
        <v>5.7108119999999998</v>
      </c>
      <c r="AN176" s="16">
        <f>'[6]Com Forecast Med'!AM176</f>
        <v>0.58326574893180416</v>
      </c>
      <c r="AO176" s="16">
        <f>'[6]Com Forecast Med'!AN176</f>
        <v>0.60886354382812347</v>
      </c>
      <c r="AP176" s="16">
        <f>'[6]Com Forecast Med'!AO176</f>
        <v>0.58899999999999864</v>
      </c>
      <c r="AQ176" s="89">
        <f>'[6]Com Forecast Med'!AP176</f>
        <v>1.8792000000000257</v>
      </c>
      <c r="AR176" s="16">
        <f>'[6]Com Forecast Med'!AQ176</f>
        <v>1.8689999999999714</v>
      </c>
      <c r="AS176" s="16">
        <f>'[6]Com Forecast Med'!AR176</f>
        <v>1.8704000000000178</v>
      </c>
      <c r="AT176" s="16">
        <f>'[6]Com Forecast Med'!AS176</f>
        <v>1.8679000000000201</v>
      </c>
      <c r="AU176" s="16">
        <f>'[6]Com Forecast Med'!AT176</f>
        <v>1.8607999999999834</v>
      </c>
      <c r="AV176" s="16">
        <f>'[6]Com Forecast Med'!AU176</f>
        <v>1.8315000000000055</v>
      </c>
      <c r="AW176" s="16">
        <f>'[6]Com Forecast Med'!AV176</f>
        <v>1.859800000000007</v>
      </c>
      <c r="AX176" s="16">
        <f>'[6]Com Forecast Med'!AW176</f>
        <v>1.873299999999972</v>
      </c>
      <c r="AY176" s="16">
        <f>'[6]Com Forecast Med'!AX176</f>
        <v>2.2813000000000443</v>
      </c>
      <c r="AZ176" s="16">
        <f>'[6]Com Forecast Med'!AY176</f>
        <v>2.2931999999999562</v>
      </c>
      <c r="BA176" s="16">
        <f>'[6]Com Forecast Med'!AZ176</f>
        <v>2.2861000000000331</v>
      </c>
      <c r="BB176" s="16">
        <f>'[6]Com Forecast Med'!BA176</f>
        <v>2.3731999999999971</v>
      </c>
      <c r="BC176" s="16">
        <f>'[6]Com Forecast Med'!BB176</f>
        <v>2.3170999999999822</v>
      </c>
      <c r="BD176" s="16">
        <f>'[6]Com Forecast Med'!BC176</f>
        <v>2.2988000000000284</v>
      </c>
      <c r="BE176" s="16">
        <f>'[6]Com Forecast Med'!BD176</f>
        <v>2.2907999999999902</v>
      </c>
      <c r="BF176" s="16">
        <f>'[6]Com Forecast Med'!BE176</f>
        <v>2.3553999999999746</v>
      </c>
      <c r="BG176" s="16">
        <f>'[6]Com Forecast Med'!BF176</f>
        <v>2.3074000000000296</v>
      </c>
      <c r="BH176" s="16">
        <f>'[6]Com Forecast Med'!BG176</f>
        <v>2.3668999999999869</v>
      </c>
      <c r="BI176" s="16">
        <f>'[6]Com Forecast Med'!BH176</f>
        <v>2.4112999999999829</v>
      </c>
      <c r="BJ176" s="16">
        <f>'[6]Com Forecast Med'!BI176</f>
        <v>2.4895999999999958</v>
      </c>
      <c r="BL176" s="344" t="str">
        <f t="shared" si="6"/>
        <v>School K-12</v>
      </c>
      <c r="BM176" s="345">
        <f t="shared" si="7"/>
        <v>43.572000000000003</v>
      </c>
      <c r="BN176" s="349">
        <f t="shared" si="8"/>
        <v>3.7110248490980213E-2</v>
      </c>
    </row>
    <row r="177" spans="1:66" s="8" customFormat="1">
      <c r="A177" s="57"/>
      <c r="B177" s="1" t="str">
        <f t="shared" si="5"/>
        <v>RegionUniversityNew</v>
      </c>
      <c r="C177" s="57"/>
      <c r="D177" s="372" t="s">
        <v>52</v>
      </c>
      <c r="E177" s="57" t="s">
        <v>8</v>
      </c>
      <c r="F177" s="57"/>
      <c r="G177" s="57"/>
      <c r="H177" s="16">
        <f>'[6]Com Forecast Med'!G177</f>
        <v>1.2016538400000001</v>
      </c>
      <c r="I177" s="16">
        <f>'[6]Com Forecast Med'!H177</f>
        <v>1.0995168200000001</v>
      </c>
      <c r="J177" s="16">
        <f>'[6]Com Forecast Med'!I177</f>
        <v>1.4346595800000002</v>
      </c>
      <c r="K177" s="16">
        <f>'[6]Com Forecast Med'!J177</f>
        <v>1.9170529399999998</v>
      </c>
      <c r="L177" s="16">
        <f>'[6]Com Forecast Med'!K177</f>
        <v>1.9780112000000001</v>
      </c>
      <c r="M177" s="16">
        <f>'[6]Com Forecast Med'!L177</f>
        <v>2.3338630199999999</v>
      </c>
      <c r="N177" s="16">
        <f>'[6]Com Forecast Med'!M177</f>
        <v>1.99136164</v>
      </c>
      <c r="O177" s="16">
        <f>'[6]Com Forecast Med'!N177</f>
        <v>1.9381040400000002</v>
      </c>
      <c r="P177" s="16">
        <f>'[6]Com Forecast Med'!O177</f>
        <v>2.5406153199999997</v>
      </c>
      <c r="Q177" s="16">
        <f>'[6]Com Forecast Med'!P177</f>
        <v>1.8162256000000001</v>
      </c>
      <c r="R177" s="16">
        <f>'[6]Com Forecast Med'!Q177</f>
        <v>2.12067724</v>
      </c>
      <c r="S177" s="16">
        <f>'[6]Com Forecast Med'!R177</f>
        <v>1.8991281399999997</v>
      </c>
      <c r="T177" s="16">
        <f>'[6]Com Forecast Med'!S177</f>
        <v>2.3148879600000001</v>
      </c>
      <c r="U177" s="16">
        <f>'[6]Com Forecast Med'!T177</f>
        <v>2.0890514600000003</v>
      </c>
      <c r="V177" s="16">
        <f>'[6]Com Forecast Med'!U177</f>
        <v>2.4225435200000001</v>
      </c>
      <c r="W177" s="16">
        <f>'[6]Com Forecast Med'!V177</f>
        <v>2.7598760000000002</v>
      </c>
      <c r="X177" s="16">
        <f>'[6]Com Forecast Med'!W177</f>
        <v>3.2231519999999998</v>
      </c>
      <c r="Y177" s="16">
        <f>'[6]Com Forecast Med'!X177</f>
        <v>1.711967</v>
      </c>
      <c r="Z177" s="16">
        <f>'[6]Com Forecast Med'!Y177</f>
        <v>2.2422549999999997</v>
      </c>
      <c r="AA177" s="16">
        <f>'[6]Com Forecast Med'!Z177</f>
        <v>1.9980939999999998</v>
      </c>
      <c r="AB177" s="16">
        <f>'[6]Com Forecast Med'!AA177</f>
        <v>2.2146394799898177</v>
      </c>
      <c r="AC177" s="16">
        <f>'[6]Com Forecast Med'!AB177</f>
        <v>2.4529568455976021</v>
      </c>
      <c r="AD177" s="16">
        <f>'[6]Com Forecast Med'!AC177</f>
        <v>2.3252751304701671</v>
      </c>
      <c r="AE177" s="16">
        <f>'[6]Com Forecast Med'!AD177</f>
        <v>2.2545756506342292</v>
      </c>
      <c r="AF177" s="16">
        <f>'[6]Com Forecast Med'!AE177</f>
        <v>2.2121944652028378</v>
      </c>
      <c r="AG177" s="16">
        <f>'[6]Com Forecast Med'!AF177</f>
        <v>1.513577</v>
      </c>
      <c r="AH177" s="16">
        <f>'[6]Com Forecast Med'!AG177</f>
        <v>2.1873659999999999</v>
      </c>
      <c r="AI177" s="16">
        <f>'[6]Com Forecast Med'!AH177</f>
        <v>0.69210000000000005</v>
      </c>
      <c r="AJ177" s="16">
        <f>'[6]Com Forecast Med'!AI177</f>
        <v>1.2296200000000002</v>
      </c>
      <c r="AK177" s="16">
        <f>'[6]Com Forecast Med'!AJ177</f>
        <v>2.0445000000000002</v>
      </c>
      <c r="AL177" s="16">
        <f>'[6]Com Forecast Med'!AK177</f>
        <v>3.4083410000000001</v>
      </c>
      <c r="AM177" s="16">
        <f>'[6]Com Forecast Med'!AL177</f>
        <v>2.9122819999999998</v>
      </c>
      <c r="AN177" s="16">
        <f>'[6]Com Forecast Med'!AM177</f>
        <v>0.29498262678184584</v>
      </c>
      <c r="AO177" s="16">
        <f>'[6]Com Forecast Med'!AN177</f>
        <v>0.28777209461333736</v>
      </c>
      <c r="AP177" s="16">
        <f>'[6]Com Forecast Med'!AO177</f>
        <v>0.29099999999999682</v>
      </c>
      <c r="AQ177" s="89">
        <f>'[6]Com Forecast Med'!AP177</f>
        <v>0.73799999999999955</v>
      </c>
      <c r="AR177" s="16">
        <f>'[6]Com Forecast Med'!AQ177</f>
        <v>0.70669999999998367</v>
      </c>
      <c r="AS177" s="16">
        <f>'[6]Com Forecast Med'!AR177</f>
        <v>0.81090000000000373</v>
      </c>
      <c r="AT177" s="16">
        <f>'[6]Com Forecast Med'!AS177</f>
        <v>0.78560000000001651</v>
      </c>
      <c r="AU177" s="16">
        <f>'[6]Com Forecast Med'!AT177</f>
        <v>0.85609999999999786</v>
      </c>
      <c r="AV177" s="16">
        <f>'[6]Com Forecast Med'!AU177</f>
        <v>0.86929999999998131</v>
      </c>
      <c r="AW177" s="16">
        <f>'[6]Com Forecast Med'!AV177</f>
        <v>0.87930000000000064</v>
      </c>
      <c r="AX177" s="16">
        <f>'[6]Com Forecast Med'!AW177</f>
        <v>0.85890000000000555</v>
      </c>
      <c r="AY177" s="16">
        <f>'[6]Com Forecast Med'!AX177</f>
        <v>0.93319999999999936</v>
      </c>
      <c r="AZ177" s="16">
        <f>'[6]Com Forecast Med'!AY177</f>
        <v>0.98730000000000473</v>
      </c>
      <c r="BA177" s="16">
        <f>'[6]Com Forecast Med'!AZ177</f>
        <v>0.94499999999999318</v>
      </c>
      <c r="BB177" s="16">
        <f>'[6]Com Forecast Med'!BA177</f>
        <v>0.9421000000000106</v>
      </c>
      <c r="BC177" s="16">
        <f>'[6]Com Forecast Med'!BB177</f>
        <v>0.87049999999999272</v>
      </c>
      <c r="BD177" s="16">
        <f>'[6]Com Forecast Med'!BC177</f>
        <v>0.90620000000001255</v>
      </c>
      <c r="BE177" s="16">
        <f>'[6]Com Forecast Med'!BD177</f>
        <v>0.96909999999999741</v>
      </c>
      <c r="BF177" s="16">
        <f>'[6]Com Forecast Med'!BE177</f>
        <v>1.045599999999979</v>
      </c>
      <c r="BG177" s="16">
        <f>'[6]Com Forecast Med'!BF177</f>
        <v>1.0170999999999992</v>
      </c>
      <c r="BH177" s="16">
        <f>'[6]Com Forecast Med'!BG177</f>
        <v>1.0791000000000111</v>
      </c>
      <c r="BI177" s="16">
        <f>'[6]Com Forecast Med'!BH177</f>
        <v>1.0167000000000144</v>
      </c>
      <c r="BJ177" s="16">
        <f>'[6]Com Forecast Med'!BI177</f>
        <v>1.1224999999999739</v>
      </c>
      <c r="BL177" s="344" t="str">
        <f t="shared" si="6"/>
        <v>University</v>
      </c>
      <c r="BM177" s="345">
        <f t="shared" si="7"/>
        <v>18.630199999999974</v>
      </c>
      <c r="BN177" s="349">
        <f t="shared" si="8"/>
        <v>1.5867331117154562E-2</v>
      </c>
    </row>
    <row r="178" spans="1:66" s="8" customFormat="1">
      <c r="A178" s="57"/>
      <c r="B178" s="1" t="str">
        <f t="shared" si="5"/>
        <v>RegionWarehouseNew</v>
      </c>
      <c r="C178" s="57"/>
      <c r="D178" s="372" t="s">
        <v>54</v>
      </c>
      <c r="E178" s="57" t="s">
        <v>8</v>
      </c>
      <c r="F178" s="57"/>
      <c r="G178" s="57"/>
      <c r="H178" s="16">
        <f>'[6]Com Forecast Med'!G178</f>
        <v>7.7681670999999994</v>
      </c>
      <c r="I178" s="16">
        <f>'[6]Com Forecast Med'!H178</f>
        <v>6.1909779</v>
      </c>
      <c r="J178" s="16">
        <f>'[6]Com Forecast Med'!I178</f>
        <v>6.2494579999999988</v>
      </c>
      <c r="K178" s="16">
        <f>'[6]Com Forecast Med'!J178</f>
        <v>6.6152219000000008</v>
      </c>
      <c r="L178" s="16">
        <f>'[6]Com Forecast Med'!K178</f>
        <v>5.5810154000000001</v>
      </c>
      <c r="M178" s="16">
        <f>'[6]Com Forecast Med'!L178</f>
        <v>5.2429889000000003</v>
      </c>
      <c r="N178" s="16">
        <f>'[6]Com Forecast Med'!M178</f>
        <v>4.4018980000000001</v>
      </c>
      <c r="O178" s="16">
        <f>'[6]Com Forecast Med'!N178</f>
        <v>6.0446850000000003</v>
      </c>
      <c r="P178" s="16">
        <f>'[6]Com Forecast Med'!O178</f>
        <v>9.751614</v>
      </c>
      <c r="Q178" s="16">
        <f>'[6]Com Forecast Med'!P178</f>
        <v>11.116425</v>
      </c>
      <c r="R178" s="16">
        <f>'[6]Com Forecast Med'!Q178</f>
        <v>11.370925</v>
      </c>
      <c r="S178" s="16">
        <f>'[6]Com Forecast Med'!R178</f>
        <v>11.869458999999999</v>
      </c>
      <c r="T178" s="16">
        <f>'[6]Com Forecast Med'!S178</f>
        <v>10.888947000000002</v>
      </c>
      <c r="U178" s="16">
        <f>'[6]Com Forecast Med'!T178</f>
        <v>9.4940549999999995</v>
      </c>
      <c r="V178" s="16">
        <f>'[6]Com Forecast Med'!U178</f>
        <v>10.433181000000001</v>
      </c>
      <c r="W178" s="16">
        <f>'[6]Com Forecast Med'!V178</f>
        <v>5.9005559999999999</v>
      </c>
      <c r="X178" s="16">
        <f>'[6]Com Forecast Med'!W178</f>
        <v>6.8123880000000003</v>
      </c>
      <c r="Y178" s="16">
        <f>'[6]Com Forecast Med'!X178</f>
        <v>6.1123589999999997</v>
      </c>
      <c r="Z178" s="16">
        <f>'[6]Com Forecast Med'!Y178</f>
        <v>9.2291399999999992</v>
      </c>
      <c r="AA178" s="16">
        <f>'[6]Com Forecast Med'!Z178</f>
        <v>8.4586330000000007</v>
      </c>
      <c r="AB178" s="16">
        <f>'[6]Com Forecast Med'!AA178</f>
        <v>8.045251938300007</v>
      </c>
      <c r="AC178" s="16">
        <f>'[6]Com Forecast Med'!AB178</f>
        <v>7.6519041966999968</v>
      </c>
      <c r="AD178" s="16">
        <f>'[6]Com Forecast Med'!AC178</f>
        <v>7.4193123636000049</v>
      </c>
      <c r="AE178" s="16">
        <f>'[6]Com Forecast Med'!AD178</f>
        <v>7.7886886725999984</v>
      </c>
      <c r="AF178" s="16">
        <f>'[6]Com Forecast Med'!AE178</f>
        <v>8.2631958338000029</v>
      </c>
      <c r="AG178" s="16">
        <f>'[6]Com Forecast Med'!AF178</f>
        <v>0.86990000000000001</v>
      </c>
      <c r="AH178" s="16">
        <f>'[6]Com Forecast Med'!AG178</f>
        <v>5.32822</v>
      </c>
      <c r="AI178" s="16">
        <f>'[6]Com Forecast Med'!AH178</f>
        <v>5.2390499999999998</v>
      </c>
      <c r="AJ178" s="16">
        <f>'[6]Com Forecast Med'!AI178</f>
        <v>3.87486</v>
      </c>
      <c r="AK178" s="16">
        <f>'[6]Com Forecast Med'!AJ178</f>
        <v>6.9723899999999999</v>
      </c>
      <c r="AL178" s="16">
        <f>'[6]Com Forecast Med'!AK178</f>
        <v>15.161521</v>
      </c>
      <c r="AM178" s="16">
        <f>'[6]Com Forecast Med'!AL178</f>
        <v>15.626221000000001</v>
      </c>
      <c r="AN178" s="16">
        <f>'[6]Com Forecast Med'!AM178</f>
        <v>3.4909278469200813</v>
      </c>
      <c r="AO178" s="16">
        <f>'[6]Com Forecast Med'!AN178</f>
        <v>3.6460606746664235</v>
      </c>
      <c r="AP178" s="16">
        <f>'[6]Com Forecast Med'!AO178</f>
        <v>3.5060000000000286</v>
      </c>
      <c r="AQ178" s="89">
        <f>'[6]Com Forecast Med'!AP178</f>
        <v>3.0575999999999794</v>
      </c>
      <c r="AR178" s="16">
        <f>'[6]Com Forecast Med'!AQ178</f>
        <v>3.8818999999999733</v>
      </c>
      <c r="AS178" s="16">
        <f>'[6]Com Forecast Med'!AR178</f>
        <v>3.7015999999999849</v>
      </c>
      <c r="AT178" s="16">
        <f>'[6]Com Forecast Med'!AS178</f>
        <v>3.7512000000000398</v>
      </c>
      <c r="AU178" s="16">
        <f>'[6]Com Forecast Med'!AT178</f>
        <v>2.8834000000000515</v>
      </c>
      <c r="AV178" s="16">
        <f>'[6]Com Forecast Med'!AU178</f>
        <v>3.3611999999999398</v>
      </c>
      <c r="AW178" s="16">
        <f>'[6]Com Forecast Med'!AV178</f>
        <v>3.3840000000000146</v>
      </c>
      <c r="AX178" s="16">
        <f>'[6]Com Forecast Med'!AW178</f>
        <v>2.6948999999999614</v>
      </c>
      <c r="AY178" s="16">
        <f>'[6]Com Forecast Med'!AX178</f>
        <v>3.4424999999999955</v>
      </c>
      <c r="AZ178" s="16">
        <f>'[6]Com Forecast Med'!AY178</f>
        <v>3.4823000000000093</v>
      </c>
      <c r="BA178" s="16">
        <f>'[6]Com Forecast Med'!AZ178</f>
        <v>3.4686000000000377</v>
      </c>
      <c r="BB178" s="16">
        <f>'[6]Com Forecast Med'!BA178</f>
        <v>3.2952999999999975</v>
      </c>
      <c r="BC178" s="16">
        <f>'[6]Com Forecast Med'!BB178</f>
        <v>3.1757999999999811</v>
      </c>
      <c r="BD178" s="16">
        <f>'[6]Com Forecast Med'!BC178</f>
        <v>3.7112000000000762</v>
      </c>
      <c r="BE178" s="16">
        <f>'[6]Com Forecast Med'!BD178</f>
        <v>3.6812999999999647</v>
      </c>
      <c r="BF178" s="16">
        <f>'[6]Com Forecast Med'!BE178</f>
        <v>4.2708000000000084</v>
      </c>
      <c r="BG178" s="16">
        <f>'[6]Com Forecast Med'!BF178</f>
        <v>3.730199999999968</v>
      </c>
      <c r="BH178" s="16">
        <f>'[6]Com Forecast Med'!BG178</f>
        <v>3.8338999999999714</v>
      </c>
      <c r="BI178" s="16">
        <f>'[6]Com Forecast Med'!BH178</f>
        <v>3.8032000000000608</v>
      </c>
      <c r="BJ178" s="16">
        <f>'[6]Com Forecast Med'!BI178</f>
        <v>3.7477999999999838</v>
      </c>
      <c r="BL178" s="344" t="str">
        <f t="shared" si="6"/>
        <v>Warehouse</v>
      </c>
      <c r="BM178" s="345">
        <f t="shared" si="7"/>
        <v>73.864700000000028</v>
      </c>
      <c r="BN178" s="349">
        <f t="shared" si="8"/>
        <v>6.2910524458636444E-2</v>
      </c>
    </row>
    <row r="179" spans="1:66" s="8" customFormat="1">
      <c r="A179" s="57"/>
      <c r="B179" s="1" t="str">
        <f t="shared" si="5"/>
        <v>RegionSupermarketNew</v>
      </c>
      <c r="C179" s="57"/>
      <c r="D179" s="372" t="s">
        <v>56</v>
      </c>
      <c r="E179" s="57" t="s">
        <v>8</v>
      </c>
      <c r="F179" s="57"/>
      <c r="G179" s="57"/>
      <c r="H179" s="16">
        <f>'[6]Com Forecast Med'!G179</f>
        <v>0.94562667569891834</v>
      </c>
      <c r="I179" s="16">
        <f>'[6]Com Forecast Med'!H179</f>
        <v>0.87797440847584418</v>
      </c>
      <c r="J179" s="16">
        <f>'[6]Com Forecast Med'!I179</f>
        <v>0.76896588931383214</v>
      </c>
      <c r="K179" s="16">
        <f>'[6]Com Forecast Med'!J179</f>
        <v>0.63948110135578407</v>
      </c>
      <c r="L179" s="16">
        <f>'[6]Com Forecast Med'!K179</f>
        <v>0.43394926096228958</v>
      </c>
      <c r="M179" s="16">
        <f>'[6]Com Forecast Med'!L179</f>
        <v>0.70856563684818685</v>
      </c>
      <c r="N179" s="16">
        <f>'[6]Com Forecast Med'!M179</f>
        <v>0.99833300111063017</v>
      </c>
      <c r="O179" s="16">
        <f>'[6]Com Forecast Med'!N179</f>
        <v>1.2788148464054281</v>
      </c>
      <c r="P179" s="16">
        <f>'[6]Com Forecast Med'!O179</f>
        <v>1.1413744588863324</v>
      </c>
      <c r="Q179" s="16">
        <f>'[6]Com Forecast Med'!P179</f>
        <v>0.71823731071012475</v>
      </c>
      <c r="R179" s="16">
        <f>'[6]Com Forecast Med'!Q179</f>
        <v>0.84101134433644587</v>
      </c>
      <c r="S179" s="16">
        <f>'[6]Com Forecast Med'!R179</f>
        <v>1.2251082266483837</v>
      </c>
      <c r="T179" s="16">
        <f>'[6]Com Forecast Med'!S179</f>
        <v>1.5651012636603874</v>
      </c>
      <c r="U179" s="16">
        <f>'[6]Com Forecast Med'!T179</f>
        <v>1.2759510039866271</v>
      </c>
      <c r="V179" s="16">
        <f>'[6]Com Forecast Med'!U179</f>
        <v>1.107505460703968</v>
      </c>
      <c r="W179" s="16">
        <f>'[6]Com Forecast Med'!V179</f>
        <v>0.63798485303363606</v>
      </c>
      <c r="X179" s="16">
        <f>'[6]Com Forecast Med'!W179</f>
        <v>0.62624539967892923</v>
      </c>
      <c r="Y179" s="16">
        <f>'[6]Com Forecast Med'!X179</f>
        <v>0.67166554183832983</v>
      </c>
      <c r="Z179" s="16">
        <f>'[6]Com Forecast Med'!Y179</f>
        <v>0.44068200000000002</v>
      </c>
      <c r="AA179" s="16">
        <f>'[6]Com Forecast Med'!Z179</f>
        <v>0.42693399999999998</v>
      </c>
      <c r="AB179" s="16">
        <f>'[6]Com Forecast Med'!AA179</f>
        <v>0.45116113445988421</v>
      </c>
      <c r="AC179" s="16">
        <f>'[6]Com Forecast Med'!AB179</f>
        <v>0.51244453856814176</v>
      </c>
      <c r="AD179" s="16">
        <f>'[6]Com Forecast Med'!AC179</f>
        <v>0.43905465027477086</v>
      </c>
      <c r="AE179" s="16">
        <f>'[6]Com Forecast Med'!AD179</f>
        <v>0.45121679457783853</v>
      </c>
      <c r="AF179" s="16">
        <f>'[6]Com Forecast Med'!AE179</f>
        <v>0.47864525392299923</v>
      </c>
      <c r="AG179" s="16">
        <f>'[6]Com Forecast Med'!AF179</f>
        <v>1.2574211099999999</v>
      </c>
      <c r="AH179" s="16">
        <f>'[6]Com Forecast Med'!AG179</f>
        <v>0.13679780105213446</v>
      </c>
      <c r="AI179" s="16">
        <f>'[6]Com Forecast Med'!AH179</f>
        <v>8.3857371650523094E-2</v>
      </c>
      <c r="AJ179" s="16">
        <f>'[6]Com Forecast Med'!AI179</f>
        <v>8.6093402619735124E-2</v>
      </c>
      <c r="AK179" s="16">
        <f>'[6]Com Forecast Med'!AJ179</f>
        <v>0.11462493484554592</v>
      </c>
      <c r="AL179" s="16">
        <f>'[6]Com Forecast Med'!AK179</f>
        <v>0.21023611370643358</v>
      </c>
      <c r="AM179" s="16">
        <f>'[6]Com Forecast Med'!AL179</f>
        <v>0.25048594399777041</v>
      </c>
      <c r="AN179" s="16">
        <f>'[6]Com Forecast Med'!AM179</f>
        <v>0.32344762623756346</v>
      </c>
      <c r="AO179" s="16">
        <f>'[6]Com Forecast Med'!AN179</f>
        <v>0.31859077829280136</v>
      </c>
      <c r="AP179" s="16">
        <f>'[6]Com Forecast Med'!AO179</f>
        <v>0.32800000000000296</v>
      </c>
      <c r="AQ179" s="89">
        <f>'[6]Com Forecast Med'!AP179</f>
        <v>0.4521000000000015</v>
      </c>
      <c r="AR179" s="16">
        <f>'[6]Com Forecast Med'!AQ179</f>
        <v>0.45589999999999975</v>
      </c>
      <c r="AS179" s="16">
        <f>'[6]Com Forecast Med'!AR179</f>
        <v>0.44719999999999516</v>
      </c>
      <c r="AT179" s="16">
        <f>'[6]Com Forecast Med'!AS179</f>
        <v>0.46240000000000236</v>
      </c>
      <c r="AU179" s="16">
        <f>'[6]Com Forecast Med'!AT179</f>
        <v>0.5041000000000011</v>
      </c>
      <c r="AV179" s="16">
        <f>'[6]Com Forecast Med'!AU179</f>
        <v>0.54070000000000107</v>
      </c>
      <c r="AW179" s="16">
        <f>'[6]Com Forecast Med'!AV179</f>
        <v>0.56169999999999476</v>
      </c>
      <c r="AX179" s="16">
        <f>'[6]Com Forecast Med'!AW179</f>
        <v>0.4883000000000024</v>
      </c>
      <c r="AY179" s="16">
        <f>'[6]Com Forecast Med'!AX179</f>
        <v>0.73429999999999751</v>
      </c>
      <c r="AZ179" s="16">
        <f>'[6]Com Forecast Med'!AY179</f>
        <v>0.67360000000000042</v>
      </c>
      <c r="BA179" s="16">
        <f>'[6]Com Forecast Med'!AZ179</f>
        <v>0.75610000000000355</v>
      </c>
      <c r="BB179" s="16">
        <f>'[6]Com Forecast Med'!BA179</f>
        <v>0.6612000000000009</v>
      </c>
      <c r="BC179" s="16">
        <f>'[6]Com Forecast Med'!BB179</f>
        <v>0.75240000000000151</v>
      </c>
      <c r="BD179" s="16">
        <f>'[6]Com Forecast Med'!BC179</f>
        <v>0.75229999999999819</v>
      </c>
      <c r="BE179" s="16">
        <f>'[6]Com Forecast Med'!BD179</f>
        <v>0.77879999999999683</v>
      </c>
      <c r="BF179" s="16">
        <f>'[6]Com Forecast Med'!BE179</f>
        <v>0.78030000000000399</v>
      </c>
      <c r="BG179" s="16">
        <f>'[6]Com Forecast Med'!BF179</f>
        <v>0.82339999999999236</v>
      </c>
      <c r="BH179" s="16">
        <f>'[6]Com Forecast Med'!BG179</f>
        <v>0.69380000000001019</v>
      </c>
      <c r="BI179" s="16">
        <f>'[6]Com Forecast Med'!BH179</f>
        <v>0.72569999999998913</v>
      </c>
      <c r="BJ179" s="16">
        <f>'[6]Com Forecast Med'!BI179</f>
        <v>0.70140000000000668</v>
      </c>
      <c r="BL179" s="344" t="str">
        <f t="shared" si="6"/>
        <v>Supermarket</v>
      </c>
      <c r="BM179" s="345">
        <f t="shared" si="7"/>
        <v>13.073700000000002</v>
      </c>
      <c r="BN179" s="349">
        <f t="shared" si="8"/>
        <v>1.1134863116141744E-2</v>
      </c>
    </row>
    <row r="180" spans="1:66" s="8" customFormat="1">
      <c r="A180" s="57"/>
      <c r="B180" s="1" t="str">
        <f t="shared" si="5"/>
        <v>RegionMiniMartNew</v>
      </c>
      <c r="C180" s="57"/>
      <c r="D180" s="372" t="s">
        <v>58</v>
      </c>
      <c r="E180" s="57" t="s">
        <v>8</v>
      </c>
      <c r="F180" s="57"/>
      <c r="G180" s="57"/>
      <c r="H180" s="16">
        <f>'[6]Com Forecast Med'!G180</f>
        <v>0.38265402430108175</v>
      </c>
      <c r="I180" s="16">
        <f>'[6]Com Forecast Med'!H180</f>
        <v>0.35527809152415585</v>
      </c>
      <c r="J180" s="16">
        <f>'[6]Com Forecast Med'!I180</f>
        <v>0.31116708068616789</v>
      </c>
      <c r="K180" s="16">
        <f>'[6]Com Forecast Med'!J180</f>
        <v>0.25877021364421587</v>
      </c>
      <c r="L180" s="16">
        <f>'[6]Com Forecast Med'!K180</f>
        <v>0.17560040903771046</v>
      </c>
      <c r="M180" s="16">
        <f>'[6]Com Forecast Med'!L180</f>
        <v>0.28672572315181327</v>
      </c>
      <c r="N180" s="16">
        <f>'[6]Com Forecast Med'!M180</f>
        <v>0.40398198388936996</v>
      </c>
      <c r="O180" s="16">
        <f>'[6]Com Forecast Med'!N180</f>
        <v>0.51748079859457219</v>
      </c>
      <c r="P180" s="16">
        <f>'[6]Com Forecast Med'!O180</f>
        <v>0.46186464611366745</v>
      </c>
      <c r="Q180" s="16">
        <f>'[6]Com Forecast Med'!P180</f>
        <v>0.29063942928987535</v>
      </c>
      <c r="R180" s="16">
        <f>'[6]Com Forecast Med'!Q180</f>
        <v>0.34032074566355419</v>
      </c>
      <c r="S180" s="16">
        <f>'[6]Com Forecast Med'!R180</f>
        <v>0.49574806335161642</v>
      </c>
      <c r="T180" s="16">
        <f>'[6]Com Forecast Med'!S180</f>
        <v>0.63332847133961279</v>
      </c>
      <c r="U180" s="16">
        <f>'[6]Com Forecast Med'!T180</f>
        <v>0.51632192601337268</v>
      </c>
      <c r="V180" s="16">
        <f>'[6]Com Forecast Med'!U180</f>
        <v>0.448159334296032</v>
      </c>
      <c r="W180" s="16">
        <f>'[6]Com Forecast Med'!V180</f>
        <v>0.25816474696636382</v>
      </c>
      <c r="X180" s="16">
        <f>'[6]Com Forecast Med'!W180</f>
        <v>0.25341430032107087</v>
      </c>
      <c r="Y180" s="16">
        <f>'[6]Com Forecast Med'!X180</f>
        <v>0.27179385816167018</v>
      </c>
      <c r="Z180" s="16">
        <f>'[6]Com Forecast Med'!Y180</f>
        <v>0.44068200000000002</v>
      </c>
      <c r="AA180" s="16">
        <f>'[6]Com Forecast Med'!Z180</f>
        <v>0.42693399999999998</v>
      </c>
      <c r="AB180" s="16">
        <f>'[6]Com Forecast Med'!AA180</f>
        <v>0.45116113445988421</v>
      </c>
      <c r="AC180" s="16">
        <f>'[6]Com Forecast Med'!AB180</f>
        <v>0.51244453856814176</v>
      </c>
      <c r="AD180" s="16">
        <f>'[6]Com Forecast Med'!AC180</f>
        <v>0.43905465027477086</v>
      </c>
      <c r="AE180" s="16">
        <f>'[6]Com Forecast Med'!AD180</f>
        <v>0.45121679457783853</v>
      </c>
      <c r="AF180" s="16">
        <f>'[6]Com Forecast Med'!AE180</f>
        <v>0.47864525392299923</v>
      </c>
      <c r="AG180" s="16">
        <f>'[6]Com Forecast Med'!AF180</f>
        <v>1.2574211099999999</v>
      </c>
      <c r="AH180" s="16">
        <f>'[6]Com Forecast Med'!AG180</f>
        <v>0.13679780105213446</v>
      </c>
      <c r="AI180" s="16">
        <f>'[6]Com Forecast Med'!AH180</f>
        <v>8.3857371650523094E-2</v>
      </c>
      <c r="AJ180" s="16">
        <f>'[6]Com Forecast Med'!AI180</f>
        <v>8.6093402619735124E-2</v>
      </c>
      <c r="AK180" s="16">
        <f>'[6]Com Forecast Med'!AJ180</f>
        <v>0.11462493484554592</v>
      </c>
      <c r="AL180" s="16">
        <f>'[6]Com Forecast Med'!AK180</f>
        <v>0.10049161741327667</v>
      </c>
      <c r="AM180" s="16">
        <f>'[6]Com Forecast Med'!AL180</f>
        <v>0.11973079794833122</v>
      </c>
      <c r="AN180" s="16">
        <f>'[6]Com Forecast Med'!AM180</f>
        <v>3.5020815502523062E-2</v>
      </c>
      <c r="AO180" s="16">
        <f>'[6]Com Forecast Med'!AN180</f>
        <v>3.4649900863668058E-2</v>
      </c>
      <c r="AP180" s="16">
        <f>'[6]Com Forecast Med'!AO180</f>
        <v>3.399999999999892E-2</v>
      </c>
      <c r="AQ180" s="89">
        <f>'[6]Com Forecast Med'!AP180</f>
        <v>0.12000000000000099</v>
      </c>
      <c r="AR180" s="16">
        <f>'[6]Com Forecast Med'!AQ180</f>
        <v>0.11829999999999785</v>
      </c>
      <c r="AS180" s="16">
        <f>'[6]Com Forecast Med'!AR180</f>
        <v>0.11930000000000263</v>
      </c>
      <c r="AT180" s="16">
        <f>'[6]Com Forecast Med'!AS180</f>
        <v>0.11710000000000065</v>
      </c>
      <c r="AU180" s="16">
        <f>'[6]Com Forecast Med'!AT180</f>
        <v>0.28319999999999723</v>
      </c>
      <c r="AV180" s="16">
        <f>'[6]Com Forecast Med'!AU180</f>
        <v>0.31119999999999948</v>
      </c>
      <c r="AW180" s="16">
        <f>'[6]Com Forecast Med'!AV180</f>
        <v>0.30480000000000018</v>
      </c>
      <c r="AX180" s="16">
        <f>'[6]Com Forecast Med'!AW180</f>
        <v>0.26700000000000301</v>
      </c>
      <c r="AY180" s="16">
        <f>'[6]Com Forecast Med'!AX180</f>
        <v>0.38539999999999708</v>
      </c>
      <c r="AZ180" s="16">
        <f>'[6]Com Forecast Med'!AY180</f>
        <v>0.35660000000000025</v>
      </c>
      <c r="BA180" s="16">
        <f>'[6]Com Forecast Med'!AZ180</f>
        <v>0.37290000000000134</v>
      </c>
      <c r="BB180" s="16">
        <f>'[6]Com Forecast Med'!BA180</f>
        <v>0.36049999999999827</v>
      </c>
      <c r="BC180" s="16">
        <f>'[6]Com Forecast Med'!BB180</f>
        <v>0.37300000000000111</v>
      </c>
      <c r="BD180" s="16">
        <f>'[6]Com Forecast Med'!BC180</f>
        <v>0.38009999999999877</v>
      </c>
      <c r="BE180" s="16">
        <f>'[6]Com Forecast Med'!BD180</f>
        <v>0.38120000000000331</v>
      </c>
      <c r="BF180" s="16">
        <f>'[6]Com Forecast Med'!BE180</f>
        <v>0.375</v>
      </c>
      <c r="BG180" s="16">
        <f>'[6]Com Forecast Med'!BF180</f>
        <v>0.39429999999999765</v>
      </c>
      <c r="BH180" s="16">
        <f>'[6]Com Forecast Med'!BG180</f>
        <v>0.35320000000000107</v>
      </c>
      <c r="BI180" s="16">
        <f>'[6]Com Forecast Med'!BH180</f>
        <v>0.36499999999999844</v>
      </c>
      <c r="BJ180" s="16">
        <f>'[6]Com Forecast Med'!BI180</f>
        <v>0.38160000000000238</v>
      </c>
      <c r="BL180" s="344" t="str">
        <f t="shared" si="6"/>
        <v>MiniMart</v>
      </c>
      <c r="BM180" s="345">
        <f t="shared" si="7"/>
        <v>6.1537000000000006</v>
      </c>
      <c r="BN180" s="349">
        <f t="shared" si="8"/>
        <v>5.2411029133146271E-3</v>
      </c>
    </row>
    <row r="181" spans="1:66" s="8" customFormat="1">
      <c r="A181" s="57"/>
      <c r="B181" s="1" t="str">
        <f t="shared" si="5"/>
        <v>RegionRestaurantNew</v>
      </c>
      <c r="C181" s="57"/>
      <c r="D181" s="372" t="s">
        <v>60</v>
      </c>
      <c r="E181" s="57" t="s">
        <v>8</v>
      </c>
      <c r="F181" s="57"/>
      <c r="G181" s="57"/>
      <c r="H181" s="16">
        <f>'[6]Com Forecast Med'!G181</f>
        <v>0.40274807407407415</v>
      </c>
      <c r="I181" s="16">
        <f>'[6]Com Forecast Med'!H181</f>
        <v>0.37036307407407398</v>
      </c>
      <c r="J181" s="16">
        <f>'[6]Com Forecast Med'!I181</f>
        <v>0.48768807407407416</v>
      </c>
      <c r="K181" s="16">
        <f>'[6]Com Forecast Med'!J181</f>
        <v>0.46379207407407413</v>
      </c>
      <c r="L181" s="16">
        <f>'[6]Com Forecast Med'!K181</f>
        <v>0.53812807407407393</v>
      </c>
      <c r="M181" s="16">
        <f>'[6]Com Forecast Med'!L181</f>
        <v>0.42164107407407414</v>
      </c>
      <c r="N181" s="16">
        <f>'[6]Com Forecast Med'!M181</f>
        <v>0.43037807407407414</v>
      </c>
      <c r="O181" s="16">
        <f>'[6]Com Forecast Med'!N181</f>
        <v>0.50291507407407388</v>
      </c>
      <c r="P181" s="16">
        <f>'[6]Com Forecast Med'!O181</f>
        <v>0.4816340740740741</v>
      </c>
      <c r="Q181" s="16">
        <f>'[6]Com Forecast Med'!P181</f>
        <v>0.45580907407407412</v>
      </c>
      <c r="R181" s="16">
        <f>'[6]Com Forecast Med'!Q181</f>
        <v>0.62051507407407391</v>
      </c>
      <c r="S181" s="16">
        <f>'[6]Com Forecast Med'!R181</f>
        <v>0.56234507407407408</v>
      </c>
      <c r="T181" s="16">
        <f>'[6]Com Forecast Med'!S181</f>
        <v>0.58473807407407408</v>
      </c>
      <c r="U181" s="16">
        <f>'[6]Com Forecast Med'!T181</f>
        <v>0.5404590740740739</v>
      </c>
      <c r="V181" s="16">
        <f>'[6]Com Forecast Med'!U181</f>
        <v>0.42069407407407389</v>
      </c>
      <c r="W181" s="16">
        <f>'[6]Com Forecast Med'!V181</f>
        <v>1.2428048860740744</v>
      </c>
      <c r="X181" s="16">
        <f>'[6]Com Forecast Med'!W181</f>
        <v>1.1604115330740741</v>
      </c>
      <c r="Y181" s="16">
        <f>'[6]Com Forecast Med'!X181</f>
        <v>1.2477731920740744</v>
      </c>
      <c r="Z181" s="16">
        <f>'[6]Com Forecast Med'!Y181</f>
        <v>0.82163131927791289</v>
      </c>
      <c r="AA181" s="16">
        <f>'[6]Com Forecast Med'!Z181</f>
        <v>1.027850238030191</v>
      </c>
      <c r="AB181" s="16">
        <f>'[6]Com Forecast Med'!AA181</f>
        <v>0.87629095683643521</v>
      </c>
      <c r="AC181" s="16">
        <f>'[6]Com Forecast Med'!AB181</f>
        <v>0.82284875798054424</v>
      </c>
      <c r="AD181" s="16">
        <f>'[6]Com Forecast Med'!AC181</f>
        <v>0.79912516854823978</v>
      </c>
      <c r="AE181" s="16">
        <f>'[6]Com Forecast Med'!AD181</f>
        <v>0.82991214945479497</v>
      </c>
      <c r="AF181" s="16">
        <f>'[6]Com Forecast Med'!AE181</f>
        <v>0.86442084177616085</v>
      </c>
      <c r="AG181" s="16">
        <f>'[6]Com Forecast Med'!AF181</f>
        <v>0.10520207407407393</v>
      </c>
      <c r="AH181" s="16">
        <f>'[6]Com Forecast Med'!AG181</f>
        <v>0.28573199999999999</v>
      </c>
      <c r="AI181" s="16">
        <f>'[6]Com Forecast Med'!AH181</f>
        <v>0.20914266835920337</v>
      </c>
      <c r="AJ181" s="16">
        <f>'[6]Com Forecast Med'!AI181</f>
        <v>0.15179999999999999</v>
      </c>
      <c r="AK181" s="16">
        <f>'[6]Com Forecast Med'!AJ181</f>
        <v>0.23123000000000002</v>
      </c>
      <c r="AL181" s="16">
        <f>'[6]Com Forecast Med'!AK181</f>
        <v>9.3277268880289685E-2</v>
      </c>
      <c r="AM181" s="16">
        <f>'[6]Com Forecast Med'!AL181</f>
        <v>0.11113525805389837</v>
      </c>
      <c r="AN181" s="16">
        <f>'[6]Com Forecast Med'!AM181</f>
        <v>0.64329355912615871</v>
      </c>
      <c r="AO181" s="16">
        <f>'[6]Com Forecast Med'!AN181</f>
        <v>0.83055138824288188</v>
      </c>
      <c r="AP181" s="16">
        <f>'[6]Com Forecast Med'!AO181</f>
        <v>0.7640000000000029</v>
      </c>
      <c r="AQ181" s="89">
        <f>'[6]Com Forecast Med'!AP181</f>
        <v>0.87079999999999558</v>
      </c>
      <c r="AR181" s="16">
        <f>'[6]Com Forecast Med'!AQ181</f>
        <v>0.77590000000000003</v>
      </c>
      <c r="AS181" s="16">
        <f>'[6]Com Forecast Med'!AR181</f>
        <v>0.72409999999999997</v>
      </c>
      <c r="AT181" s="16">
        <f>'[6]Com Forecast Med'!AS181</f>
        <v>0.7284000000000006</v>
      </c>
      <c r="AU181" s="16">
        <f>'[6]Com Forecast Med'!AT181</f>
        <v>0.7646000000000015</v>
      </c>
      <c r="AV181" s="16">
        <f>'[6]Com Forecast Med'!AU181</f>
        <v>0.85940000000000083</v>
      </c>
      <c r="AW181" s="16">
        <f>'[6]Com Forecast Med'!AV181</f>
        <v>0.85210000000000008</v>
      </c>
      <c r="AX181" s="16">
        <f>'[6]Com Forecast Med'!AW181</f>
        <v>0.69019999999999726</v>
      </c>
      <c r="AY181" s="16">
        <f>'[6]Com Forecast Med'!AX181</f>
        <v>1.1060000000000016</v>
      </c>
      <c r="AZ181" s="16">
        <f>'[6]Com Forecast Med'!AY181</f>
        <v>1.0212000000000003</v>
      </c>
      <c r="BA181" s="16">
        <f>'[6]Com Forecast Med'!AZ181</f>
        <v>1.2006999999999977</v>
      </c>
      <c r="BB181" s="16">
        <f>'[6]Com Forecast Med'!BA181</f>
        <v>1.0538999999999987</v>
      </c>
      <c r="BC181" s="16">
        <f>'[6]Com Forecast Med'!BB181</f>
        <v>1.2501000000000033</v>
      </c>
      <c r="BD181" s="16">
        <f>'[6]Com Forecast Med'!BC181</f>
        <v>1.1274999999999977</v>
      </c>
      <c r="BE181" s="16">
        <f>'[6]Com Forecast Med'!BD181</f>
        <v>1.2532999999999959</v>
      </c>
      <c r="BF181" s="16">
        <f>'[6]Com Forecast Med'!BE181</f>
        <v>1.2359000000000009</v>
      </c>
      <c r="BG181" s="16">
        <f>'[6]Com Forecast Med'!BF181</f>
        <v>1.3774000000000086</v>
      </c>
      <c r="BH181" s="16">
        <f>'[6]Com Forecast Med'!BG181</f>
        <v>1.2317000000000036</v>
      </c>
      <c r="BI181" s="16">
        <f>'[6]Com Forecast Med'!BH181</f>
        <v>1.3401999999999958</v>
      </c>
      <c r="BJ181" s="16">
        <f>'[6]Com Forecast Med'!BI181</f>
        <v>1.1653999999999911</v>
      </c>
      <c r="BL181" s="344" t="str">
        <f t="shared" si="6"/>
        <v>Restaurant</v>
      </c>
      <c r="BM181" s="345">
        <f t="shared" si="7"/>
        <v>21.392799999999994</v>
      </c>
      <c r="BN181" s="349">
        <f t="shared" si="8"/>
        <v>1.8220236021248538E-2</v>
      </c>
    </row>
    <row r="182" spans="1:66" s="8" customFormat="1">
      <c r="A182" s="57"/>
      <c r="B182" s="1" t="str">
        <f t="shared" si="5"/>
        <v>RegionLodgingNew</v>
      </c>
      <c r="C182" s="57"/>
      <c r="D182" s="372" t="s">
        <v>62</v>
      </c>
      <c r="E182" s="57" t="s">
        <v>8</v>
      </c>
      <c r="F182" s="57"/>
      <c r="G182" s="57"/>
      <c r="H182" s="16">
        <f>'[6]Com Forecast Med'!G182</f>
        <v>1.2680340000000001</v>
      </c>
      <c r="I182" s="16">
        <f>'[6]Com Forecast Med'!H182</f>
        <v>3.2701959999999999</v>
      </c>
      <c r="J182" s="16">
        <f>'[6]Com Forecast Med'!I182</f>
        <v>2.1934980000000004</v>
      </c>
      <c r="K182" s="16">
        <f>'[6]Com Forecast Med'!J182</f>
        <v>2.1689530000000001</v>
      </c>
      <c r="L182" s="16">
        <f>'[6]Com Forecast Med'!K182</f>
        <v>1.4527710000000003</v>
      </c>
      <c r="M182" s="16">
        <f>'[6]Com Forecast Med'!L182</f>
        <v>0.90405200000000008</v>
      </c>
      <c r="N182" s="16">
        <f>'[6]Com Forecast Med'!M182</f>
        <v>1.3591749999999998</v>
      </c>
      <c r="O182" s="16">
        <f>'[6]Com Forecast Med'!N182</f>
        <v>1.513903</v>
      </c>
      <c r="P182" s="16">
        <f>'[6]Com Forecast Med'!O182</f>
        <v>2.30301</v>
      </c>
      <c r="Q182" s="16">
        <f>'[6]Com Forecast Med'!P182</f>
        <v>2.7516340000000001</v>
      </c>
      <c r="R182" s="16">
        <f>'[6]Com Forecast Med'!Q182</f>
        <v>4.7814440000000005</v>
      </c>
      <c r="S182" s="16">
        <f>'[6]Com Forecast Med'!R182</f>
        <v>4.4062679999999999</v>
      </c>
      <c r="T182" s="16">
        <f>'[6]Com Forecast Med'!S182</f>
        <v>3.36571</v>
      </c>
      <c r="U182" s="16">
        <f>'[6]Com Forecast Med'!T182</f>
        <v>3.4345909999999997</v>
      </c>
      <c r="V182" s="16">
        <f>'[6]Com Forecast Med'!U182</f>
        <v>2.0285880000000001</v>
      </c>
      <c r="W182" s="16">
        <f>'[6]Com Forecast Med'!V182</f>
        <v>0.95992100000000002</v>
      </c>
      <c r="X182" s="16">
        <f>'[6]Com Forecast Med'!W182</f>
        <v>1.6628509999999999</v>
      </c>
      <c r="Y182" s="16">
        <f>'[6]Com Forecast Med'!X182</f>
        <v>1.8797829999999998</v>
      </c>
      <c r="Z182" s="16">
        <f>'[6]Com Forecast Med'!Y182</f>
        <v>2.3661449999999999</v>
      </c>
      <c r="AA182" s="16">
        <f>'[6]Com Forecast Med'!Z182</f>
        <v>3.0826709999999999</v>
      </c>
      <c r="AB182" s="16">
        <f>'[6]Com Forecast Med'!AA182</f>
        <v>3.0169681880581578</v>
      </c>
      <c r="AC182" s="16">
        <f>'[6]Com Forecast Med'!AB182</f>
        <v>2.5401827085012001</v>
      </c>
      <c r="AD182" s="16">
        <f>'[6]Com Forecast Med'!AC182</f>
        <v>2.2922556070064215</v>
      </c>
      <c r="AE182" s="16">
        <f>'[6]Com Forecast Med'!AD182</f>
        <v>2.6029925645564864</v>
      </c>
      <c r="AF182" s="16">
        <f>'[6]Com Forecast Med'!AE182</f>
        <v>2.7303601113138418</v>
      </c>
      <c r="AG182" s="16">
        <f>'[6]Com Forecast Med'!AF182</f>
        <v>0.92476100000000006</v>
      </c>
      <c r="AH182" s="16">
        <f>'[6]Com Forecast Med'!AG182</f>
        <v>2.241959</v>
      </c>
      <c r="AI182" s="16">
        <f>'[6]Com Forecast Med'!AH182</f>
        <v>2.6754899999999999</v>
      </c>
      <c r="AJ182" s="16">
        <f>'[6]Com Forecast Med'!AI182</f>
        <v>4.0733800000000002</v>
      </c>
      <c r="AK182" s="16">
        <f>'[6]Com Forecast Med'!AJ182</f>
        <v>2.8911199999999999</v>
      </c>
      <c r="AL182" s="16">
        <f>'[6]Com Forecast Med'!AK182</f>
        <v>3.0192169999999998</v>
      </c>
      <c r="AM182" s="16">
        <f>'[6]Com Forecast Med'!AL182</f>
        <v>3.6209599999999997</v>
      </c>
      <c r="AN182" s="16">
        <f>'[6]Com Forecast Med'!AM182</f>
        <v>0.67103727081669406</v>
      </c>
      <c r="AO182" s="16">
        <f>'[6]Com Forecast Med'!AN182</f>
        <v>0.84126060382711465</v>
      </c>
      <c r="AP182" s="16">
        <f>'[6]Com Forecast Med'!AO182</f>
        <v>1.1450000000000102</v>
      </c>
      <c r="AQ182" s="89">
        <f>'[6]Com Forecast Med'!AP182</f>
        <v>1.7044999999999959</v>
      </c>
      <c r="AR182" s="16">
        <f>'[6]Com Forecast Med'!AQ182</f>
        <v>1.390199999999993</v>
      </c>
      <c r="AS182" s="16">
        <f>'[6]Com Forecast Med'!AR182</f>
        <v>1.2009000000000185</v>
      </c>
      <c r="AT182" s="16">
        <f>'[6]Com Forecast Med'!AS182</f>
        <v>1.1966999999999928</v>
      </c>
      <c r="AU182" s="16">
        <f>'[6]Com Forecast Med'!AT182</f>
        <v>1.325099999999992</v>
      </c>
      <c r="AV182" s="16">
        <f>'[6]Com Forecast Med'!AU182</f>
        <v>1.5589999999999975</v>
      </c>
      <c r="AW182" s="16">
        <f>'[6]Com Forecast Med'!AV182</f>
        <v>1.591700000000003</v>
      </c>
      <c r="AX182" s="16">
        <f>'[6]Com Forecast Med'!AW182</f>
        <v>1.2535000000000025</v>
      </c>
      <c r="AY182" s="16">
        <f>'[6]Com Forecast Med'!AX182</f>
        <v>2.2327999999999975</v>
      </c>
      <c r="AZ182" s="16">
        <f>'[6]Com Forecast Med'!AY182</f>
        <v>1.9379999999999882</v>
      </c>
      <c r="BA182" s="16">
        <f>'[6]Com Forecast Med'!AZ182</f>
        <v>2.4275000000000091</v>
      </c>
      <c r="BB182" s="16">
        <f>'[6]Com Forecast Med'!BA182</f>
        <v>1.9970000000000141</v>
      </c>
      <c r="BC182" s="16">
        <f>'[6]Com Forecast Med'!BB182</f>
        <v>2.6374999999999886</v>
      </c>
      <c r="BD182" s="16">
        <f>'[6]Com Forecast Med'!BC182</f>
        <v>2.0789000000000044</v>
      </c>
      <c r="BE182" s="16">
        <f>'[6]Com Forecast Med'!BD182</f>
        <v>2.6932999999999936</v>
      </c>
      <c r="BF182" s="16">
        <f>'[6]Com Forecast Med'!BE182</f>
        <v>2.5937000000000126</v>
      </c>
      <c r="BG182" s="16">
        <f>'[6]Com Forecast Med'!BF182</f>
        <v>2.7486999999999853</v>
      </c>
      <c r="BH182" s="16">
        <f>'[6]Com Forecast Med'!BG182</f>
        <v>2.6151000000000124</v>
      </c>
      <c r="BI182" s="16">
        <f>'[6]Com Forecast Med'!BH182</f>
        <v>3.0524999999999807</v>
      </c>
      <c r="BJ182" s="16">
        <f>'[6]Com Forecast Med'!BI182</f>
        <v>2.4744000000000028</v>
      </c>
      <c r="BL182" s="344" t="str">
        <f t="shared" si="6"/>
        <v>Lodging</v>
      </c>
      <c r="BM182" s="345">
        <f t="shared" si="7"/>
        <v>41.855999999999995</v>
      </c>
      <c r="BN182" s="349">
        <f t="shared" si="8"/>
        <v>3.5648732232591289E-2</v>
      </c>
    </row>
    <row r="183" spans="1:66" s="8" customFormat="1">
      <c r="A183" s="57"/>
      <c r="B183" s="1" t="str">
        <f t="shared" si="5"/>
        <v>RegionHospitalNew</v>
      </c>
      <c r="C183" s="57"/>
      <c r="D183" s="372" t="s">
        <v>64</v>
      </c>
      <c r="E183" s="57" t="s">
        <v>8</v>
      </c>
      <c r="F183" s="57"/>
      <c r="G183" s="57"/>
      <c r="H183" s="16">
        <f>'[6]Com Forecast Med'!G183</f>
        <v>0.75905671999999991</v>
      </c>
      <c r="I183" s="16">
        <f>'[6]Com Forecast Med'!H183</f>
        <v>0.75352307799999996</v>
      </c>
      <c r="J183" s="16">
        <f>'[6]Com Forecast Med'!I183</f>
        <v>1.0492427340000001</v>
      </c>
      <c r="K183" s="16">
        <f>'[6]Com Forecast Med'!J183</f>
        <v>0.82287268399999991</v>
      </c>
      <c r="L183" s="16">
        <f>'[6]Com Forecast Med'!K183</f>
        <v>0.67738382599999991</v>
      </c>
      <c r="M183" s="16">
        <f>'[6]Com Forecast Med'!L183</f>
        <v>1.2262085979999999</v>
      </c>
      <c r="N183" s="16">
        <f>'[6]Com Forecast Med'!M183</f>
        <v>0.94672238399999986</v>
      </c>
      <c r="O183" s="16">
        <f>'[6]Com Forecast Med'!N183</f>
        <v>0.94664478799999996</v>
      </c>
      <c r="P183" s="16">
        <f>'[6]Com Forecast Med'!O183</f>
        <v>0.89970378399999995</v>
      </c>
      <c r="Q183" s="16">
        <f>'[6]Com Forecast Med'!P183</f>
        <v>0.77038129399999999</v>
      </c>
      <c r="R183" s="16">
        <f>'[6]Com Forecast Med'!Q183</f>
        <v>1.1871685080000001</v>
      </c>
      <c r="S183" s="16">
        <f>'[6]Com Forecast Med'!R183</f>
        <v>1.3819149399999999</v>
      </c>
      <c r="T183" s="16">
        <f>'[6]Com Forecast Med'!S183</f>
        <v>2.1635749980000001</v>
      </c>
      <c r="U183" s="16">
        <f>'[6]Com Forecast Med'!T183</f>
        <v>1.9397220019999999</v>
      </c>
      <c r="V183" s="16">
        <f>'[6]Com Forecast Med'!U183</f>
        <v>1.5831111980000001</v>
      </c>
      <c r="W183" s="16">
        <f>'[6]Com Forecast Med'!V183</f>
        <v>1.026218284</v>
      </c>
      <c r="X183" s="16">
        <f>'[6]Com Forecast Med'!W183</f>
        <v>1.0453456019999998</v>
      </c>
      <c r="Y183" s="16">
        <f>'[6]Com Forecast Med'!X183</f>
        <v>1.134643912</v>
      </c>
      <c r="Z183" s="16">
        <f>'[6]Com Forecast Med'!Y183</f>
        <v>7.6951280000000004</v>
      </c>
      <c r="AA183" s="16">
        <f>'[6]Com Forecast Med'!Z183</f>
        <v>4.5313210000000002</v>
      </c>
      <c r="AB183" s="16">
        <f>'[6]Com Forecast Med'!AA183</f>
        <v>4.4960725606</v>
      </c>
      <c r="AC183" s="16">
        <f>'[6]Com Forecast Med'!AB183</f>
        <v>4.5696217040999993</v>
      </c>
      <c r="AD183" s="16">
        <f>'[6]Com Forecast Med'!AC183</f>
        <v>4.8413475147999998</v>
      </c>
      <c r="AE183" s="16">
        <f>'[6]Com Forecast Med'!AD183</f>
        <v>5.1556288689000001</v>
      </c>
      <c r="AF183" s="16">
        <f>'[6]Com Forecast Med'!AE183</f>
        <v>5.2352342909999985</v>
      </c>
      <c r="AG183" s="16">
        <f>'[6]Com Forecast Med'!AF183</f>
        <v>0.72659099999999988</v>
      </c>
      <c r="AH183" s="16">
        <f>'[6]Com Forecast Med'!AG183</f>
        <v>0.53592400000000007</v>
      </c>
      <c r="AI183" s="16">
        <f>'[6]Com Forecast Med'!AH183</f>
        <v>0.64750989071712661</v>
      </c>
      <c r="AJ183" s="16">
        <f>'[6]Com Forecast Med'!AI183</f>
        <v>1.2663199999999999</v>
      </c>
      <c r="AK183" s="16">
        <f>'[6]Com Forecast Med'!AJ183</f>
        <v>1.02396</v>
      </c>
      <c r="AL183" s="16">
        <f>'[6]Com Forecast Med'!AK183</f>
        <v>1.4391350000000001</v>
      </c>
      <c r="AM183" s="16">
        <f>'[6]Com Forecast Med'!AL183</f>
        <v>1.134768</v>
      </c>
      <c r="AN183" s="16">
        <f>'[6]Com Forecast Med'!AM183</f>
        <v>3.6641655546324201</v>
      </c>
      <c r="AO183" s="16">
        <f>'[6]Com Forecast Med'!AN183</f>
        <v>3.2408750129126802</v>
      </c>
      <c r="AP183" s="16">
        <f>'[6]Com Forecast Med'!AO183</f>
        <v>3.188999999999993</v>
      </c>
      <c r="AQ183" s="89">
        <f>'[6]Com Forecast Med'!AP183</f>
        <v>3.3959000000000117</v>
      </c>
      <c r="AR183" s="16">
        <f>'[6]Com Forecast Med'!AQ183</f>
        <v>4.2182999999999993</v>
      </c>
      <c r="AS183" s="16">
        <f>'[6]Com Forecast Med'!AR183</f>
        <v>4.6066000000000003</v>
      </c>
      <c r="AT183" s="16">
        <f>'[6]Com Forecast Med'!AS183</f>
        <v>4.3327999999999918</v>
      </c>
      <c r="AU183" s="16">
        <f>'[6]Com Forecast Med'!AT183</f>
        <v>5.0189000000000021</v>
      </c>
      <c r="AV183" s="16">
        <f>'[6]Com Forecast Med'!AU183</f>
        <v>5.7505999999999915</v>
      </c>
      <c r="AW183" s="16">
        <f>'[6]Com Forecast Med'!AV183</f>
        <v>5.3143000000000029</v>
      </c>
      <c r="AX183" s="16">
        <f>'[6]Com Forecast Med'!AW183</f>
        <v>4.4261999999999944</v>
      </c>
      <c r="AY183" s="16">
        <f>'[6]Com Forecast Med'!AX183</f>
        <v>4.7358000000000118</v>
      </c>
      <c r="AZ183" s="16">
        <f>'[6]Com Forecast Med'!AY183</f>
        <v>5.0985000000000014</v>
      </c>
      <c r="BA183" s="16">
        <f>'[6]Com Forecast Med'!AZ183</f>
        <v>4.8359999999999843</v>
      </c>
      <c r="BB183" s="16">
        <f>'[6]Com Forecast Med'!BA183</f>
        <v>4.5592000000000041</v>
      </c>
      <c r="BC183" s="16">
        <f>'[6]Com Forecast Med'!BB183</f>
        <v>4.1688000000000045</v>
      </c>
      <c r="BD183" s="16">
        <f>'[6]Com Forecast Med'!BC183</f>
        <v>4.1186000000000149</v>
      </c>
      <c r="BE183" s="16">
        <f>'[6]Com Forecast Med'!BD183</f>
        <v>4.2489999999999952</v>
      </c>
      <c r="BF183" s="16">
        <f>'[6]Com Forecast Med'!BE183</f>
        <v>4.8135000000000048</v>
      </c>
      <c r="BG183" s="16">
        <f>'[6]Com Forecast Med'!BF183</f>
        <v>4.8499999999999943</v>
      </c>
      <c r="BH183" s="16">
        <f>'[6]Com Forecast Med'!BG183</f>
        <v>4.8425000000000011</v>
      </c>
      <c r="BI183" s="16">
        <f>'[6]Com Forecast Med'!BH183</f>
        <v>5.0452999999999975</v>
      </c>
      <c r="BJ183" s="16">
        <f>'[6]Com Forecast Med'!BI183</f>
        <v>5.217899999999986</v>
      </c>
      <c r="BL183" s="344" t="str">
        <f t="shared" si="6"/>
        <v>Hospital</v>
      </c>
      <c r="BM183" s="345">
        <f t="shared" si="7"/>
        <v>96.787699999999987</v>
      </c>
      <c r="BN183" s="349">
        <f t="shared" si="8"/>
        <v>8.2434030980226863E-2</v>
      </c>
    </row>
    <row r="184" spans="1:66" s="8" customFormat="1">
      <c r="A184" s="57"/>
      <c r="B184" s="1" t="str">
        <f t="shared" si="5"/>
        <v>RegionResidential CareNew</v>
      </c>
      <c r="C184" s="57"/>
      <c r="D184" s="372" t="s">
        <v>5434</v>
      </c>
      <c r="E184" s="57" t="s">
        <v>8</v>
      </c>
      <c r="F184" s="57"/>
      <c r="G184" s="57"/>
      <c r="H184" s="16">
        <f>'[6]Com Forecast Med'!G184</f>
        <v>1.5868732800000001</v>
      </c>
      <c r="I184" s="16">
        <f>'[6]Com Forecast Med'!H184</f>
        <v>1.5850439220000001</v>
      </c>
      <c r="J184" s="16">
        <f>'[6]Com Forecast Med'!I184</f>
        <v>2.1840582660000001</v>
      </c>
      <c r="K184" s="16">
        <f>'[6]Com Forecast Med'!J184</f>
        <v>1.6983533160000002</v>
      </c>
      <c r="L184" s="16">
        <f>'[6]Com Forecast Med'!K184</f>
        <v>1.4102051739999999</v>
      </c>
      <c r="M184" s="16">
        <f>'[6]Com Forecast Med'!L184</f>
        <v>2.5247384020000001</v>
      </c>
      <c r="N184" s="16">
        <f>'[6]Com Forecast Med'!M184</f>
        <v>1.9978036160000001</v>
      </c>
      <c r="O184" s="16">
        <f>'[6]Com Forecast Med'!N184</f>
        <v>1.9580872119999997</v>
      </c>
      <c r="P184" s="16">
        <f>'[6]Com Forecast Med'!O184</f>
        <v>1.839522216</v>
      </c>
      <c r="Q184" s="16">
        <f>'[6]Com Forecast Med'!P184</f>
        <v>1.601259706</v>
      </c>
      <c r="R184" s="16">
        <f>'[6]Com Forecast Med'!Q184</f>
        <v>2.4547434920000004</v>
      </c>
      <c r="S184" s="16">
        <f>'[6]Com Forecast Med'!R184</f>
        <v>2.82329506</v>
      </c>
      <c r="T184" s="16">
        <f>'[6]Com Forecast Med'!S184</f>
        <v>4.3995720020000002</v>
      </c>
      <c r="U184" s="16">
        <f>'[6]Com Forecast Med'!T184</f>
        <v>3.9502809980000002</v>
      </c>
      <c r="V184" s="16">
        <f>'[6]Com Forecast Med'!U184</f>
        <v>3.2548358020000001</v>
      </c>
      <c r="W184" s="16">
        <f>'[6]Com Forecast Med'!V184</f>
        <v>3.183592516</v>
      </c>
      <c r="X184" s="16">
        <f>'[6]Com Forecast Med'!W184</f>
        <v>3.2696349979999999</v>
      </c>
      <c r="Y184" s="16">
        <f>'[6]Com Forecast Med'!X184</f>
        <v>3.3710648880000003</v>
      </c>
      <c r="Z184" s="16">
        <f>'[6]Com Forecast Med'!Y184</f>
        <v>7.6951280000000004</v>
      </c>
      <c r="AA184" s="16">
        <f>'[6]Com Forecast Med'!Z184</f>
        <v>4.5313210000000002</v>
      </c>
      <c r="AB184" s="16">
        <f>'[6]Com Forecast Med'!AA184</f>
        <v>4.4960725606</v>
      </c>
      <c r="AC184" s="16">
        <f>'[6]Com Forecast Med'!AB184</f>
        <v>4.5696217040999993</v>
      </c>
      <c r="AD184" s="16">
        <f>'[6]Com Forecast Med'!AC184</f>
        <v>4.8413475147999998</v>
      </c>
      <c r="AE184" s="16">
        <f>'[6]Com Forecast Med'!AD184</f>
        <v>5.1556288689000001</v>
      </c>
      <c r="AF184" s="16">
        <f>'[6]Com Forecast Med'!AE184</f>
        <v>5.2352342909999985</v>
      </c>
      <c r="AG184" s="16">
        <f>'[6]Com Forecast Med'!AF184</f>
        <v>1.3778969999999999</v>
      </c>
      <c r="AH184" s="16">
        <f>'[6]Com Forecast Med'!AG184</f>
        <v>1.151362</v>
      </c>
      <c r="AI184" s="16">
        <f>'[6]Com Forecast Med'!AH184</f>
        <v>1.7164301092828733</v>
      </c>
      <c r="AJ184" s="16">
        <f>'[6]Com Forecast Med'!AI184</f>
        <v>1.5059399999999998</v>
      </c>
      <c r="AK184" s="16">
        <f>'[6]Com Forecast Med'!AJ184</f>
        <v>2.2663700000000002</v>
      </c>
      <c r="AL184" s="16">
        <f>'[6]Com Forecast Med'!AK184</f>
        <v>2.3558889999999999</v>
      </c>
      <c r="AM184" s="16">
        <f>'[6]Com Forecast Med'!AL184</f>
        <v>2.3749039999999999</v>
      </c>
      <c r="AN184" s="16">
        <f>'[6]Com Forecast Med'!AM184</f>
        <v>1.4675697775410228</v>
      </c>
      <c r="AO184" s="16">
        <f>'[6]Com Forecast Med'!AN184</f>
        <v>2.2383374637780533</v>
      </c>
      <c r="AP184" s="16">
        <f>'[6]Com Forecast Med'!AO184</f>
        <v>2.6189999999999998</v>
      </c>
      <c r="AQ184" s="89">
        <f>'[6]Com Forecast Med'!AP184</f>
        <v>2.9393000000000029</v>
      </c>
      <c r="AR184" s="16">
        <f>'[6]Com Forecast Med'!AQ184</f>
        <v>3.1166000000000054</v>
      </c>
      <c r="AS184" s="16">
        <f>'[6]Com Forecast Med'!AR184</f>
        <v>3.2755999999999972</v>
      </c>
      <c r="AT184" s="16">
        <f>'[6]Com Forecast Med'!AS184</f>
        <v>3.6443999999999903</v>
      </c>
      <c r="AU184" s="16">
        <f>'[6]Com Forecast Med'!AT184</f>
        <v>3.8999000000000024</v>
      </c>
      <c r="AV184" s="16">
        <f>'[6]Com Forecast Med'!AU184</f>
        <v>4.4519999999999982</v>
      </c>
      <c r="AW184" s="16">
        <f>'[6]Com Forecast Med'!AV184</f>
        <v>3.8777000000000044</v>
      </c>
      <c r="AX184" s="16">
        <f>'[6]Com Forecast Med'!AW184</f>
        <v>3.2864000000000146</v>
      </c>
      <c r="AY184" s="16">
        <f>'[6]Com Forecast Med'!AX184</f>
        <v>3.396899999999988</v>
      </c>
      <c r="AZ184" s="16">
        <f>'[6]Com Forecast Med'!AY184</f>
        <v>3.6914999999999907</v>
      </c>
      <c r="BA184" s="16">
        <f>'[6]Com Forecast Med'!AZ184</f>
        <v>3.4791000000000167</v>
      </c>
      <c r="BB184" s="16">
        <f>'[6]Com Forecast Med'!BA184</f>
        <v>3.2355000000000018</v>
      </c>
      <c r="BC184" s="16">
        <f>'[6]Com Forecast Med'!BB184</f>
        <v>2.8160999999999774</v>
      </c>
      <c r="BD184" s="16">
        <f>'[6]Com Forecast Med'!BC184</f>
        <v>2.8986000000000161</v>
      </c>
      <c r="BE184" s="16">
        <f>'[6]Com Forecast Med'!BD184</f>
        <v>2.8967000000000098</v>
      </c>
      <c r="BF184" s="16">
        <f>'[6]Com Forecast Med'!BE184</f>
        <v>3.4068999999999789</v>
      </c>
      <c r="BG184" s="16">
        <f>'[6]Com Forecast Med'!BF184</f>
        <v>3.2394000000000176</v>
      </c>
      <c r="BH184" s="16">
        <f>'[6]Com Forecast Med'!BG184</f>
        <v>3.4207999999999856</v>
      </c>
      <c r="BI184" s="16">
        <f>'[6]Com Forecast Med'!BH184</f>
        <v>3.4808000000000163</v>
      </c>
      <c r="BJ184" s="16">
        <f>'[6]Com Forecast Med'!BI184</f>
        <v>3.7247999999999877</v>
      </c>
      <c r="BL184" s="344" t="str">
        <f t="shared" si="6"/>
        <v>Residential Care</v>
      </c>
      <c r="BM184" s="345">
        <f t="shared" si="7"/>
        <v>70.798000000000002</v>
      </c>
      <c r="BN184" s="349">
        <f t="shared" si="8"/>
        <v>6.0298617751409551E-2</v>
      </c>
    </row>
    <row r="185" spans="1:66" s="8" customFormat="1">
      <c r="A185" s="57"/>
      <c r="B185" s="1" t="str">
        <f t="shared" si="5"/>
        <v>RegionAssemblyNew</v>
      </c>
      <c r="C185" s="57"/>
      <c r="D185" s="372" t="s">
        <v>67</v>
      </c>
      <c r="E185" s="57" t="s">
        <v>8</v>
      </c>
      <c r="F185" s="57"/>
      <c r="G185" s="57"/>
      <c r="H185" s="16">
        <f>'[6]Com Forecast Med'!G185</f>
        <v>2.0197172999999999</v>
      </c>
      <c r="I185" s="16">
        <f>'[6]Com Forecast Med'!H185</f>
        <v>2.4033025800000001</v>
      </c>
      <c r="J185" s="16">
        <f>'[6]Com Forecast Med'!I185</f>
        <v>1.6100873400000002</v>
      </c>
      <c r="K185" s="16">
        <f>'[6]Com Forecast Med'!J185</f>
        <v>2.2882799000000005</v>
      </c>
      <c r="L185" s="16">
        <f>'[6]Com Forecast Med'!K185</f>
        <v>2.8939977200000002</v>
      </c>
      <c r="M185" s="16">
        <f>'[6]Com Forecast Med'!L185</f>
        <v>2.6208346827820002</v>
      </c>
      <c r="N185" s="16">
        <f>'[6]Com Forecast Med'!M185</f>
        <v>2.808180909576</v>
      </c>
      <c r="O185" s="16">
        <f>'[6]Com Forecast Med'!N185</f>
        <v>2.4410076620000001</v>
      </c>
      <c r="P185" s="16">
        <f>'[6]Com Forecast Med'!O185</f>
        <v>3.4118360120000002</v>
      </c>
      <c r="Q185" s="16">
        <f>'[6]Com Forecast Med'!P185</f>
        <v>4.6980795400000002</v>
      </c>
      <c r="R185" s="16">
        <f>'[6]Com Forecast Med'!Q185</f>
        <v>5.0203619890399995</v>
      </c>
      <c r="S185" s="16">
        <f>'[6]Com Forecast Med'!R185</f>
        <v>6.1223928520000008</v>
      </c>
      <c r="T185" s="16">
        <f>'[6]Com Forecast Med'!S185</f>
        <v>6.8415446340000008</v>
      </c>
      <c r="U185" s="16">
        <f>'[6]Com Forecast Med'!T185</f>
        <v>6.760534805999999</v>
      </c>
      <c r="V185" s="16">
        <f>'[6]Com Forecast Med'!U185</f>
        <v>5.2803142400000009</v>
      </c>
      <c r="W185" s="16">
        <f>'[6]Com Forecast Med'!V185</f>
        <v>4.7062230000000005</v>
      </c>
      <c r="X185" s="16">
        <f>'[6]Com Forecast Med'!W185</f>
        <v>4.0795029999999999</v>
      </c>
      <c r="Y185" s="16">
        <f>'[6]Com Forecast Med'!X185</f>
        <v>5.6370279999999999</v>
      </c>
      <c r="Z185" s="16">
        <f>'[6]Com Forecast Med'!Y185</f>
        <v>3.2726250000000006</v>
      </c>
      <c r="AA185" s="16">
        <f>'[6]Com Forecast Med'!Z185</f>
        <v>4.1234289999999998</v>
      </c>
      <c r="AB185" s="16">
        <f>'[6]Com Forecast Med'!AA185</f>
        <v>4.1990751697822688</v>
      </c>
      <c r="AC185" s="16">
        <f>'[6]Com Forecast Med'!AB185</f>
        <v>3.9559845486033547</v>
      </c>
      <c r="AD185" s="16">
        <f>'[6]Com Forecast Med'!AC185</f>
        <v>4.2245626971251937</v>
      </c>
      <c r="AE185" s="16">
        <f>'[6]Com Forecast Med'!AD185</f>
        <v>4.3471217789162404</v>
      </c>
      <c r="AF185" s="16">
        <f>'[6]Com Forecast Med'!AE185</f>
        <v>4.1660864881761857</v>
      </c>
      <c r="AG185" s="16">
        <f>'[6]Com Forecast Med'!AF185</f>
        <v>2.2409970000000001</v>
      </c>
      <c r="AH185" s="16">
        <f>'[6]Com Forecast Med'!AG185</f>
        <v>0.79956899999999997</v>
      </c>
      <c r="AI185" s="16">
        <f>'[6]Com Forecast Med'!AH185</f>
        <v>2.5294500000000002</v>
      </c>
      <c r="AJ185" s="16">
        <f>'[6]Com Forecast Med'!AI185</f>
        <v>1.64093</v>
      </c>
      <c r="AK185" s="16">
        <f>'[6]Com Forecast Med'!AJ185</f>
        <v>0.58013000000000003</v>
      </c>
      <c r="AL185" s="16">
        <f>'[6]Com Forecast Med'!AK185</f>
        <v>2.497757</v>
      </c>
      <c r="AM185" s="16">
        <f>'[6]Com Forecast Med'!AL185</f>
        <v>2.2152449999999995</v>
      </c>
      <c r="AN185" s="16">
        <f>'[6]Com Forecast Med'!AM185</f>
        <v>3.1916308730298697</v>
      </c>
      <c r="AO185" s="16">
        <f>'[6]Com Forecast Med'!AN185</f>
        <v>2.6556426210083051</v>
      </c>
      <c r="AP185" s="16">
        <f>'[6]Com Forecast Med'!AO185</f>
        <v>2.1750000000000114</v>
      </c>
      <c r="AQ185" s="89">
        <f>'[6]Com Forecast Med'!AP185</f>
        <v>4.3659999999999854</v>
      </c>
      <c r="AR185" s="16">
        <f>'[6]Com Forecast Med'!AQ185</f>
        <v>7.2918999999999983</v>
      </c>
      <c r="AS185" s="16">
        <f>'[6]Com Forecast Med'!AR185</f>
        <v>4.5765999999999849</v>
      </c>
      <c r="AT185" s="16">
        <f>'[6]Com Forecast Med'!AS185</f>
        <v>4.5394999999999754</v>
      </c>
      <c r="AU185" s="16">
        <f>'[6]Com Forecast Med'!AT185</f>
        <v>5.2556000000000154</v>
      </c>
      <c r="AV185" s="16">
        <f>'[6]Com Forecast Med'!AU185</f>
        <v>6.5803999999999974</v>
      </c>
      <c r="AW185" s="16">
        <f>'[6]Com Forecast Med'!AV185</f>
        <v>7.3516999999999939</v>
      </c>
      <c r="AX185" s="16">
        <f>'[6]Com Forecast Med'!AW185</f>
        <v>8.0373000000000161</v>
      </c>
      <c r="AY185" s="16">
        <f>'[6]Com Forecast Med'!AX185</f>
        <v>9.2554999999999836</v>
      </c>
      <c r="AZ185" s="16">
        <f>'[6]Com Forecast Med'!AY185</f>
        <v>9.2205000000000155</v>
      </c>
      <c r="BA185" s="16">
        <f>'[6]Com Forecast Med'!AZ185</f>
        <v>8.7837000000000103</v>
      </c>
      <c r="BB185" s="16">
        <f>'[6]Com Forecast Med'!BA185</f>
        <v>8.3224999999999909</v>
      </c>
      <c r="BC185" s="16">
        <f>'[6]Com Forecast Med'!BB185</f>
        <v>9.4014000000000237</v>
      </c>
      <c r="BD185" s="16">
        <f>'[6]Com Forecast Med'!BC185</f>
        <v>9.4797999999999547</v>
      </c>
      <c r="BE185" s="16">
        <f>'[6]Com Forecast Med'!BD185</f>
        <v>9.665800000000047</v>
      </c>
      <c r="BF185" s="16">
        <f>'[6]Com Forecast Med'!BE185</f>
        <v>10.129399999999976</v>
      </c>
      <c r="BG185" s="16">
        <f>'[6]Com Forecast Med'!BF185</f>
        <v>10.486800000000017</v>
      </c>
      <c r="BH185" s="16">
        <f>'[6]Com Forecast Med'!BG185</f>
        <v>10.711199999999963</v>
      </c>
      <c r="BI185" s="16">
        <f>'[6]Com Forecast Med'!BH185</f>
        <v>9.8532000000000153</v>
      </c>
      <c r="BJ185" s="16">
        <f>'[6]Com Forecast Med'!BI185</f>
        <v>10.013199999999983</v>
      </c>
      <c r="BL185" s="344" t="str">
        <f t="shared" si="6"/>
        <v>Assembly</v>
      </c>
      <c r="BM185" s="345">
        <f t="shared" si="7"/>
        <v>165.49699999999996</v>
      </c>
      <c r="BN185" s="349">
        <f t="shared" si="8"/>
        <v>0.14095370408775706</v>
      </c>
    </row>
    <row r="186" spans="1:66" s="8" customFormat="1">
      <c r="A186" s="57"/>
      <c r="B186" s="1" t="str">
        <f t="shared" si="5"/>
        <v>RegionOtherNew</v>
      </c>
      <c r="C186" s="57"/>
      <c r="D186" s="372" t="s">
        <v>69</v>
      </c>
      <c r="E186" s="57" t="s">
        <v>8</v>
      </c>
      <c r="F186" s="57"/>
      <c r="G186" s="57"/>
      <c r="H186" s="16">
        <f>'[6]Com Forecast Med'!G186</f>
        <v>3.9206276999999998</v>
      </c>
      <c r="I186" s="16">
        <f>'[6]Com Forecast Med'!H186</f>
        <v>5.0675564200000007</v>
      </c>
      <c r="J186" s="16">
        <f>'[6]Com Forecast Med'!I186</f>
        <v>3.3396976600000001</v>
      </c>
      <c r="K186" s="16">
        <f>'[6]Com Forecast Med'!J186</f>
        <v>4.6083171000000007</v>
      </c>
      <c r="L186" s="16">
        <f>'[6]Com Forecast Med'!K186</f>
        <v>5.7593702800000015</v>
      </c>
      <c r="M186" s="16">
        <f>'[6]Com Forecast Med'!L186</f>
        <v>5.3036676835180003</v>
      </c>
      <c r="N186" s="16">
        <f>'[6]Com Forecast Med'!M186</f>
        <v>5.8835187068239998</v>
      </c>
      <c r="O186" s="16">
        <f>'[6]Com Forecast Med'!N186</f>
        <v>5.0332472000000008</v>
      </c>
      <c r="P186" s="16">
        <f>'[6]Com Forecast Med'!O186</f>
        <v>6.8259360000000013</v>
      </c>
      <c r="Q186" s="16">
        <f>'[6]Com Forecast Med'!P186</f>
        <v>9.5154594599999989</v>
      </c>
      <c r="R186" s="16">
        <f>'[6]Com Forecast Med'!Q186</f>
        <v>10.112064566959999</v>
      </c>
      <c r="S186" s="16">
        <f>'[6]Com Forecast Med'!R186</f>
        <v>12.426664039999999</v>
      </c>
      <c r="T186" s="16">
        <f>'[6]Com Forecast Med'!S186</f>
        <v>13.837188780000002</v>
      </c>
      <c r="U186" s="16">
        <f>'[6]Com Forecast Med'!T186</f>
        <v>13.824212319999997</v>
      </c>
      <c r="V186" s="16">
        <f>'[6]Com Forecast Med'!U186</f>
        <v>10.72506976</v>
      </c>
      <c r="W186" s="16">
        <f>'[6]Com Forecast Med'!V186</f>
        <v>7.2359570000000009</v>
      </c>
      <c r="X186" s="16">
        <f>'[6]Com Forecast Med'!W186</f>
        <v>9.5127850000000009</v>
      </c>
      <c r="Y186" s="16">
        <f>'[6]Com Forecast Med'!X186</f>
        <v>8.767590000000002</v>
      </c>
      <c r="Z186" s="16">
        <f>'[6]Com Forecast Med'!Y186</f>
        <v>3.607186</v>
      </c>
      <c r="AA186" s="16">
        <f>'[6]Com Forecast Med'!Z186</f>
        <v>4.0182390000000003</v>
      </c>
      <c r="AB186" s="16">
        <f>'[6]Com Forecast Med'!AA186</f>
        <v>4.2711939641417151</v>
      </c>
      <c r="AC186" s="16">
        <f>'[6]Com Forecast Med'!AB186</f>
        <v>4.5946027044206748</v>
      </c>
      <c r="AD186" s="16">
        <f>'[6]Com Forecast Med'!AC186</f>
        <v>4.429112704129059</v>
      </c>
      <c r="AE186" s="16">
        <f>'[6]Com Forecast Med'!AD186</f>
        <v>4.3281691197780701</v>
      </c>
      <c r="AF186" s="16">
        <f>'[6]Com Forecast Med'!AE186</f>
        <v>4.1834530407094128</v>
      </c>
      <c r="AG186" s="16">
        <f>'[6]Com Forecast Med'!AF186</f>
        <v>6.2913229999999949</v>
      </c>
      <c r="AH186" s="16">
        <f>'[6]Com Forecast Med'!AG186</f>
        <v>2.1713789999999999</v>
      </c>
      <c r="AI186" s="16">
        <f>'[6]Com Forecast Med'!AH186</f>
        <v>0.9692400000000001</v>
      </c>
      <c r="AJ186" s="16">
        <f>'[6]Com Forecast Med'!AI186</f>
        <v>2.2811000000000003</v>
      </c>
      <c r="AK186" s="16">
        <f>'[6]Com Forecast Med'!AJ186</f>
        <v>1.4797600000000002</v>
      </c>
      <c r="AL186" s="16">
        <f>'[6]Com Forecast Med'!AK186</f>
        <v>12.705783</v>
      </c>
      <c r="AM186" s="16">
        <f>'[6]Com Forecast Med'!AL186</f>
        <v>11.091638000000001</v>
      </c>
      <c r="AN186" s="16">
        <f>'[6]Com Forecast Med'!AM186</f>
        <v>7.2940239088836858</v>
      </c>
      <c r="AO186" s="16">
        <f>'[6]Com Forecast Med'!AN186</f>
        <v>6.5059782198673481</v>
      </c>
      <c r="AP186" s="16">
        <f>'[6]Com Forecast Med'!AO186</f>
        <v>5.6680000000000064</v>
      </c>
      <c r="AQ186" s="89">
        <f>'[6]Com Forecast Med'!AP186</f>
        <v>6.0611999999999853</v>
      </c>
      <c r="AR186" s="16">
        <f>'[6]Com Forecast Med'!AQ186</f>
        <v>7.8004999999999995</v>
      </c>
      <c r="AS186" s="16">
        <f>'[6]Com Forecast Med'!AR186</f>
        <v>6.6522999999999683</v>
      </c>
      <c r="AT186" s="16">
        <f>'[6]Com Forecast Med'!AS186</f>
        <v>6.4540000000000077</v>
      </c>
      <c r="AU186" s="16">
        <f>'[6]Com Forecast Med'!AT186</f>
        <v>9.3659999999999854</v>
      </c>
      <c r="AV186" s="16">
        <f>'[6]Com Forecast Med'!AU186</f>
        <v>9.7666000000000395</v>
      </c>
      <c r="AW186" s="16">
        <f>'[6]Com Forecast Med'!AV186</f>
        <v>8.5138000000000034</v>
      </c>
      <c r="AX186" s="16">
        <f>'[6]Com Forecast Med'!AW186</f>
        <v>7.8408000000000015</v>
      </c>
      <c r="AY186" s="16">
        <f>'[6]Com Forecast Med'!AX186</f>
        <v>9.9452999999999747</v>
      </c>
      <c r="AZ186" s="16">
        <f>'[6]Com Forecast Med'!AY186</f>
        <v>9.926400000000001</v>
      </c>
      <c r="BA186" s="16">
        <f>'[6]Com Forecast Med'!AZ186</f>
        <v>10.085100000000011</v>
      </c>
      <c r="BB186" s="16">
        <f>'[6]Com Forecast Med'!BA186</f>
        <v>8.8403999999999883</v>
      </c>
      <c r="BC186" s="16">
        <f>'[6]Com Forecast Med'!BB186</f>
        <v>8.5713000000000079</v>
      </c>
      <c r="BD186" s="16">
        <f>'[6]Com Forecast Med'!BC186</f>
        <v>8.4803999999999746</v>
      </c>
      <c r="BE186" s="16">
        <f>'[6]Com Forecast Med'!BD186</f>
        <v>9.0716000000000463</v>
      </c>
      <c r="BF186" s="16">
        <f>'[6]Com Forecast Med'!BE186</f>
        <v>8.5447999999999524</v>
      </c>
      <c r="BG186" s="16">
        <f>'[6]Com Forecast Med'!BF186</f>
        <v>9.834699999999998</v>
      </c>
      <c r="BH186" s="16">
        <f>'[6]Com Forecast Med'!BG186</f>
        <v>10.998900000000049</v>
      </c>
      <c r="BI186" s="16">
        <f>'[6]Com Forecast Med'!BH186</f>
        <v>9.4040999999999713</v>
      </c>
      <c r="BJ186" s="16">
        <f>'[6]Com Forecast Med'!BI186</f>
        <v>9.6466000000000349</v>
      </c>
      <c r="BL186" s="346" t="str">
        <f t="shared" si="6"/>
        <v>Other</v>
      </c>
      <c r="BM186" s="347">
        <f t="shared" si="7"/>
        <v>181.47280000000001</v>
      </c>
      <c r="BN186" s="350">
        <f t="shared" si="8"/>
        <v>0.15456028418144574</v>
      </c>
    </row>
    <row r="187" spans="1:66">
      <c r="A187" s="57"/>
      <c r="B187" s="1" t="str">
        <f t="shared" si="5"/>
        <v>RegionLarge OffStock 2016</v>
      </c>
      <c r="C187" s="57"/>
      <c r="D187" s="372" t="s">
        <v>41</v>
      </c>
      <c r="E187" s="1" t="s">
        <v>5421</v>
      </c>
      <c r="F187" s="57" t="s">
        <v>71</v>
      </c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72" t="s">
        <v>41</v>
      </c>
      <c r="AH187" s="76">
        <v>324</v>
      </c>
      <c r="AK187" s="16">
        <f>'[6]Com Forecast Med'!AJ187</f>
        <v>374.08900330716483</v>
      </c>
      <c r="AL187" s="16">
        <f>'[6]Com Forecast Med'!AK187</f>
        <v>376.96257131716482</v>
      </c>
      <c r="AM187" s="16">
        <f>'[6]Com Forecast Med'!AL187</f>
        <v>381.4216171571648</v>
      </c>
      <c r="AN187" s="16">
        <f>'[6]Com Forecast Med'!AM187</f>
        <v>387.81446819133123</v>
      </c>
      <c r="AO187" s="16">
        <f>'[6]Com Forecast Med'!AN187</f>
        <v>392.31295127047315</v>
      </c>
      <c r="AP187" s="16">
        <f>'[6]Com Forecast Med'!AO187</f>
        <v>397.3915826151196</v>
      </c>
      <c r="AQ187" s="89">
        <f>'[6]Com Forecast Med'!AP187</f>
        <v>396.19940786727432</v>
      </c>
      <c r="AR187" s="16">
        <f>'[6]Com Forecast Med'!AQ187</f>
        <v>395.01080964367247</v>
      </c>
      <c r="AS187" s="16">
        <f>'[6]Com Forecast Med'!AR187</f>
        <v>393.82577721474149</v>
      </c>
      <c r="AT187" s="16">
        <f>'[6]Com Forecast Med'!AS187</f>
        <v>392.64429988309723</v>
      </c>
      <c r="AU187" s="16">
        <f>'[6]Com Forecast Med'!AT187</f>
        <v>391.46636698344793</v>
      </c>
      <c r="AV187" s="16">
        <f>'[6]Com Forecast Med'!AU187</f>
        <v>390.2919678824976</v>
      </c>
      <c r="AW187" s="16">
        <f>'[6]Com Forecast Med'!AV187</f>
        <v>389.12109197885013</v>
      </c>
      <c r="AX187" s="16">
        <f>'[6]Com Forecast Med'!AW187</f>
        <v>387.95372870291351</v>
      </c>
      <c r="AY187" s="16">
        <f>'[6]Com Forecast Med'!AX187</f>
        <v>386.78986751680475</v>
      </c>
      <c r="AZ187" s="16">
        <f>'[6]Com Forecast Med'!AY187</f>
        <v>385.62949791425433</v>
      </c>
      <c r="BA187" s="16">
        <f>'[6]Com Forecast Med'!AZ187</f>
        <v>384.47260942051156</v>
      </c>
      <c r="BB187" s="16">
        <f>'[6]Com Forecast Med'!BA187</f>
        <v>383.31919159225004</v>
      </c>
      <c r="BC187" s="16">
        <f>'[6]Com Forecast Med'!BB187</f>
        <v>382.16923401747329</v>
      </c>
      <c r="BD187" s="16">
        <f>'[6]Com Forecast Med'!BC187</f>
        <v>381.02272631542093</v>
      </c>
      <c r="BE187" s="16">
        <f>'[6]Com Forecast Med'!BD187</f>
        <v>379.87965813647463</v>
      </c>
      <c r="BF187" s="16">
        <f>'[6]Com Forecast Med'!BE187</f>
        <v>378.74001916206521</v>
      </c>
      <c r="BG187" s="16">
        <f>'[6]Com Forecast Med'!BF187</f>
        <v>377.60379910457902</v>
      </c>
      <c r="BH187" s="16">
        <f>'[6]Com Forecast Med'!BG187</f>
        <v>376.47098770726524</v>
      </c>
      <c r="BI187" s="16">
        <f>'[6]Com Forecast Med'!BH187</f>
        <v>375.34157474414343</v>
      </c>
      <c r="BJ187" s="16">
        <f>'[6]Com Forecast Med'!BI187</f>
        <v>374.21555001991101</v>
      </c>
      <c r="BL187" s="342" t="str">
        <f t="shared" si="6"/>
        <v>Large Off</v>
      </c>
      <c r="BM187" s="352">
        <f>BJ187</f>
        <v>374.21555001991101</v>
      </c>
      <c r="BN187" s="353">
        <f>BM187/SUM($BM$187:$BM$204)</f>
        <v>0.11435740016957417</v>
      </c>
    </row>
    <row r="188" spans="1:66">
      <c r="A188" s="57"/>
      <c r="B188" s="1" t="str">
        <f t="shared" si="5"/>
        <v>RegionMedium OffStock 2016</v>
      </c>
      <c r="C188" s="57"/>
      <c r="D188" s="372" t="s">
        <v>43</v>
      </c>
      <c r="E188" s="1" t="s">
        <v>5421</v>
      </c>
      <c r="F188" s="57" t="s">
        <v>71</v>
      </c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72" t="s">
        <v>43</v>
      </c>
      <c r="AH188" s="77">
        <v>316</v>
      </c>
      <c r="AK188" s="16">
        <f>'[6]Com Forecast Med'!AJ188</f>
        <v>185.51031783189035</v>
      </c>
      <c r="AL188" s="16">
        <f>'[6]Com Forecast Med'!AK188</f>
        <v>187.7985690518903</v>
      </c>
      <c r="AM188" s="16">
        <f>'[6]Com Forecast Med'!AL188</f>
        <v>191.33890653189036</v>
      </c>
      <c r="AN188" s="16">
        <f>'[6]Com Forecast Med'!AM188</f>
        <v>196.22260136395678</v>
      </c>
      <c r="AO188" s="16">
        <f>'[6]Com Forecast Med'!AN188</f>
        <v>199.76112896026385</v>
      </c>
      <c r="AP188" s="16">
        <f>'[6]Com Forecast Med'!AO188</f>
        <v>203.60648659664545</v>
      </c>
      <c r="AQ188" s="89">
        <f>'[6]Com Forecast Med'!AP188</f>
        <v>202.99566713685553</v>
      </c>
      <c r="AR188" s="16">
        <f>'[6]Com Forecast Med'!AQ188</f>
        <v>202.38668013544498</v>
      </c>
      <c r="AS188" s="16">
        <f>'[6]Com Forecast Med'!AR188</f>
        <v>201.77952009503861</v>
      </c>
      <c r="AT188" s="16">
        <f>'[6]Com Forecast Med'!AS188</f>
        <v>201.17418153475353</v>
      </c>
      <c r="AU188" s="16">
        <f>'[6]Com Forecast Med'!AT188</f>
        <v>200.57065899014924</v>
      </c>
      <c r="AV188" s="16">
        <f>'[6]Com Forecast Med'!AU188</f>
        <v>199.96894701317882</v>
      </c>
      <c r="AW188" s="16">
        <f>'[6]Com Forecast Med'!AV188</f>
        <v>199.36904017213928</v>
      </c>
      <c r="AX188" s="16">
        <f>'[6]Com Forecast Med'!AW188</f>
        <v>198.77093305162285</v>
      </c>
      <c r="AY188" s="16">
        <f>'[6]Com Forecast Med'!AX188</f>
        <v>198.17462025246797</v>
      </c>
      <c r="AZ188" s="16">
        <f>'[6]Com Forecast Med'!AY188</f>
        <v>197.58009639171058</v>
      </c>
      <c r="BA188" s="16">
        <f>'[6]Com Forecast Med'!AZ188</f>
        <v>196.98735610253544</v>
      </c>
      <c r="BB188" s="16">
        <f>'[6]Com Forecast Med'!BA188</f>
        <v>196.39639403422785</v>
      </c>
      <c r="BC188" s="16">
        <f>'[6]Com Forecast Med'!BB188</f>
        <v>195.80720485212515</v>
      </c>
      <c r="BD188" s="16">
        <f>'[6]Com Forecast Med'!BC188</f>
        <v>195.21978323756878</v>
      </c>
      <c r="BE188" s="16">
        <f>'[6]Com Forecast Med'!BD188</f>
        <v>194.63412388785608</v>
      </c>
      <c r="BF188" s="16">
        <f>'[6]Com Forecast Med'!BE188</f>
        <v>194.05022151619249</v>
      </c>
      <c r="BG188" s="16">
        <f>'[6]Com Forecast Med'!BF188</f>
        <v>193.46807085164392</v>
      </c>
      <c r="BH188" s="16">
        <f>'[6]Com Forecast Med'!BG188</f>
        <v>192.88766663908899</v>
      </c>
      <c r="BI188" s="16">
        <f>'[6]Com Forecast Med'!BH188</f>
        <v>192.30900363917172</v>
      </c>
      <c r="BJ188" s="16">
        <f>'[6]Com Forecast Med'!BI188</f>
        <v>191.73207662825419</v>
      </c>
      <c r="BL188" s="344" t="str">
        <f t="shared" si="6"/>
        <v>Medium Off</v>
      </c>
      <c r="BM188" s="354">
        <f t="shared" ref="BM188:BM204" si="9">BJ188</f>
        <v>191.73207662825419</v>
      </c>
      <c r="BN188" s="351">
        <f t="shared" ref="BN188:BN204" si="10">BM188/SUM($BM$187:$BM$204)</f>
        <v>5.8591851170145391E-2</v>
      </c>
    </row>
    <row r="189" spans="1:66">
      <c r="A189" s="57"/>
      <c r="B189" s="1" t="str">
        <f t="shared" si="5"/>
        <v>RegionSmall OffStock 2016</v>
      </c>
      <c r="C189" s="57"/>
      <c r="D189" s="372" t="s">
        <v>45</v>
      </c>
      <c r="E189" s="1" t="s">
        <v>5421</v>
      </c>
      <c r="F189" s="57" t="s">
        <v>71</v>
      </c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72" t="s">
        <v>45</v>
      </c>
      <c r="AH189" s="78">
        <v>95</v>
      </c>
      <c r="AI189" s="79">
        <f>SUM(AH187:AH189)</f>
        <v>735</v>
      </c>
      <c r="AJ189" s="79">
        <f>SUM(AK187:AK189)</f>
        <v>742.74037806435467</v>
      </c>
      <c r="AK189" s="16">
        <f>'[6]Com Forecast Med'!AJ189</f>
        <v>183.14105692529955</v>
      </c>
      <c r="AL189" s="16">
        <f>'[6]Com Forecast Med'!AK189</f>
        <v>183.73751869529951</v>
      </c>
      <c r="AM189" s="16">
        <f>'[6]Com Forecast Med'!AL189</f>
        <v>184.67133937529954</v>
      </c>
      <c r="AN189" s="16">
        <f>'[6]Com Forecast Med'!AM189</f>
        <v>185.952232940773</v>
      </c>
      <c r="AO189" s="16">
        <f>'[6]Com Forecast Med'!AN189</f>
        <v>186.87926633992754</v>
      </c>
      <c r="AP189" s="16">
        <f>'[6]Com Forecast Med'!AO189</f>
        <v>187.88224385323986</v>
      </c>
      <c r="AQ189" s="89">
        <f>'[6]Com Forecast Med'!AP189</f>
        <v>187.31859712168011</v>
      </c>
      <c r="AR189" s="16">
        <f>'[6]Com Forecast Med'!AQ189</f>
        <v>186.75664133031509</v>
      </c>
      <c r="AS189" s="16">
        <f>'[6]Com Forecast Med'!AR189</f>
        <v>186.19637140632415</v>
      </c>
      <c r="AT189" s="16">
        <f>'[6]Com Forecast Med'!AS189</f>
        <v>185.63778229210516</v>
      </c>
      <c r="AU189" s="16">
        <f>'[6]Com Forecast Med'!AT189</f>
        <v>185.08086894522884</v>
      </c>
      <c r="AV189" s="16">
        <f>'[6]Com Forecast Med'!AU189</f>
        <v>184.52562633839315</v>
      </c>
      <c r="AW189" s="16">
        <f>'[6]Com Forecast Med'!AV189</f>
        <v>183.97204945937798</v>
      </c>
      <c r="AX189" s="16">
        <f>'[6]Com Forecast Med'!AW189</f>
        <v>183.42013331099986</v>
      </c>
      <c r="AY189" s="16">
        <f>'[6]Com Forecast Med'!AX189</f>
        <v>182.86987291106681</v>
      </c>
      <c r="AZ189" s="16">
        <f>'[6]Com Forecast Med'!AY189</f>
        <v>182.32126329233364</v>
      </c>
      <c r="BA189" s="16">
        <f>'[6]Com Forecast Med'!AZ189</f>
        <v>181.77429950245664</v>
      </c>
      <c r="BB189" s="16">
        <f>'[6]Com Forecast Med'!BA189</f>
        <v>181.22897660394926</v>
      </c>
      <c r="BC189" s="16">
        <f>'[6]Com Forecast Med'!BB189</f>
        <v>180.68528967413741</v>
      </c>
      <c r="BD189" s="16">
        <f>'[6]Com Forecast Med'!BC189</f>
        <v>180.14323380511502</v>
      </c>
      <c r="BE189" s="16">
        <f>'[6]Com Forecast Med'!BD189</f>
        <v>179.60280410369967</v>
      </c>
      <c r="BF189" s="16">
        <f>'[6]Com Forecast Med'!BE189</f>
        <v>179.06399569138856</v>
      </c>
      <c r="BG189" s="16">
        <f>'[6]Com Forecast Med'!BF189</f>
        <v>178.52680370431437</v>
      </c>
      <c r="BH189" s="16">
        <f>'[6]Com Forecast Med'!BG189</f>
        <v>177.99122329320147</v>
      </c>
      <c r="BI189" s="16">
        <f>'[6]Com Forecast Med'!BH189</f>
        <v>177.45724962332184</v>
      </c>
      <c r="BJ189" s="16">
        <f>'[6]Com Forecast Med'!BI189</f>
        <v>176.92487787445191</v>
      </c>
      <c r="BL189" s="344" t="str">
        <f t="shared" si="6"/>
        <v>Small Off</v>
      </c>
      <c r="BM189" s="354">
        <f t="shared" si="9"/>
        <v>176.92487787445191</v>
      </c>
      <c r="BN189" s="351">
        <f t="shared" si="10"/>
        <v>5.4066884868801443E-2</v>
      </c>
    </row>
    <row r="190" spans="1:66">
      <c r="A190" s="57"/>
      <c r="B190" s="1" t="str">
        <f t="shared" si="5"/>
        <v>RegionXLarge RetStock 2016</v>
      </c>
      <c r="C190" s="57"/>
      <c r="D190" s="372" t="s">
        <v>5432</v>
      </c>
      <c r="E190" s="1" t="s">
        <v>5421</v>
      </c>
      <c r="F190" s="57" t="s">
        <v>71</v>
      </c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74" t="s">
        <v>5432</v>
      </c>
      <c r="AH190" s="76">
        <v>135</v>
      </c>
      <c r="AK190" s="16">
        <f>'[6]Com Forecast Med'!AJ190</f>
        <v>137.99956683460044</v>
      </c>
      <c r="AL190" s="16">
        <f>'[6]Com Forecast Med'!AK190</f>
        <v>138.71277975460043</v>
      </c>
      <c r="AM190" s="16">
        <f>'[6]Com Forecast Med'!AL190</f>
        <v>139.68619373460041</v>
      </c>
      <c r="AN190" s="16">
        <f>'[6]Com Forecast Med'!AM190</f>
        <v>140.66135137439511</v>
      </c>
      <c r="AO190" s="16">
        <f>'[6]Com Forecast Med'!AN190</f>
        <v>141.55119190727632</v>
      </c>
      <c r="AP190" s="16">
        <f>'[6]Com Forecast Med'!AO190</f>
        <v>142.43598868364219</v>
      </c>
      <c r="AQ190" s="89">
        <f>'[6]Com Forecast Med'!AP190</f>
        <v>141.78078313569742</v>
      </c>
      <c r="AR190" s="16">
        <f>'[6]Com Forecast Med'!AQ190</f>
        <v>141.12859153327321</v>
      </c>
      <c r="AS190" s="16">
        <f>'[6]Com Forecast Med'!AR190</f>
        <v>140.47940001222014</v>
      </c>
      <c r="AT190" s="16">
        <f>'[6]Com Forecast Med'!AS190</f>
        <v>139.83319477216392</v>
      </c>
      <c r="AU190" s="16">
        <f>'[6]Com Forecast Med'!AT190</f>
        <v>139.18996207621197</v>
      </c>
      <c r="AV190" s="16">
        <f>'[6]Com Forecast Med'!AU190</f>
        <v>138.54968825066138</v>
      </c>
      <c r="AW190" s="16">
        <f>'[6]Com Forecast Med'!AV190</f>
        <v>137.91235968470832</v>
      </c>
      <c r="AX190" s="16">
        <f>'[6]Com Forecast Med'!AW190</f>
        <v>137.27796283015869</v>
      </c>
      <c r="AY190" s="16">
        <f>'[6]Com Forecast Med'!AX190</f>
        <v>136.64648420113994</v>
      </c>
      <c r="AZ190" s="16">
        <f>'[6]Com Forecast Med'!AY190</f>
        <v>136.01791037381466</v>
      </c>
      <c r="BA190" s="16">
        <f>'[6]Com Forecast Med'!AZ190</f>
        <v>135.39222798609512</v>
      </c>
      <c r="BB190" s="16">
        <f>'[6]Com Forecast Med'!BA190</f>
        <v>134.76942373735909</v>
      </c>
      <c r="BC190" s="16">
        <f>'[6]Com Forecast Med'!BB190</f>
        <v>134.14948438816722</v>
      </c>
      <c r="BD190" s="16">
        <f>'[6]Com Forecast Med'!BC190</f>
        <v>133.53239675998165</v>
      </c>
      <c r="BE190" s="16">
        <f>'[6]Com Forecast Med'!BD190</f>
        <v>132.91814773488571</v>
      </c>
      <c r="BF190" s="16">
        <f>'[6]Com Forecast Med'!BE190</f>
        <v>132.30672425530526</v>
      </c>
      <c r="BG190" s="16">
        <f>'[6]Com Forecast Med'!BF190</f>
        <v>131.69811332373084</v>
      </c>
      <c r="BH190" s="16">
        <f>'[6]Com Forecast Med'!BG190</f>
        <v>131.09230200244167</v>
      </c>
      <c r="BI190" s="16">
        <f>'[6]Com Forecast Med'!BH190</f>
        <v>130.48927741323044</v>
      </c>
      <c r="BJ190" s="16">
        <f>'[6]Com Forecast Med'!BI190</f>
        <v>129.88902673712957</v>
      </c>
      <c r="BL190" s="344" t="str">
        <f t="shared" si="6"/>
        <v>XLarge Ret</v>
      </c>
      <c r="BM190" s="354">
        <f t="shared" si="9"/>
        <v>129.88902673712957</v>
      </c>
      <c r="BN190" s="351">
        <f t="shared" si="10"/>
        <v>3.9693089737783786E-2</v>
      </c>
    </row>
    <row r="191" spans="1:66">
      <c r="A191" s="57"/>
      <c r="B191" s="1" t="str">
        <f t="shared" si="5"/>
        <v>RegionLarge RetStock 2016</v>
      </c>
      <c r="C191" s="57"/>
      <c r="D191" s="372" t="s">
        <v>5429</v>
      </c>
      <c r="E191" s="1" t="s">
        <v>5421</v>
      </c>
      <c r="F191" s="57" t="s">
        <v>71</v>
      </c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74" t="s">
        <v>5429</v>
      </c>
      <c r="AH191" s="77">
        <v>191</v>
      </c>
      <c r="AK191" s="16">
        <f>'[6]Com Forecast Med'!AJ191</f>
        <v>211.99943822917234</v>
      </c>
      <c r="AL191" s="16">
        <f>'[6]Com Forecast Med'!AK191</f>
        <v>212.27585868917237</v>
      </c>
      <c r="AM191" s="16">
        <f>'[6]Com Forecast Med'!AL191</f>
        <v>212.66091767917237</v>
      </c>
      <c r="AN191" s="16">
        <f>'[6]Com Forecast Med'!AM191</f>
        <v>213.04194740646687</v>
      </c>
      <c r="AO191" s="16">
        <f>'[6]Com Forecast Med'!AN191</f>
        <v>213.39192568290599</v>
      </c>
      <c r="AP191" s="16">
        <f>'[6]Com Forecast Med'!AO191</f>
        <v>213.73988358590566</v>
      </c>
      <c r="AQ191" s="89">
        <f>'[6]Com Forecast Med'!AP191</f>
        <v>212.75668012141045</v>
      </c>
      <c r="AR191" s="16">
        <f>'[6]Com Forecast Med'!AQ191</f>
        <v>211.777999392852</v>
      </c>
      <c r="AS191" s="16">
        <f>'[6]Com Forecast Med'!AR191</f>
        <v>210.80382059564485</v>
      </c>
      <c r="AT191" s="16">
        <f>'[6]Com Forecast Med'!AS191</f>
        <v>209.83412302090488</v>
      </c>
      <c r="AU191" s="16">
        <f>'[6]Com Forecast Med'!AT191</f>
        <v>208.86888605500869</v>
      </c>
      <c r="AV191" s="16">
        <f>'[6]Com Forecast Med'!AU191</f>
        <v>207.90808917915564</v>
      </c>
      <c r="AW191" s="16">
        <f>'[6]Com Forecast Med'!AV191</f>
        <v>206.95171196893151</v>
      </c>
      <c r="AX191" s="16">
        <f>'[6]Com Forecast Med'!AW191</f>
        <v>205.99973409387439</v>
      </c>
      <c r="AY191" s="16">
        <f>'[6]Com Forecast Med'!AX191</f>
        <v>205.0521353170426</v>
      </c>
      <c r="AZ191" s="16">
        <f>'[6]Com Forecast Med'!AY191</f>
        <v>204.10889549458417</v>
      </c>
      <c r="BA191" s="16">
        <f>'[6]Com Forecast Med'!AZ191</f>
        <v>203.16999457530909</v>
      </c>
      <c r="BB191" s="16">
        <f>'[6]Com Forecast Med'!BA191</f>
        <v>202.23541260026263</v>
      </c>
      <c r="BC191" s="16">
        <f>'[6]Com Forecast Med'!BB191</f>
        <v>201.30512970230143</v>
      </c>
      <c r="BD191" s="16">
        <f>'[6]Com Forecast Med'!BC191</f>
        <v>200.37912610567085</v>
      </c>
      <c r="BE191" s="16">
        <f>'[6]Com Forecast Med'!BD191</f>
        <v>199.45738212558476</v>
      </c>
      <c r="BF191" s="16">
        <f>'[6]Com Forecast Med'!BE191</f>
        <v>198.53987816780705</v>
      </c>
      <c r="BG191" s="16">
        <f>'[6]Com Forecast Med'!BF191</f>
        <v>197.62659472823515</v>
      </c>
      <c r="BH191" s="16">
        <f>'[6]Com Forecast Med'!BG191</f>
        <v>196.71751239248522</v>
      </c>
      <c r="BI191" s="16">
        <f>'[6]Com Forecast Med'!BH191</f>
        <v>195.8126118354798</v>
      </c>
      <c r="BJ191" s="16">
        <f>'[6]Com Forecast Med'!BI191</f>
        <v>194.91187382103658</v>
      </c>
      <c r="BL191" s="344" t="str">
        <f t="shared" si="6"/>
        <v>Large Ret</v>
      </c>
      <c r="BM191" s="354">
        <f t="shared" si="9"/>
        <v>194.91187382103658</v>
      </c>
      <c r="BN191" s="351">
        <f t="shared" si="10"/>
        <v>5.956357278891232E-2</v>
      </c>
    </row>
    <row r="192" spans="1:66">
      <c r="A192" s="57"/>
      <c r="B192" s="1" t="str">
        <f t="shared" si="5"/>
        <v>RegionMedium RetStock 2016</v>
      </c>
      <c r="C192" s="57"/>
      <c r="D192" s="372" t="s">
        <v>5430</v>
      </c>
      <c r="E192" s="1" t="s">
        <v>5421</v>
      </c>
      <c r="F192" s="57" t="s">
        <v>71</v>
      </c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74" t="s">
        <v>5430</v>
      </c>
      <c r="AH192" s="77">
        <v>186</v>
      </c>
      <c r="AK192" s="16">
        <f>'[6]Com Forecast Med'!AJ192</f>
        <v>94.444471020920943</v>
      </c>
      <c r="AL192" s="16">
        <f>'[6]Com Forecast Med'!AK192</f>
        <v>95.473810720920937</v>
      </c>
      <c r="AM192" s="16">
        <f>'[6]Com Forecast Med'!AL192</f>
        <v>96.869222770920942</v>
      </c>
      <c r="AN192" s="16">
        <f>'[6]Com Forecast Med'!AM192</f>
        <v>98.278900958099882</v>
      </c>
      <c r="AO192" s="16">
        <f>'[6]Com Forecast Med'!AN192</f>
        <v>99.577247514372004</v>
      </c>
      <c r="AP192" s="16">
        <f>'[6]Com Forecast Med'!AO192</f>
        <v>100.86806229512416</v>
      </c>
      <c r="AQ192" s="89">
        <f>'[6]Com Forecast Med'!AP192</f>
        <v>100.40406920856658</v>
      </c>
      <c r="AR192" s="16">
        <f>'[6]Com Forecast Med'!AQ192</f>
        <v>99.942210490207174</v>
      </c>
      <c r="AS192" s="16">
        <f>'[6]Com Forecast Med'!AR192</f>
        <v>99.48247632195222</v>
      </c>
      <c r="AT192" s="16">
        <f>'[6]Com Forecast Med'!AS192</f>
        <v>99.024856930871238</v>
      </c>
      <c r="AU192" s="16">
        <f>'[6]Com Forecast Med'!AT192</f>
        <v>98.56934258898923</v>
      </c>
      <c r="AV192" s="16">
        <f>'[6]Com Forecast Med'!AU192</f>
        <v>98.115923613079872</v>
      </c>
      <c r="AW192" s="16">
        <f>'[6]Com Forecast Med'!AV192</f>
        <v>97.664590364459684</v>
      </c>
      <c r="AX192" s="16">
        <f>'[6]Com Forecast Med'!AW192</f>
        <v>97.215333248783182</v>
      </c>
      <c r="AY192" s="16">
        <f>'[6]Com Forecast Med'!AX192</f>
        <v>96.768142715838778</v>
      </c>
      <c r="AZ192" s="16">
        <f>'[6]Com Forecast Med'!AY192</f>
        <v>96.323009259345909</v>
      </c>
      <c r="BA192" s="16">
        <f>'[6]Com Forecast Med'!AZ192</f>
        <v>95.879923416752916</v>
      </c>
      <c r="BB192" s="16">
        <f>'[6]Com Forecast Med'!BA192</f>
        <v>95.438875769035846</v>
      </c>
      <c r="BC192" s="16">
        <f>'[6]Com Forecast Med'!BB192</f>
        <v>94.999856940498276</v>
      </c>
      <c r="BD192" s="16">
        <f>'[6]Com Forecast Med'!BC192</f>
        <v>94.562857598571981</v>
      </c>
      <c r="BE192" s="16">
        <f>'[6]Com Forecast Med'!BD192</f>
        <v>94.127868453618547</v>
      </c>
      <c r="BF192" s="16">
        <f>'[6]Com Forecast Med'!BE192</f>
        <v>93.694880258731885</v>
      </c>
      <c r="BG192" s="16">
        <f>'[6]Com Forecast Med'!BF192</f>
        <v>93.26388380954171</v>
      </c>
      <c r="BH192" s="16">
        <f>'[6]Com Forecast Med'!BG192</f>
        <v>92.834869944017825</v>
      </c>
      <c r="BI192" s="16">
        <f>'[6]Com Forecast Med'!BH192</f>
        <v>92.407829542275337</v>
      </c>
      <c r="BJ192" s="16">
        <f>'[6]Com Forecast Med'!BI192</f>
        <v>91.982753526380876</v>
      </c>
      <c r="BL192" s="344" t="str">
        <f t="shared" si="6"/>
        <v>Medium Ret</v>
      </c>
      <c r="BM192" s="354">
        <f t="shared" si="9"/>
        <v>91.982753526380876</v>
      </c>
      <c r="BN192" s="351">
        <f t="shared" si="10"/>
        <v>2.8109223556198999E-2</v>
      </c>
    </row>
    <row r="193" spans="1:66">
      <c r="A193" s="57"/>
      <c r="B193" s="1" t="str">
        <f t="shared" si="5"/>
        <v>RegionSmall RetStock 2016</v>
      </c>
      <c r="C193" s="57"/>
      <c r="D193" s="372" t="s">
        <v>5431</v>
      </c>
      <c r="E193" s="1" t="s">
        <v>5421</v>
      </c>
      <c r="F193" s="57" t="s">
        <v>71</v>
      </c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74" t="s">
        <v>5431</v>
      </c>
      <c r="AH193" s="78">
        <v>59</v>
      </c>
      <c r="AI193" s="79">
        <f>SUM(AH190:AH193)</f>
        <v>571</v>
      </c>
      <c r="AJ193" s="79">
        <f>SUM(AK190:AK193)</f>
        <v>554.73651365486319</v>
      </c>
      <c r="AK193" s="16">
        <f>'[6]Com Forecast Med'!AJ193</f>
        <v>110.29303757016943</v>
      </c>
      <c r="AL193" s="16">
        <f>'[6]Com Forecast Med'!AK193</f>
        <v>110.60235849016942</v>
      </c>
      <c r="AM193" s="16">
        <f>'[6]Com Forecast Med'!AL193</f>
        <v>111.03838447016943</v>
      </c>
      <c r="AN193" s="16">
        <f>'[6]Com Forecast Med'!AM193</f>
        <v>111.4682672279686</v>
      </c>
      <c r="AO193" s="16">
        <f>'[6]Com Forecast Med'!AN193</f>
        <v>111.86704232900692</v>
      </c>
      <c r="AP193" s="16">
        <f>'[6]Com Forecast Med'!AO193</f>
        <v>112.26344284870396</v>
      </c>
      <c r="AQ193" s="89">
        <f>'[6]Com Forecast Med'!AP193</f>
        <v>111.74703101159992</v>
      </c>
      <c r="AR193" s="16">
        <f>'[6]Com Forecast Med'!AQ193</f>
        <v>111.23299466894655</v>
      </c>
      <c r="AS193" s="16">
        <f>'[6]Com Forecast Med'!AR193</f>
        <v>110.72132289346939</v>
      </c>
      <c r="AT193" s="16">
        <f>'[6]Com Forecast Med'!AS193</f>
        <v>110.21200480815943</v>
      </c>
      <c r="AU193" s="16">
        <f>'[6]Com Forecast Med'!AT193</f>
        <v>109.70502958604189</v>
      </c>
      <c r="AV193" s="16">
        <f>'[6]Com Forecast Med'!AU193</f>
        <v>109.20038644994609</v>
      </c>
      <c r="AW193" s="16">
        <f>'[6]Com Forecast Med'!AV193</f>
        <v>108.69806467227633</v>
      </c>
      <c r="AX193" s="16">
        <f>'[6]Com Forecast Med'!AW193</f>
        <v>108.19805357478386</v>
      </c>
      <c r="AY193" s="16">
        <f>'[6]Com Forecast Med'!AX193</f>
        <v>107.70034252833985</v>
      </c>
      <c r="AZ193" s="16">
        <f>'[6]Com Forecast Med'!AY193</f>
        <v>107.20492095270947</v>
      </c>
      <c r="BA193" s="16">
        <f>'[6]Com Forecast Med'!AZ193</f>
        <v>106.711778316327</v>
      </c>
      <c r="BB193" s="16">
        <f>'[6]Com Forecast Med'!BA193</f>
        <v>106.22090413607189</v>
      </c>
      <c r="BC193" s="16">
        <f>'[6]Com Forecast Med'!BB193</f>
        <v>105.73228797704596</v>
      </c>
      <c r="BD193" s="16">
        <f>'[6]Com Forecast Med'!BC193</f>
        <v>105.24591945235153</v>
      </c>
      <c r="BE193" s="16">
        <f>'[6]Com Forecast Med'!BD193</f>
        <v>104.76178822287072</v>
      </c>
      <c r="BF193" s="16">
        <f>'[6]Com Forecast Med'!BE193</f>
        <v>104.2798839970455</v>
      </c>
      <c r="BG193" s="16">
        <f>'[6]Com Forecast Med'!BF193</f>
        <v>103.80019653065909</v>
      </c>
      <c r="BH193" s="16">
        <f>'[6]Com Forecast Med'!BG193</f>
        <v>103.32271562661805</v>
      </c>
      <c r="BI193" s="16">
        <f>'[6]Com Forecast Med'!BH193</f>
        <v>102.84743113473559</v>
      </c>
      <c r="BJ193" s="16">
        <f>'[6]Com Forecast Med'!BI193</f>
        <v>102.37433295151581</v>
      </c>
      <c r="BL193" s="344" t="str">
        <f t="shared" si="6"/>
        <v>Small Ret</v>
      </c>
      <c r="BM193" s="354">
        <f t="shared" si="9"/>
        <v>102.37433295151581</v>
      </c>
      <c r="BN193" s="351">
        <f t="shared" si="10"/>
        <v>3.1284810478364157E-2</v>
      </c>
    </row>
    <row r="194" spans="1:66">
      <c r="A194" s="57"/>
      <c r="B194" s="1" t="str">
        <f t="shared" si="5"/>
        <v>RegionSchool K-12Stock 2016</v>
      </c>
      <c r="C194" s="57"/>
      <c r="D194" s="372" t="s">
        <v>5433</v>
      </c>
      <c r="E194" s="1" t="s">
        <v>5421</v>
      </c>
      <c r="F194" s="57" t="s">
        <v>71</v>
      </c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72" t="s">
        <v>5433</v>
      </c>
      <c r="AH194" s="73">
        <v>245</v>
      </c>
      <c r="AK194" s="16">
        <f>'[6]Com Forecast Med'!AJ194</f>
        <v>257.27062361244151</v>
      </c>
      <c r="AL194" s="16">
        <f>'[6]Com Forecast Med'!AK194</f>
        <v>265.20988961244149</v>
      </c>
      <c r="AM194" s="16">
        <f>'[6]Com Forecast Med'!AL194</f>
        <v>270.92070161244152</v>
      </c>
      <c r="AN194" s="16">
        <f>'[6]Com Forecast Med'!AM194</f>
        <v>271.50396736137327</v>
      </c>
      <c r="AO194" s="16">
        <f>'[6]Com Forecast Med'!AN194</f>
        <v>272.11283090520141</v>
      </c>
      <c r="AP194" s="16">
        <f>'[6]Com Forecast Med'!AO194</f>
        <v>272.68813868111096</v>
      </c>
      <c r="AQ194" s="89">
        <f>'[6]Com Forecast Med'!AP194</f>
        <v>272.11549358988066</v>
      </c>
      <c r="AR194" s="16">
        <f>'[6]Com Forecast Med'!AQ194</f>
        <v>271.54405105334189</v>
      </c>
      <c r="AS194" s="16">
        <f>'[6]Com Forecast Med'!AR194</f>
        <v>270.97380854612987</v>
      </c>
      <c r="AT194" s="16">
        <f>'[6]Com Forecast Med'!AS194</f>
        <v>270.40476354818298</v>
      </c>
      <c r="AU194" s="16">
        <f>'[6]Com Forecast Med'!AT194</f>
        <v>269.83691354473183</v>
      </c>
      <c r="AV194" s="16">
        <f>'[6]Com Forecast Med'!AU194</f>
        <v>269.27025602628788</v>
      </c>
      <c r="AW194" s="16">
        <f>'[6]Com Forecast Med'!AV194</f>
        <v>268.70478848863269</v>
      </c>
      <c r="AX194" s="16">
        <f>'[6]Com Forecast Med'!AW194</f>
        <v>268.14050843280654</v>
      </c>
      <c r="AY194" s="16">
        <f>'[6]Com Forecast Med'!AX194</f>
        <v>267.57741336509764</v>
      </c>
      <c r="AZ194" s="16">
        <f>'[6]Com Forecast Med'!AY194</f>
        <v>267.01550079703094</v>
      </c>
      <c r="BA194" s="16">
        <f>'[6]Com Forecast Med'!AZ194</f>
        <v>266.45476824535717</v>
      </c>
      <c r="BB194" s="16">
        <f>'[6]Com Forecast Med'!BA194</f>
        <v>265.8952132320419</v>
      </c>
      <c r="BC194" s="16">
        <f>'[6]Com Forecast Med'!BB194</f>
        <v>265.33683328425462</v>
      </c>
      <c r="BD194" s="16">
        <f>'[6]Com Forecast Med'!BC194</f>
        <v>264.77962593435768</v>
      </c>
      <c r="BE194" s="16">
        <f>'[6]Com Forecast Med'!BD194</f>
        <v>264.22358871989559</v>
      </c>
      <c r="BF194" s="16">
        <f>'[6]Com Forecast Med'!BE194</f>
        <v>263.66871918358379</v>
      </c>
      <c r="BG194" s="16">
        <f>'[6]Com Forecast Med'!BF194</f>
        <v>263.11501487329826</v>
      </c>
      <c r="BH194" s="16">
        <f>'[6]Com Forecast Med'!BG194</f>
        <v>262.56247334206432</v>
      </c>
      <c r="BI194" s="16">
        <f>'[6]Com Forecast Med'!BH194</f>
        <v>262.01109214804598</v>
      </c>
      <c r="BJ194" s="16">
        <f>'[6]Com Forecast Med'!BI194</f>
        <v>261.46086885453508</v>
      </c>
      <c r="BL194" s="344" t="str">
        <f t="shared" si="6"/>
        <v>School K-12</v>
      </c>
      <c r="BM194" s="354">
        <f t="shared" si="9"/>
        <v>261.46086885453508</v>
      </c>
      <c r="BN194" s="351">
        <f t="shared" si="10"/>
        <v>7.9900434941016535E-2</v>
      </c>
    </row>
    <row r="195" spans="1:66">
      <c r="A195" s="57"/>
      <c r="B195" s="1" t="str">
        <f t="shared" si="5"/>
        <v>RegionUniversityStock 2016</v>
      </c>
      <c r="C195" s="57"/>
      <c r="D195" s="372" t="s">
        <v>52</v>
      </c>
      <c r="E195" s="1" t="s">
        <v>5421</v>
      </c>
      <c r="F195" s="57" t="s">
        <v>71</v>
      </c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72" t="s">
        <v>52</v>
      </c>
      <c r="AH195" s="73">
        <v>124</v>
      </c>
      <c r="AK195" s="16">
        <f>'[6]Com Forecast Med'!AJ195</f>
        <v>126.52498525999998</v>
      </c>
      <c r="AL195" s="16">
        <f>'[6]Com Forecast Med'!AK195</f>
        <v>129.93332625999997</v>
      </c>
      <c r="AM195" s="16">
        <f>'[6]Com Forecast Med'!AL195</f>
        <v>132.84560825999998</v>
      </c>
      <c r="AN195" s="16">
        <f>'[6]Com Forecast Med'!AM195</f>
        <v>133.14059088678181</v>
      </c>
      <c r="AO195" s="16">
        <f>'[6]Com Forecast Med'!AN195</f>
        <v>133.42836298139514</v>
      </c>
      <c r="AP195" s="16">
        <f>'[6]Com Forecast Med'!AO195</f>
        <v>133.71035476005824</v>
      </c>
      <c r="AQ195" s="89">
        <f>'[6]Com Forecast Med'!AP195</f>
        <v>133.38944990863411</v>
      </c>
      <c r="AR195" s="16">
        <f>'[6]Com Forecast Med'!AQ195</f>
        <v>133.06931522885338</v>
      </c>
      <c r="AS195" s="16">
        <f>'[6]Com Forecast Med'!AR195</f>
        <v>132.74994887230412</v>
      </c>
      <c r="AT195" s="16">
        <f>'[6]Com Forecast Med'!AS195</f>
        <v>132.43134899501064</v>
      </c>
      <c r="AU195" s="16">
        <f>'[6]Com Forecast Med'!AT195</f>
        <v>132.1135137574226</v>
      </c>
      <c r="AV195" s="16">
        <f>'[6]Com Forecast Med'!AU195</f>
        <v>131.79644132440478</v>
      </c>
      <c r="AW195" s="16">
        <f>'[6]Com Forecast Med'!AV195</f>
        <v>131.48012986522622</v>
      </c>
      <c r="AX195" s="16">
        <f>'[6]Com Forecast Med'!AW195</f>
        <v>131.16457755354969</v>
      </c>
      <c r="AY195" s="16">
        <f>'[6]Com Forecast Med'!AX195</f>
        <v>130.84978256742119</v>
      </c>
      <c r="AZ195" s="16">
        <f>'[6]Com Forecast Med'!AY195</f>
        <v>130.53574308925937</v>
      </c>
      <c r="BA195" s="16">
        <f>'[6]Com Forecast Med'!AZ195</f>
        <v>130.22245730584515</v>
      </c>
      <c r="BB195" s="16">
        <f>'[6]Com Forecast Med'!BA195</f>
        <v>129.90992340831113</v>
      </c>
      <c r="BC195" s="16">
        <f>'[6]Com Forecast Med'!BB195</f>
        <v>129.59813959213119</v>
      </c>
      <c r="BD195" s="16">
        <f>'[6]Com Forecast Med'!BC195</f>
        <v>129.28710405711007</v>
      </c>
      <c r="BE195" s="16">
        <f>'[6]Com Forecast Med'!BD195</f>
        <v>128.97681500737301</v>
      </c>
      <c r="BF195" s="16">
        <f>'[6]Com Forecast Med'!BE195</f>
        <v>128.6672706513553</v>
      </c>
      <c r="BG195" s="16">
        <f>'[6]Com Forecast Med'!BF195</f>
        <v>128.35846920179208</v>
      </c>
      <c r="BH195" s="16">
        <f>'[6]Com Forecast Med'!BG195</f>
        <v>128.05040887570777</v>
      </c>
      <c r="BI195" s="16">
        <f>'[6]Com Forecast Med'!BH195</f>
        <v>127.74308789440607</v>
      </c>
      <c r="BJ195" s="16">
        <f>'[6]Com Forecast Med'!BI195</f>
        <v>127.4365044834595</v>
      </c>
      <c r="BL195" s="344" t="str">
        <f t="shared" si="6"/>
        <v>University</v>
      </c>
      <c r="BM195" s="354">
        <f t="shared" si="9"/>
        <v>127.4365044834595</v>
      </c>
      <c r="BN195" s="351">
        <f t="shared" si="10"/>
        <v>3.8943617758939481E-2</v>
      </c>
    </row>
    <row r="196" spans="1:66">
      <c r="A196" s="57"/>
      <c r="B196" s="1" t="str">
        <f t="shared" si="5"/>
        <v>RegionWarehouseStock 2016</v>
      </c>
      <c r="C196" s="57"/>
      <c r="D196" s="372" t="s">
        <v>54</v>
      </c>
      <c r="E196" s="1" t="s">
        <v>5421</v>
      </c>
      <c r="F196" s="57" t="s">
        <v>71</v>
      </c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72" t="s">
        <v>54</v>
      </c>
      <c r="AH196" s="75">
        <v>442</v>
      </c>
      <c r="AK196" s="16">
        <f>'[6]Com Forecast Med'!AJ196</f>
        <v>450.95397944140859</v>
      </c>
      <c r="AL196" s="16">
        <f>'[6]Com Forecast Med'!AK196</f>
        <v>466.11550044140859</v>
      </c>
      <c r="AM196" s="16">
        <f>'[6]Com Forecast Med'!AL196</f>
        <v>481.74172144140857</v>
      </c>
      <c r="AN196" s="16">
        <f>'[6]Com Forecast Med'!AM196</f>
        <v>485.23264928832867</v>
      </c>
      <c r="AO196" s="16">
        <f>'[6]Com Forecast Med'!AN196</f>
        <v>488.87870996299512</v>
      </c>
      <c r="AP196" s="16">
        <f>'[6]Com Forecast Med'!AO196</f>
        <v>492.27131113835708</v>
      </c>
      <c r="AQ196" s="89">
        <f>'[6]Com Forecast Med'!AP196</f>
        <v>489.94779054978409</v>
      </c>
      <c r="AR196" s="16">
        <f>'[6]Com Forecast Med'!AQ196</f>
        <v>487.63523697838912</v>
      </c>
      <c r="AS196" s="16">
        <f>'[6]Com Forecast Med'!AR196</f>
        <v>485.33359865985119</v>
      </c>
      <c r="AT196" s="16">
        <f>'[6]Com Forecast Med'!AS196</f>
        <v>483.04282407417668</v>
      </c>
      <c r="AU196" s="16">
        <f>'[6]Com Forecast Med'!AT196</f>
        <v>480.76286194454661</v>
      </c>
      <c r="AV196" s="16">
        <f>'[6]Com Forecast Med'!AU196</f>
        <v>478.49366123616835</v>
      </c>
      <c r="AW196" s="16">
        <f>'[6]Com Forecast Med'!AV196</f>
        <v>476.23517115513368</v>
      </c>
      <c r="AX196" s="16">
        <f>'[6]Com Forecast Med'!AW196</f>
        <v>473.98734114728154</v>
      </c>
      <c r="AY196" s="16">
        <f>'[6]Com Forecast Med'!AX196</f>
        <v>471.75012089706638</v>
      </c>
      <c r="AZ196" s="16">
        <f>'[6]Com Forecast Med'!AY196</f>
        <v>469.52346032643226</v>
      </c>
      <c r="BA196" s="16">
        <f>'[6]Com Forecast Med'!AZ196</f>
        <v>467.30730959369151</v>
      </c>
      <c r="BB196" s="16">
        <f>'[6]Com Forecast Med'!BA196</f>
        <v>465.10161909240929</v>
      </c>
      <c r="BC196" s="16">
        <f>'[6]Com Forecast Med'!BB196</f>
        <v>462.90633945029316</v>
      </c>
      <c r="BD196" s="16">
        <f>'[6]Com Forecast Med'!BC196</f>
        <v>460.72142152808783</v>
      </c>
      <c r="BE196" s="16">
        <f>'[6]Com Forecast Med'!BD196</f>
        <v>458.54681641847526</v>
      </c>
      <c r="BF196" s="16">
        <f>'[6]Com Forecast Med'!BE196</f>
        <v>456.38247544498006</v>
      </c>
      <c r="BG196" s="16">
        <f>'[6]Com Forecast Med'!BF196</f>
        <v>454.22835016087981</v>
      </c>
      <c r="BH196" s="16">
        <f>'[6]Com Forecast Med'!BG196</f>
        <v>452.08439234812045</v>
      </c>
      <c r="BI196" s="16">
        <f>'[6]Com Forecast Med'!BH196</f>
        <v>449.95055401623733</v>
      </c>
      <c r="BJ196" s="16">
        <f>'[6]Com Forecast Med'!BI196</f>
        <v>447.82678740128074</v>
      </c>
      <c r="BL196" s="344" t="str">
        <f t="shared" si="6"/>
        <v>Warehouse</v>
      </c>
      <c r="BM196" s="354">
        <f t="shared" si="9"/>
        <v>447.82678740128074</v>
      </c>
      <c r="BN196" s="351">
        <f t="shared" si="10"/>
        <v>0.13685242938402267</v>
      </c>
    </row>
    <row r="197" spans="1:66">
      <c r="A197" s="57"/>
      <c r="B197" s="1" t="str">
        <f t="shared" si="5"/>
        <v>RegionSupermarketStock 2016</v>
      </c>
      <c r="C197" s="57"/>
      <c r="D197" s="372" t="s">
        <v>56</v>
      </c>
      <c r="E197" s="1" t="s">
        <v>5421</v>
      </c>
      <c r="F197" s="57" t="s">
        <v>71</v>
      </c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72" t="s">
        <v>56</v>
      </c>
      <c r="AH197" s="73">
        <v>65</v>
      </c>
      <c r="AK197" s="16">
        <f>'[6]Com Forecast Med'!AJ197</f>
        <v>50.841932722233658</v>
      </c>
      <c r="AL197" s="16">
        <f>'[6]Com Forecast Med'!AK197</f>
        <v>51.052168835940087</v>
      </c>
      <c r="AM197" s="16">
        <f>'[6]Com Forecast Med'!AL197</f>
        <v>51.30265477993786</v>
      </c>
      <c r="AN197" s="16">
        <f>'[6]Com Forecast Med'!AM197</f>
        <v>51.62610240617542</v>
      </c>
      <c r="AO197" s="16">
        <f>'[6]Com Forecast Med'!AN197</f>
        <v>51.944693184468221</v>
      </c>
      <c r="AP197" s="16">
        <f>'[6]Com Forecast Med'!AO197</f>
        <v>52.259126207988203</v>
      </c>
      <c r="AQ197" s="89">
        <f>'[6]Com Forecast Med'!AP197</f>
        <v>52.012463132286499</v>
      </c>
      <c r="AR197" s="16">
        <f>'[6]Com Forecast Med'!AQ197</f>
        <v>51.766964306302107</v>
      </c>
      <c r="AS197" s="16">
        <f>'[6]Com Forecast Med'!AR197</f>
        <v>51.522624234776359</v>
      </c>
      <c r="AT197" s="16">
        <f>'[6]Com Forecast Med'!AS197</f>
        <v>51.279437448388222</v>
      </c>
      <c r="AU197" s="16">
        <f>'[6]Com Forecast Med'!AT197</f>
        <v>51.037398503631835</v>
      </c>
      <c r="AV197" s="16">
        <f>'[6]Com Forecast Med'!AU197</f>
        <v>50.7965019826947</v>
      </c>
      <c r="AW197" s="16">
        <f>'[6]Com Forecast Med'!AV197</f>
        <v>50.55674249333638</v>
      </c>
      <c r="AX197" s="16">
        <f>'[6]Com Forecast Med'!AW197</f>
        <v>50.318114668767834</v>
      </c>
      <c r="AY197" s="16">
        <f>'[6]Com Forecast Med'!AX197</f>
        <v>50.080613167531247</v>
      </c>
      <c r="AZ197" s="16">
        <f>'[6]Com Forecast Med'!AY197</f>
        <v>49.844232673380503</v>
      </c>
      <c r="BA197" s="16">
        <f>'[6]Com Forecast Med'!AZ197</f>
        <v>49.608967895162152</v>
      </c>
      <c r="BB197" s="16">
        <f>'[6]Com Forecast Med'!BA197</f>
        <v>49.374813566696993</v>
      </c>
      <c r="BC197" s="16">
        <f>'[6]Com Forecast Med'!BB197</f>
        <v>49.141764446662179</v>
      </c>
      <c r="BD197" s="16">
        <f>'[6]Com Forecast Med'!BC197</f>
        <v>48.909815318473946</v>
      </c>
      <c r="BE197" s="16">
        <f>'[6]Com Forecast Med'!BD197</f>
        <v>48.678960990170744</v>
      </c>
      <c r="BF197" s="16">
        <f>'[6]Com Forecast Med'!BE197</f>
        <v>48.449196294297138</v>
      </c>
      <c r="BG197" s="16">
        <f>'[6]Com Forecast Med'!BF197</f>
        <v>48.220516087788056</v>
      </c>
      <c r="BH197" s="16">
        <f>'[6]Com Forecast Med'!BG197</f>
        <v>47.992915251853702</v>
      </c>
      <c r="BI197" s="16">
        <f>'[6]Com Forecast Med'!BH197</f>
        <v>47.766388691864961</v>
      </c>
      <c r="BJ197" s="16">
        <f>'[6]Com Forecast Med'!BI197</f>
        <v>47.540931337239357</v>
      </c>
      <c r="BL197" s="344" t="str">
        <f t="shared" si="6"/>
        <v>Supermarket</v>
      </c>
      <c r="BM197" s="354">
        <f t="shared" si="9"/>
        <v>47.540931337239357</v>
      </c>
      <c r="BN197" s="351">
        <f t="shared" si="10"/>
        <v>1.4528143763875286E-2</v>
      </c>
    </row>
    <row r="198" spans="1:66">
      <c r="A198" s="57"/>
      <c r="B198" s="1" t="str">
        <f t="shared" si="5"/>
        <v>RegionMiniMartStock 2016</v>
      </c>
      <c r="C198" s="57"/>
      <c r="D198" s="372" t="s">
        <v>58</v>
      </c>
      <c r="E198" s="1" t="s">
        <v>5421</v>
      </c>
      <c r="F198" s="57" t="s">
        <v>71</v>
      </c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72" t="s">
        <v>58</v>
      </c>
      <c r="AH198" s="73">
        <v>12</v>
      </c>
      <c r="AK198" s="16">
        <f>'[6]Com Forecast Med'!AJ198</f>
        <v>23.334502685901921</v>
      </c>
      <c r="AL198" s="16">
        <f>'[6]Com Forecast Med'!AK198</f>
        <v>23.434994303315193</v>
      </c>
      <c r="AM198" s="16">
        <f>'[6]Com Forecast Med'!AL198</f>
        <v>23.554725101263525</v>
      </c>
      <c r="AN198" s="16">
        <f>'[6]Com Forecast Med'!AM198</f>
        <v>23.589745916766049</v>
      </c>
      <c r="AO198" s="16">
        <f>'[6]Com Forecast Med'!AN198</f>
        <v>23.624395817629718</v>
      </c>
      <c r="AP198" s="16">
        <f>'[6]Com Forecast Med'!AO198</f>
        <v>23.658436526228126</v>
      </c>
      <c r="AQ198" s="89">
        <f>'[6]Com Forecast Med'!AP198</f>
        <v>23.60165627856518</v>
      </c>
      <c r="AR198" s="16">
        <f>'[6]Com Forecast Med'!AQ198</f>
        <v>23.545012303496627</v>
      </c>
      <c r="AS198" s="16">
        <f>'[6]Com Forecast Med'!AR198</f>
        <v>23.488504273968235</v>
      </c>
      <c r="AT198" s="16">
        <f>'[6]Com Forecast Med'!AS198</f>
        <v>23.432131863710712</v>
      </c>
      <c r="AU198" s="16">
        <f>'[6]Com Forecast Med'!AT198</f>
        <v>23.375894747237805</v>
      </c>
      <c r="AV198" s="16">
        <f>'[6]Com Forecast Med'!AU198</f>
        <v>23.319792599844437</v>
      </c>
      <c r="AW198" s="16">
        <f>'[6]Com Forecast Med'!AV198</f>
        <v>23.263825097604812</v>
      </c>
      <c r="AX198" s="16">
        <f>'[6]Com Forecast Med'!AW198</f>
        <v>23.207991917370563</v>
      </c>
      <c r="AY198" s="16">
        <f>'[6]Com Forecast Med'!AX198</f>
        <v>23.152292736768878</v>
      </c>
      <c r="AZ198" s="16">
        <f>'[6]Com Forecast Med'!AY198</f>
        <v>23.096727234200628</v>
      </c>
      <c r="BA198" s="16">
        <f>'[6]Com Forecast Med'!AZ198</f>
        <v>23.041295088838545</v>
      </c>
      <c r="BB198" s="16">
        <f>'[6]Com Forecast Med'!BA198</f>
        <v>22.985995980625336</v>
      </c>
      <c r="BC198" s="16">
        <f>'[6]Com Forecast Med'!BB198</f>
        <v>22.930829590271834</v>
      </c>
      <c r="BD198" s="16">
        <f>'[6]Com Forecast Med'!BC198</f>
        <v>22.875795599255184</v>
      </c>
      <c r="BE198" s="16">
        <f>'[6]Com Forecast Med'!BD198</f>
        <v>22.82089368981697</v>
      </c>
      <c r="BF198" s="16">
        <f>'[6]Com Forecast Med'!BE198</f>
        <v>22.76612354496141</v>
      </c>
      <c r="BG198" s="16">
        <f>'[6]Com Forecast Med'!BF198</f>
        <v>22.711484848453502</v>
      </c>
      <c r="BH198" s="16">
        <f>'[6]Com Forecast Med'!BG198</f>
        <v>22.656977284817216</v>
      </c>
      <c r="BI198" s="16">
        <f>'[6]Com Forecast Med'!BH198</f>
        <v>22.602600539333658</v>
      </c>
      <c r="BJ198" s="16">
        <f>'[6]Com Forecast Med'!BI198</f>
        <v>22.548354298039257</v>
      </c>
      <c r="BL198" s="344" t="str">
        <f t="shared" si="6"/>
        <v>MiniMart</v>
      </c>
      <c r="BM198" s="354">
        <f t="shared" si="9"/>
        <v>22.548354298039257</v>
      </c>
      <c r="BN198" s="351">
        <f t="shared" si="10"/>
        <v>6.8906040261796026E-3</v>
      </c>
    </row>
    <row r="199" spans="1:66">
      <c r="A199" s="57"/>
      <c r="B199" s="1" t="str">
        <f t="shared" si="5"/>
        <v>RegionRestaurantStock 2016</v>
      </c>
      <c r="C199" s="57"/>
      <c r="D199" s="372" t="s">
        <v>60</v>
      </c>
      <c r="E199" s="1" t="s">
        <v>5421</v>
      </c>
      <c r="F199" s="57" t="s">
        <v>71</v>
      </c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72" t="s">
        <v>60</v>
      </c>
      <c r="AH199" s="75">
        <v>53</v>
      </c>
      <c r="AK199" s="16">
        <f>'[6]Com Forecast Med'!AJ199</f>
        <v>49.912520116318802</v>
      </c>
      <c r="AL199" s="16">
        <f>'[6]Com Forecast Med'!AK199</f>
        <v>50.005797385199088</v>
      </c>
      <c r="AM199" s="16">
        <f>'[6]Com Forecast Med'!AL199</f>
        <v>50.116932643252994</v>
      </c>
      <c r="AN199" s="16">
        <f>'[6]Com Forecast Med'!AM199</f>
        <v>50.760226202379151</v>
      </c>
      <c r="AO199" s="16">
        <f>'[6]Com Forecast Med'!AN199</f>
        <v>51.590777590622032</v>
      </c>
      <c r="AP199" s="16">
        <f>'[6]Com Forecast Med'!AO199</f>
        <v>52.315294677242463</v>
      </c>
      <c r="AQ199" s="89">
        <f>'[6]Com Forecast Med'!AP199</f>
        <v>51.844457025147285</v>
      </c>
      <c r="AR199" s="16">
        <f>'[6]Com Forecast Med'!AQ199</f>
        <v>51.377856911920958</v>
      </c>
      <c r="AS199" s="16">
        <f>'[6]Com Forecast Med'!AR199</f>
        <v>50.915456199713667</v>
      </c>
      <c r="AT199" s="16">
        <f>'[6]Com Forecast Med'!AS199</f>
        <v>50.457217093916242</v>
      </c>
      <c r="AU199" s="16">
        <f>'[6]Com Forecast Med'!AT199</f>
        <v>50.003102140070993</v>
      </c>
      <c r="AV199" s="16">
        <f>'[6]Com Forecast Med'!AU199</f>
        <v>49.553074220810359</v>
      </c>
      <c r="AW199" s="16">
        <f>'[6]Com Forecast Med'!AV199</f>
        <v>49.107096552823059</v>
      </c>
      <c r="AX199" s="16">
        <f>'[6]Com Forecast Med'!AW199</f>
        <v>48.665132683847652</v>
      </c>
      <c r="AY199" s="16">
        <f>'[6]Com Forecast Med'!AX199</f>
        <v>48.227146489693027</v>
      </c>
      <c r="AZ199" s="16">
        <f>'[6]Com Forecast Med'!AY199</f>
        <v>47.793102171285788</v>
      </c>
      <c r="BA199" s="16">
        <f>'[6]Com Forecast Med'!AZ199</f>
        <v>47.362964251744209</v>
      </c>
      <c r="BB199" s="16">
        <f>'[6]Com Forecast Med'!BA199</f>
        <v>46.936697573478511</v>
      </c>
      <c r="BC199" s="16">
        <f>'[6]Com Forecast Med'!BB199</f>
        <v>46.514267295317204</v>
      </c>
      <c r="BD199" s="16">
        <f>'[6]Com Forecast Med'!BC199</f>
        <v>46.095638889659348</v>
      </c>
      <c r="BE199" s="16">
        <f>'[6]Com Forecast Med'!BD199</f>
        <v>45.680778139652418</v>
      </c>
      <c r="BF199" s="16">
        <f>'[6]Com Forecast Med'!BE199</f>
        <v>45.269651136395545</v>
      </c>
      <c r="BG199" s="16">
        <f>'[6]Com Forecast Med'!BF199</f>
        <v>44.862224276167979</v>
      </c>
      <c r="BH199" s="16">
        <f>'[6]Com Forecast Med'!BG199</f>
        <v>44.458464257682465</v>
      </c>
      <c r="BI199" s="16">
        <f>'[6]Com Forecast Med'!BH199</f>
        <v>44.058338079363324</v>
      </c>
      <c r="BJ199" s="16">
        <f>'[6]Com Forecast Med'!BI199</f>
        <v>43.66181303664905</v>
      </c>
      <c r="BL199" s="344" t="str">
        <f t="shared" si="6"/>
        <v>Restaurant</v>
      </c>
      <c r="BM199" s="354">
        <f t="shared" si="9"/>
        <v>43.66181303664905</v>
      </c>
      <c r="BN199" s="351">
        <f t="shared" si="10"/>
        <v>1.334271498150074E-2</v>
      </c>
    </row>
    <row r="200" spans="1:66">
      <c r="A200" s="57"/>
      <c r="B200" s="1" t="str">
        <f t="shared" si="5"/>
        <v>RegionLodgingStock 2016</v>
      </c>
      <c r="C200" s="57"/>
      <c r="D200" s="372" t="s">
        <v>62</v>
      </c>
      <c r="E200" s="1" t="s">
        <v>5421</v>
      </c>
      <c r="F200" s="57" t="s">
        <v>71</v>
      </c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72" t="s">
        <v>62</v>
      </c>
      <c r="AH200" s="73">
        <v>171</v>
      </c>
      <c r="AK200" s="16">
        <f>'[6]Com Forecast Med'!AJ200</f>
        <v>176.08432845551511</v>
      </c>
      <c r="AL200" s="16">
        <f>'[6]Com Forecast Med'!AK200</f>
        <v>179.1035454555151</v>
      </c>
      <c r="AM200" s="16">
        <f>'[6]Com Forecast Med'!AL200</f>
        <v>182.7245054555151</v>
      </c>
      <c r="AN200" s="16">
        <f>'[6]Com Forecast Med'!AM200</f>
        <v>183.39554272633177</v>
      </c>
      <c r="AO200" s="16">
        <f>'[6]Com Forecast Med'!AN200</f>
        <v>184.23680333015889</v>
      </c>
      <c r="AP200" s="16">
        <f>'[6]Com Forecast Med'!AO200</f>
        <v>185.31024285483278</v>
      </c>
      <c r="AQ200" s="89">
        <f>'[6]Com Forecast Med'!AP200</f>
        <v>184.6245949562699</v>
      </c>
      <c r="AR200" s="16">
        <f>'[6]Com Forecast Med'!AQ200</f>
        <v>183.94148395493167</v>
      </c>
      <c r="AS200" s="16">
        <f>'[6]Com Forecast Med'!AR200</f>
        <v>183.26090046429843</v>
      </c>
      <c r="AT200" s="16">
        <f>'[6]Com Forecast Med'!AS200</f>
        <v>182.58283513258053</v>
      </c>
      <c r="AU200" s="16">
        <f>'[6]Com Forecast Med'!AT200</f>
        <v>181.90727864258994</v>
      </c>
      <c r="AV200" s="16">
        <f>'[6]Com Forecast Med'!AU200</f>
        <v>181.23422171161238</v>
      </c>
      <c r="AW200" s="16">
        <f>'[6]Com Forecast Med'!AV200</f>
        <v>180.5636550912794</v>
      </c>
      <c r="AX200" s="16">
        <f>'[6]Com Forecast Med'!AW200</f>
        <v>179.89556956744164</v>
      </c>
      <c r="AY200" s="16">
        <f>'[6]Com Forecast Med'!AX200</f>
        <v>179.22995596004213</v>
      </c>
      <c r="AZ200" s="16">
        <f>'[6]Com Forecast Med'!AY200</f>
        <v>178.56680512298999</v>
      </c>
      <c r="BA200" s="16">
        <f>'[6]Com Forecast Med'!AZ200</f>
        <v>177.90610794403491</v>
      </c>
      <c r="BB200" s="16">
        <f>'[6]Com Forecast Med'!BA200</f>
        <v>177.24785534464198</v>
      </c>
      <c r="BC200" s="16">
        <f>'[6]Com Forecast Med'!BB200</f>
        <v>176.59203827986678</v>
      </c>
      <c r="BD200" s="16">
        <f>'[6]Com Forecast Med'!BC200</f>
        <v>175.93864773823128</v>
      </c>
      <c r="BE200" s="16">
        <f>'[6]Com Forecast Med'!BD200</f>
        <v>175.2876747415998</v>
      </c>
      <c r="BF200" s="16">
        <f>'[6]Com Forecast Med'!BE200</f>
        <v>174.63911034505588</v>
      </c>
      <c r="BG200" s="16">
        <f>'[6]Com Forecast Med'!BF200</f>
        <v>173.99294563677915</v>
      </c>
      <c r="BH200" s="16">
        <f>'[6]Com Forecast Med'!BG200</f>
        <v>173.34917173792309</v>
      </c>
      <c r="BI200" s="16">
        <f>'[6]Com Forecast Med'!BH200</f>
        <v>172.70777980249278</v>
      </c>
      <c r="BJ200" s="16">
        <f>'[6]Com Forecast Med'!BI200</f>
        <v>172.06876101722352</v>
      </c>
      <c r="BL200" s="344" t="str">
        <f t="shared" si="6"/>
        <v>Lodging</v>
      </c>
      <c r="BM200" s="354">
        <f t="shared" si="9"/>
        <v>172.06876101722352</v>
      </c>
      <c r="BN200" s="351">
        <f t="shared" si="10"/>
        <v>5.2582892825491827E-2</v>
      </c>
    </row>
    <row r="201" spans="1:66">
      <c r="A201" s="57"/>
      <c r="B201" s="1" t="str">
        <f t="shared" si="5"/>
        <v>RegionHospitalStock 2016</v>
      </c>
      <c r="C201" s="57"/>
      <c r="D201" s="372" t="s">
        <v>64</v>
      </c>
      <c r="E201" s="1" t="s">
        <v>5421</v>
      </c>
      <c r="F201" s="57" t="s">
        <v>71</v>
      </c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72" t="s">
        <v>64</v>
      </c>
      <c r="AH201" s="73">
        <v>104</v>
      </c>
      <c r="AK201" s="16">
        <f>'[6]Com Forecast Med'!AJ201</f>
        <v>101.41807522071713</v>
      </c>
      <c r="AL201" s="16">
        <f>'[6]Com Forecast Med'!AK201</f>
        <v>102.85721022071712</v>
      </c>
      <c r="AM201" s="16">
        <f>'[6]Com Forecast Med'!AL201</f>
        <v>103.99197822071713</v>
      </c>
      <c r="AN201" s="16">
        <f>'[6]Com Forecast Med'!AM201</f>
        <v>107.65614377534955</v>
      </c>
      <c r="AO201" s="16">
        <f>'[6]Com Forecast Med'!AN201</f>
        <v>110.89701878826222</v>
      </c>
      <c r="AP201" s="16">
        <f>'[6]Com Forecast Med'!AO201</f>
        <v>113.96949456021028</v>
      </c>
      <c r="AQ201" s="89">
        <f>'[6]Com Forecast Med'!AP201</f>
        <v>113.50221963251342</v>
      </c>
      <c r="AR201" s="16">
        <f>'[6]Com Forecast Med'!AQ201</f>
        <v>113.03686053202011</v>
      </c>
      <c r="AS201" s="16">
        <f>'[6]Com Forecast Med'!AR201</f>
        <v>112.57340940383882</v>
      </c>
      <c r="AT201" s="16">
        <f>'[6]Com Forecast Med'!AS201</f>
        <v>112.11185842528309</v>
      </c>
      <c r="AU201" s="16">
        <f>'[6]Com Forecast Med'!AT201</f>
        <v>111.65219980573941</v>
      </c>
      <c r="AV201" s="16">
        <f>'[6]Com Forecast Med'!AU201</f>
        <v>111.1944257865359</v>
      </c>
      <c r="AW201" s="16">
        <f>'[6]Com Forecast Med'!AV201</f>
        <v>110.7385286408111</v>
      </c>
      <c r="AX201" s="16">
        <f>'[6]Com Forecast Med'!AW201</f>
        <v>110.28450067338377</v>
      </c>
      <c r="AY201" s="16">
        <f>'[6]Com Forecast Med'!AX201</f>
        <v>109.8323342206229</v>
      </c>
      <c r="AZ201" s="16">
        <f>'[6]Com Forecast Med'!AY201</f>
        <v>109.38202165031834</v>
      </c>
      <c r="BA201" s="16">
        <f>'[6]Com Forecast Med'!AZ201</f>
        <v>108.93355536155204</v>
      </c>
      <c r="BB201" s="16">
        <f>'[6]Com Forecast Med'!BA201</f>
        <v>108.48692778456969</v>
      </c>
      <c r="BC201" s="16">
        <f>'[6]Com Forecast Med'!BB201</f>
        <v>108.04213138065295</v>
      </c>
      <c r="BD201" s="16">
        <f>'[6]Com Forecast Med'!BC201</f>
        <v>107.59915864199226</v>
      </c>
      <c r="BE201" s="16">
        <f>'[6]Com Forecast Med'!BD201</f>
        <v>107.15800209156011</v>
      </c>
      <c r="BF201" s="16">
        <f>'[6]Com Forecast Med'!BE201</f>
        <v>106.71865428298472</v>
      </c>
      <c r="BG201" s="16">
        <f>'[6]Com Forecast Med'!BF201</f>
        <v>106.28110780042448</v>
      </c>
      <c r="BH201" s="16">
        <f>'[6]Com Forecast Med'!BG201</f>
        <v>105.84535525844274</v>
      </c>
      <c r="BI201" s="16">
        <f>'[6]Com Forecast Med'!BH201</f>
        <v>105.41138930188312</v>
      </c>
      <c r="BJ201" s="16">
        <f>'[6]Com Forecast Med'!BI201</f>
        <v>104.9792026057454</v>
      </c>
      <c r="BL201" s="344" t="str">
        <f t="shared" si="6"/>
        <v>Hospital</v>
      </c>
      <c r="BM201" s="354">
        <f t="shared" si="9"/>
        <v>104.9792026057454</v>
      </c>
      <c r="BN201" s="351">
        <f t="shared" si="10"/>
        <v>3.2080838653629623E-2</v>
      </c>
    </row>
    <row r="202" spans="1:66">
      <c r="A202" s="57"/>
      <c r="B202" s="1" t="str">
        <f t="shared" si="5"/>
        <v>RegionResidential CareStock 2016</v>
      </c>
      <c r="C202" s="57"/>
      <c r="D202" s="372" t="s">
        <v>5434</v>
      </c>
      <c r="E202" s="1" t="s">
        <v>5421</v>
      </c>
      <c r="F202" s="57" t="s">
        <v>71</v>
      </c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74" t="s">
        <v>5434</v>
      </c>
      <c r="AH202" s="75">
        <v>125</v>
      </c>
      <c r="AK202" s="16">
        <f>'[6]Com Forecast Med'!AJ202</f>
        <v>128.89772438416014</v>
      </c>
      <c r="AL202" s="16">
        <f>'[6]Com Forecast Med'!AK202</f>
        <v>131.25361338416016</v>
      </c>
      <c r="AM202" s="16">
        <f>'[6]Com Forecast Med'!AL202</f>
        <v>133.62851738416015</v>
      </c>
      <c r="AN202" s="16">
        <f>'[6]Com Forecast Med'!AM202</f>
        <v>135.09608716170118</v>
      </c>
      <c r="AO202" s="16">
        <f>'[6]Com Forecast Med'!AN202</f>
        <v>137.33442462547924</v>
      </c>
      <c r="AP202" s="16">
        <f>'[6]Com Forecast Med'!AO202</f>
        <v>139.9045227105708</v>
      </c>
      <c r="AQ202" s="89">
        <f>'[6]Com Forecast Med'!AP202</f>
        <v>139.33091416745748</v>
      </c>
      <c r="AR202" s="16">
        <f>'[6]Com Forecast Med'!AQ202</f>
        <v>138.75965741937091</v>
      </c>
      <c r="AS202" s="16">
        <f>'[6]Com Forecast Med'!AR202</f>
        <v>138.1907428239515</v>
      </c>
      <c r="AT202" s="16">
        <f>'[6]Com Forecast Med'!AS202</f>
        <v>137.62416077837327</v>
      </c>
      <c r="AU202" s="16">
        <f>'[6]Com Forecast Med'!AT202</f>
        <v>137.05990171918194</v>
      </c>
      <c r="AV202" s="16">
        <f>'[6]Com Forecast Med'!AU202</f>
        <v>136.4979561221333</v>
      </c>
      <c r="AW202" s="16">
        <f>'[6]Com Forecast Med'!AV202</f>
        <v>135.93831450203254</v>
      </c>
      <c r="AX202" s="16">
        <f>'[6]Com Forecast Med'!AW202</f>
        <v>135.38096741257422</v>
      </c>
      <c r="AY202" s="16">
        <f>'[6]Com Forecast Med'!AX202</f>
        <v>134.82590544618267</v>
      </c>
      <c r="AZ202" s="16">
        <f>'[6]Com Forecast Med'!AY202</f>
        <v>134.27311923385332</v>
      </c>
      <c r="BA202" s="16">
        <f>'[6]Com Forecast Med'!AZ202</f>
        <v>133.7225994449945</v>
      </c>
      <c r="BB202" s="16">
        <f>'[6]Com Forecast Med'!BA202</f>
        <v>133.17433678727002</v>
      </c>
      <c r="BC202" s="16">
        <f>'[6]Com Forecast Med'!BB202</f>
        <v>132.62832200644223</v>
      </c>
      <c r="BD202" s="16">
        <f>'[6]Com Forecast Med'!BC202</f>
        <v>132.08454588621584</v>
      </c>
      <c r="BE202" s="16">
        <f>'[6]Com Forecast Med'!BD202</f>
        <v>131.54299924808231</v>
      </c>
      <c r="BF202" s="16">
        <f>'[6]Com Forecast Med'!BE202</f>
        <v>131.00367295116519</v>
      </c>
      <c r="BG202" s="16">
        <f>'[6]Com Forecast Med'!BF202</f>
        <v>130.4665578920654</v>
      </c>
      <c r="BH202" s="16">
        <f>'[6]Com Forecast Med'!BG202</f>
        <v>129.93164500470795</v>
      </c>
      <c r="BI202" s="16">
        <f>'[6]Com Forecast Med'!BH202</f>
        <v>129.39892526018866</v>
      </c>
      <c r="BJ202" s="16">
        <f>'[6]Com Forecast Med'!BI202</f>
        <v>128.86838966662188</v>
      </c>
      <c r="BL202" s="344" t="str">
        <f t="shared" si="6"/>
        <v>Residential Care</v>
      </c>
      <c r="BM202" s="354">
        <f t="shared" si="9"/>
        <v>128.86838966662188</v>
      </c>
      <c r="BN202" s="351">
        <f t="shared" si="10"/>
        <v>3.9381190881913851E-2</v>
      </c>
    </row>
    <row r="203" spans="1:66">
      <c r="A203" s="57"/>
      <c r="B203" s="1" t="str">
        <f t="shared" si="5"/>
        <v>RegionAssemblyStock 2016</v>
      </c>
      <c r="C203" s="57"/>
      <c r="D203" s="372" t="s">
        <v>67</v>
      </c>
      <c r="E203" s="1" t="s">
        <v>5421</v>
      </c>
      <c r="F203" s="57" t="s">
        <v>71</v>
      </c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72" t="s">
        <v>67</v>
      </c>
      <c r="AH203" s="75">
        <v>369</v>
      </c>
      <c r="AK203" s="16">
        <f>'[6]Com Forecast Med'!AJ203</f>
        <v>363.0914188077565</v>
      </c>
      <c r="AL203" s="16">
        <f>'[6]Com Forecast Med'!AK203</f>
        <v>365.58917580775653</v>
      </c>
      <c r="AM203" s="16">
        <f>'[6]Com Forecast Med'!AL203</f>
        <v>367.80442080775651</v>
      </c>
      <c r="AN203" s="16">
        <f>'[6]Com Forecast Med'!AM203</f>
        <v>370.99605168078642</v>
      </c>
      <c r="AO203" s="16">
        <f>'[6]Com Forecast Med'!AN203</f>
        <v>373.65169430179469</v>
      </c>
      <c r="AP203" s="16">
        <f>'[6]Com Forecast Med'!AO203</f>
        <v>375.76903062038861</v>
      </c>
      <c r="AQ203" s="89">
        <f>'[6]Com Forecast Med'!AP203</f>
        <v>374.0830802363385</v>
      </c>
      <c r="AR203" s="16">
        <f>'[6]Com Forecast Med'!AQ203</f>
        <v>372.40469414967811</v>
      </c>
      <c r="AS203" s="16">
        <f>'[6]Com Forecast Med'!AR203</f>
        <v>370.73383842192658</v>
      </c>
      <c r="AT203" s="16">
        <f>'[6]Com Forecast Med'!AS203</f>
        <v>369.07047926687358</v>
      </c>
      <c r="AU203" s="16">
        <f>'[6]Com Forecast Med'!AT203</f>
        <v>367.41458304989618</v>
      </c>
      <c r="AV203" s="16">
        <f>'[6]Com Forecast Med'!AU203</f>
        <v>365.76611628727898</v>
      </c>
      <c r="AW203" s="16">
        <f>'[6]Com Forecast Med'!AV203</f>
        <v>364.12504564553672</v>
      </c>
      <c r="AX203" s="16">
        <f>'[6]Com Forecast Med'!AW203</f>
        <v>362.49133794074038</v>
      </c>
      <c r="AY203" s="16">
        <f>'[6]Com Forecast Med'!AX203</f>
        <v>360.86496013784631</v>
      </c>
      <c r="AZ203" s="16">
        <f>'[6]Com Forecast Med'!AY203</f>
        <v>359.24587935002785</v>
      </c>
      <c r="BA203" s="16">
        <f>'[6]Com Forecast Med'!AZ203</f>
        <v>357.63406283801066</v>
      </c>
      <c r="BB203" s="16">
        <f>'[6]Com Forecast Med'!BA203</f>
        <v>356.02947800941081</v>
      </c>
      <c r="BC203" s="16">
        <f>'[6]Com Forecast Med'!BB203</f>
        <v>354.43209241807529</v>
      </c>
      <c r="BD203" s="16">
        <f>'[6]Com Forecast Med'!BC203</f>
        <v>352.84187376342618</v>
      </c>
      <c r="BE203" s="16">
        <f>'[6]Com Forecast Med'!BD203</f>
        <v>351.25878988980764</v>
      </c>
      <c r="BF203" s="16">
        <f>'[6]Com Forecast Med'!BE203</f>
        <v>349.68280878583539</v>
      </c>
      <c r="BG203" s="16">
        <f>'[6]Com Forecast Med'!BF203</f>
        <v>348.11389858374957</v>
      </c>
      <c r="BH203" s="16">
        <f>'[6]Com Forecast Med'!BG203</f>
        <v>346.55202755877053</v>
      </c>
      <c r="BI203" s="16">
        <f>'[6]Com Forecast Med'!BH203</f>
        <v>344.99716412845686</v>
      </c>
      <c r="BJ203" s="16">
        <f>'[6]Com Forecast Med'!BI203</f>
        <v>343.44927685206721</v>
      </c>
      <c r="BL203" s="344" t="str">
        <f t="shared" si="6"/>
        <v>Assembly</v>
      </c>
      <c r="BM203" s="354">
        <f t="shared" si="9"/>
        <v>343.44927685206721</v>
      </c>
      <c r="BN203" s="351">
        <f t="shared" si="10"/>
        <v>0.10495546320518469</v>
      </c>
    </row>
    <row r="204" spans="1:66">
      <c r="A204" s="57"/>
      <c r="B204" s="1" t="str">
        <f t="shared" si="5"/>
        <v>RegionOtherStock 2016</v>
      </c>
      <c r="C204" s="57"/>
      <c r="D204" s="372" t="s">
        <v>69</v>
      </c>
      <c r="E204" s="1" t="s">
        <v>5421</v>
      </c>
      <c r="F204" s="57" t="s">
        <v>71</v>
      </c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72" t="s">
        <v>69</v>
      </c>
      <c r="AH204" s="75">
        <v>333</v>
      </c>
      <c r="AK204" s="16">
        <f>'[6]Com Forecast Med'!AJ204</f>
        <v>329.02027590514081</v>
      </c>
      <c r="AL204" s="16">
        <f>'[6]Com Forecast Med'!AK204</f>
        <v>341.7260589051408</v>
      </c>
      <c r="AM204" s="16">
        <f>'[6]Com Forecast Med'!AL204</f>
        <v>352.81769690514079</v>
      </c>
      <c r="AN204" s="16">
        <f>'[6]Com Forecast Med'!AM204</f>
        <v>360.11172081402447</v>
      </c>
      <c r="AO204" s="16">
        <f>'[6]Com Forecast Med'!AN204</f>
        <v>366.61769903389188</v>
      </c>
      <c r="AP204" s="16">
        <f>'[6]Com Forecast Med'!AO204</f>
        <v>371.99363487654216</v>
      </c>
      <c r="AQ204" s="89">
        <f>'[6]Com Forecast Med'!AP204</f>
        <v>368.64569216265329</v>
      </c>
      <c r="AR204" s="16">
        <f>'[6]Com Forecast Med'!AQ204</f>
        <v>365.32788093318936</v>
      </c>
      <c r="AS204" s="16">
        <f>'[6]Com Forecast Med'!AR204</f>
        <v>362.03993000479068</v>
      </c>
      <c r="AT204" s="16">
        <f>'[6]Com Forecast Med'!AS204</f>
        <v>358.7815706347476</v>
      </c>
      <c r="AU204" s="16">
        <f>'[6]Com Forecast Med'!AT204</f>
        <v>355.55253649903483</v>
      </c>
      <c r="AV204" s="16">
        <f>'[6]Com Forecast Med'!AU204</f>
        <v>352.35256367054353</v>
      </c>
      <c r="AW204" s="16">
        <f>'[6]Com Forecast Med'!AV204</f>
        <v>349.18139059750865</v>
      </c>
      <c r="AX204" s="16">
        <f>'[6]Com Forecast Med'!AW204</f>
        <v>346.03875808213104</v>
      </c>
      <c r="AY204" s="16">
        <f>'[6]Com Forecast Med'!AX204</f>
        <v>342.92440925939184</v>
      </c>
      <c r="AZ204" s="16">
        <f>'[6]Com Forecast Med'!AY204</f>
        <v>339.83808957605731</v>
      </c>
      <c r="BA204" s="16">
        <f>'[6]Com Forecast Med'!AZ204</f>
        <v>336.77954676987281</v>
      </c>
      <c r="BB204" s="16">
        <f>'[6]Com Forecast Med'!BA204</f>
        <v>333.74853084894391</v>
      </c>
      <c r="BC204" s="16">
        <f>'[6]Com Forecast Med'!BB204</f>
        <v>330.74479407130343</v>
      </c>
      <c r="BD204" s="16">
        <f>'[6]Com Forecast Med'!BC204</f>
        <v>327.76809092466175</v>
      </c>
      <c r="BE204" s="16">
        <f>'[6]Com Forecast Med'!BD204</f>
        <v>324.81817810633981</v>
      </c>
      <c r="BF204" s="16">
        <f>'[6]Com Forecast Med'!BE204</f>
        <v>321.89481450338269</v>
      </c>
      <c r="BG204" s="16">
        <f>'[6]Com Forecast Med'!BF204</f>
        <v>318.99776117285228</v>
      </c>
      <c r="BH204" s="16">
        <f>'[6]Com Forecast Med'!BG204</f>
        <v>316.12678132229661</v>
      </c>
      <c r="BI204" s="16">
        <f>'[6]Com Forecast Med'!BH204</f>
        <v>313.2816402903959</v>
      </c>
      <c r="BJ204" s="16">
        <f>'[6]Com Forecast Med'!BI204</f>
        <v>310.46210552778234</v>
      </c>
      <c r="BL204" s="346" t="str">
        <f t="shared" si="6"/>
        <v>Other</v>
      </c>
      <c r="BM204" s="355">
        <f t="shared" si="9"/>
        <v>310.46210552778234</v>
      </c>
      <c r="BN204" s="356">
        <f t="shared" si="10"/>
        <v>9.4874836808465382E-2</v>
      </c>
    </row>
    <row r="205" spans="1:66">
      <c r="D205" s="1"/>
    </row>
    <row r="206" spans="1:66" s="1" customFormat="1">
      <c r="AK206" s="6">
        <f>SUM(AK187:AK204)</f>
        <v>3354.8272583308117</v>
      </c>
      <c r="AL206" s="6">
        <f t="shared" ref="AL206:AP206" si="11">SUM(AL187:AL204)</f>
        <v>3411.8447473308111</v>
      </c>
      <c r="AM206" s="6">
        <f t="shared" si="11"/>
        <v>3469.1360443308122</v>
      </c>
      <c r="AN206" s="6">
        <f t="shared" si="11"/>
        <v>3506.5485976829896</v>
      </c>
      <c r="AO206" s="6">
        <f t="shared" si="11"/>
        <v>3539.658164526124</v>
      </c>
      <c r="AP206" s="6">
        <f t="shared" si="11"/>
        <v>3572.037278091911</v>
      </c>
      <c r="AQ206" s="6">
        <f>SUM(AQ169:AQ204)</f>
        <v>3597.4650472426151</v>
      </c>
      <c r="AZ206" s="8"/>
      <c r="BA206" s="8"/>
      <c r="BB206" s="8"/>
      <c r="BC206" s="8"/>
      <c r="BD206" s="8"/>
      <c r="BE206" s="49" t="s">
        <v>5463</v>
      </c>
    </row>
    <row r="207" spans="1:66" s="1" customFormat="1">
      <c r="E207" s="57"/>
      <c r="F207" s="57"/>
      <c r="G207" s="57"/>
      <c r="AQ207" s="89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</row>
    <row r="208" spans="1:66" s="1" customFormat="1">
      <c r="D208" s="4"/>
      <c r="E208" s="8"/>
      <c r="F208" s="8"/>
      <c r="G208" s="8"/>
      <c r="H208" s="1">
        <f t="shared" ref="H208:AP208" si="12">H12</f>
        <v>1987</v>
      </c>
      <c r="I208" s="1">
        <f t="shared" si="12"/>
        <v>1988</v>
      </c>
      <c r="J208" s="1">
        <f t="shared" si="12"/>
        <v>1989</v>
      </c>
      <c r="K208" s="1">
        <f t="shared" si="12"/>
        <v>1990</v>
      </c>
      <c r="L208" s="1">
        <f t="shared" si="12"/>
        <v>1991</v>
      </c>
      <c r="M208" s="1">
        <f t="shared" si="12"/>
        <v>1992</v>
      </c>
      <c r="N208" s="1">
        <f t="shared" si="12"/>
        <v>1993</v>
      </c>
      <c r="O208" s="1">
        <f t="shared" si="12"/>
        <v>1994</v>
      </c>
      <c r="P208" s="1">
        <f t="shared" si="12"/>
        <v>1995</v>
      </c>
      <c r="Q208" s="1">
        <f t="shared" si="12"/>
        <v>1996</v>
      </c>
      <c r="R208" s="1">
        <f t="shared" si="12"/>
        <v>1997</v>
      </c>
      <c r="S208" s="1">
        <f t="shared" si="12"/>
        <v>1998</v>
      </c>
      <c r="T208" s="1">
        <f t="shared" si="12"/>
        <v>1999</v>
      </c>
      <c r="U208" s="1">
        <f t="shared" si="12"/>
        <v>2000</v>
      </c>
      <c r="V208" s="1">
        <f t="shared" si="12"/>
        <v>2001</v>
      </c>
      <c r="W208" s="1">
        <f t="shared" si="12"/>
        <v>2002</v>
      </c>
      <c r="X208" s="1">
        <f t="shared" si="12"/>
        <v>2003</v>
      </c>
      <c r="Y208" s="1">
        <f t="shared" si="12"/>
        <v>2004</v>
      </c>
      <c r="Z208" s="1">
        <f t="shared" si="12"/>
        <v>2005</v>
      </c>
      <c r="AA208" s="1">
        <f t="shared" si="12"/>
        <v>2006</v>
      </c>
      <c r="AB208" s="1">
        <f t="shared" si="12"/>
        <v>2007</v>
      </c>
      <c r="AC208" s="1">
        <f t="shared" si="12"/>
        <v>2008</v>
      </c>
      <c r="AD208" s="1">
        <f t="shared" si="12"/>
        <v>2009</v>
      </c>
      <c r="AE208" s="1">
        <f t="shared" si="12"/>
        <v>2010</v>
      </c>
      <c r="AF208" s="1">
        <f t="shared" si="12"/>
        <v>2011</v>
      </c>
      <c r="AG208" s="1">
        <f t="shared" si="12"/>
        <v>2012</v>
      </c>
      <c r="AH208" s="1">
        <f t="shared" si="12"/>
        <v>2013</v>
      </c>
      <c r="AI208" s="1">
        <f t="shared" si="12"/>
        <v>2014</v>
      </c>
      <c r="AJ208" s="1">
        <f t="shared" si="12"/>
        <v>2015</v>
      </c>
      <c r="AK208" s="1">
        <f t="shared" si="12"/>
        <v>2016</v>
      </c>
      <c r="AL208" s="1">
        <f t="shared" si="12"/>
        <v>2017</v>
      </c>
      <c r="AM208" s="1">
        <f t="shared" si="12"/>
        <v>2018</v>
      </c>
      <c r="AN208" s="1">
        <f t="shared" si="12"/>
        <v>2019</v>
      </c>
      <c r="AO208" s="1">
        <f t="shared" si="12"/>
        <v>2020</v>
      </c>
      <c r="AP208" s="1">
        <f t="shared" si="12"/>
        <v>2021</v>
      </c>
      <c r="AQ208" s="379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16"/>
    </row>
    <row r="209" spans="1:58" s="1" customFormat="1">
      <c r="E209" s="8"/>
      <c r="F209" s="8"/>
      <c r="G209" s="8"/>
      <c r="H209" s="13">
        <f t="shared" ref="H209:AP209" si="13">SUM(H169:H186)</f>
        <v>42.389799174074071</v>
      </c>
      <c r="I209" s="13">
        <f t="shared" si="13"/>
        <v>36.465809974074077</v>
      </c>
      <c r="J209" s="13">
        <f t="shared" si="13"/>
        <v>35.569335074074083</v>
      </c>
      <c r="K209" s="13">
        <f t="shared" si="13"/>
        <v>38.272286974074078</v>
      </c>
      <c r="L209" s="13">
        <f t="shared" si="13"/>
        <v>34.157084474074075</v>
      </c>
      <c r="M209" s="13">
        <f t="shared" si="13"/>
        <v>35.53257534037408</v>
      </c>
      <c r="N209" s="13">
        <f t="shared" si="13"/>
        <v>36.773434690474069</v>
      </c>
      <c r="O209" s="13">
        <f t="shared" si="13"/>
        <v>42.359566936074067</v>
      </c>
      <c r="P209" s="13">
        <f t="shared" si="13"/>
        <v>51.593021086074074</v>
      </c>
      <c r="Q209" s="13">
        <f t="shared" si="13"/>
        <v>51.058232074074084</v>
      </c>
      <c r="R209" s="13">
        <f t="shared" si="13"/>
        <v>58.828523630074066</v>
      </c>
      <c r="S209" s="13">
        <f t="shared" si="13"/>
        <v>69.276658966074081</v>
      </c>
      <c r="T209" s="13">
        <f t="shared" si="13"/>
        <v>78.406612488074074</v>
      </c>
      <c r="U209" s="13">
        <f t="shared" si="13"/>
        <v>74.656716200074072</v>
      </c>
      <c r="V209" s="13">
        <f t="shared" si="13"/>
        <v>62.619136074074078</v>
      </c>
      <c r="W209" s="13">
        <f t="shared" si="13"/>
        <v>48.797968286074081</v>
      </c>
      <c r="X209" s="13">
        <f t="shared" si="13"/>
        <v>52.20252758307408</v>
      </c>
      <c r="Y209" s="13">
        <f t="shared" si="13"/>
        <v>51.009577892074077</v>
      </c>
      <c r="Z209" s="13">
        <f t="shared" si="13"/>
        <v>58.224463424755221</v>
      </c>
      <c r="AA209" s="13">
        <f t="shared" si="13"/>
        <v>60.870473571407601</v>
      </c>
      <c r="AB209" s="13">
        <f t="shared" si="13"/>
        <v>56.28000510867308</v>
      </c>
      <c r="AC209" s="13">
        <f t="shared" si="13"/>
        <v>56.118860854249888</v>
      </c>
      <c r="AD209" s="13">
        <f t="shared" si="13"/>
        <v>54.824817917021115</v>
      </c>
      <c r="AE209" s="13">
        <f t="shared" si="13"/>
        <v>56.241200986464193</v>
      </c>
      <c r="AF209" s="13">
        <f t="shared" si="13"/>
        <v>57.429971141980914</v>
      </c>
      <c r="AG209" s="13">
        <f t="shared" si="13"/>
        <v>44.514532059210509</v>
      </c>
      <c r="AH209" s="13">
        <f t="shared" si="13"/>
        <v>26.109675398915755</v>
      </c>
      <c r="AI209" s="13">
        <f t="shared" si="13"/>
        <v>30.381498343541676</v>
      </c>
      <c r="AJ209" s="13">
        <f t="shared" si="13"/>
        <v>30.478337463516446</v>
      </c>
      <c r="AK209" s="13">
        <f t="shared" si="13"/>
        <v>33.179843656897759</v>
      </c>
      <c r="AL209" s="13">
        <f t="shared" si="13"/>
        <v>57.017488999999998</v>
      </c>
      <c r="AM209" s="13">
        <f t="shared" si="13"/>
        <v>57.291297</v>
      </c>
      <c r="AN209" s="13">
        <f t="shared" si="13"/>
        <v>37.412553352177291</v>
      </c>
      <c r="AO209" s="13">
        <f t="shared" si="13"/>
        <v>33.109566843135013</v>
      </c>
      <c r="AP209" s="13">
        <f t="shared" si="13"/>
        <v>33.459000000000003</v>
      </c>
      <c r="AQ209" s="380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6"/>
    </row>
    <row r="210" spans="1:58" s="1" customFormat="1">
      <c r="F210" s="8"/>
      <c r="G210" s="8"/>
      <c r="H210" s="8">
        <f>H209</f>
        <v>42.389799174074071</v>
      </c>
      <c r="I210" s="8">
        <f>H210+I209</f>
        <v>78.855609148148147</v>
      </c>
      <c r="J210" s="8">
        <f t="shared" ref="J210:AP210" si="14">I210+J209</f>
        <v>114.42494422222222</v>
      </c>
      <c r="K210" s="8">
        <f t="shared" si="14"/>
        <v>152.69723119629629</v>
      </c>
      <c r="L210" s="8">
        <f t="shared" si="14"/>
        <v>186.85431567037037</v>
      </c>
      <c r="M210" s="8">
        <f t="shared" si="14"/>
        <v>222.38689101074445</v>
      </c>
      <c r="N210" s="8">
        <f t="shared" si="14"/>
        <v>259.16032570121854</v>
      </c>
      <c r="O210" s="8">
        <f t="shared" si="14"/>
        <v>301.51989263729263</v>
      </c>
      <c r="P210" s="8">
        <f t="shared" si="14"/>
        <v>353.11291372336672</v>
      </c>
      <c r="Q210" s="8">
        <f t="shared" si="14"/>
        <v>404.17114579744077</v>
      </c>
      <c r="R210" s="8">
        <f t="shared" si="14"/>
        <v>462.99966942751485</v>
      </c>
      <c r="S210" s="8">
        <f t="shared" si="14"/>
        <v>532.27632839358898</v>
      </c>
      <c r="T210" s="8">
        <f t="shared" si="14"/>
        <v>610.68294088166306</v>
      </c>
      <c r="U210" s="8">
        <f t="shared" si="14"/>
        <v>685.33965708173719</v>
      </c>
      <c r="V210" s="8">
        <f t="shared" si="14"/>
        <v>747.95879315581124</v>
      </c>
      <c r="W210" s="8">
        <f t="shared" si="14"/>
        <v>796.75676144188537</v>
      </c>
      <c r="X210" s="8">
        <f t="shared" si="14"/>
        <v>848.9592890249595</v>
      </c>
      <c r="Y210" s="8">
        <f t="shared" si="14"/>
        <v>899.96886691703355</v>
      </c>
      <c r="Z210" s="8">
        <f t="shared" si="14"/>
        <v>958.19333034178874</v>
      </c>
      <c r="AA210" s="8">
        <f t="shared" si="14"/>
        <v>1019.0638039131964</v>
      </c>
      <c r="AB210" s="8">
        <f t="shared" si="14"/>
        <v>1075.3438090218694</v>
      </c>
      <c r="AC210" s="8">
        <f t="shared" si="14"/>
        <v>1131.4626698761194</v>
      </c>
      <c r="AD210" s="8">
        <f t="shared" si="14"/>
        <v>1186.2874877931406</v>
      </c>
      <c r="AE210" s="8">
        <f t="shared" si="14"/>
        <v>1242.5286887796049</v>
      </c>
      <c r="AF210" s="8">
        <f t="shared" si="14"/>
        <v>1299.9586599215859</v>
      </c>
      <c r="AG210" s="8">
        <f t="shared" si="14"/>
        <v>1344.4731919807964</v>
      </c>
      <c r="AH210" s="8">
        <f t="shared" si="14"/>
        <v>1370.5828673797121</v>
      </c>
      <c r="AI210" s="8">
        <f t="shared" si="14"/>
        <v>1400.9643657232536</v>
      </c>
      <c r="AJ210" s="8">
        <f t="shared" si="14"/>
        <v>1431.4427031867701</v>
      </c>
      <c r="AK210" s="8">
        <f t="shared" si="14"/>
        <v>1464.6225468436678</v>
      </c>
      <c r="AL210" s="8">
        <f t="shared" si="14"/>
        <v>1521.6400358436679</v>
      </c>
      <c r="AM210" s="8">
        <f t="shared" si="14"/>
        <v>1578.9313328436679</v>
      </c>
      <c r="AN210" s="8">
        <f t="shared" si="14"/>
        <v>1616.3438861958452</v>
      </c>
      <c r="AO210" s="8">
        <f t="shared" si="14"/>
        <v>1649.4534530389803</v>
      </c>
      <c r="AP210" s="8">
        <f t="shared" si="14"/>
        <v>1682.9124530389804</v>
      </c>
      <c r="AQ210" s="106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</row>
    <row r="211" spans="1:58" s="1" customFormat="1" ht="18">
      <c r="B211" s="373" t="s">
        <v>5667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>
        <f>AK206-AK210</f>
        <v>1890.2047114871439</v>
      </c>
      <c r="AL211" s="8"/>
      <c r="AM211" s="8"/>
      <c r="AN211" s="8"/>
      <c r="AO211" s="8"/>
      <c r="AP211" s="8"/>
      <c r="AQ211" s="106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</row>
    <row r="212" spans="1:58" s="1" customFormat="1"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106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</row>
    <row r="213" spans="1:58" s="1" customFormat="1">
      <c r="C213" s="1" t="s">
        <v>10</v>
      </c>
      <c r="AQ213" s="338"/>
      <c r="AZ213" s="8"/>
      <c r="BA213" s="8"/>
      <c r="BB213" s="8"/>
      <c r="BC213" s="8"/>
      <c r="BD213" s="8"/>
    </row>
    <row r="214" spans="1:58" s="1" customFormat="1">
      <c r="D214" s="4" t="s">
        <v>5450</v>
      </c>
      <c r="F214" s="1">
        <v>1985</v>
      </c>
      <c r="G214" s="1">
        <v>1986</v>
      </c>
      <c r="H214" s="1">
        <v>1987</v>
      </c>
      <c r="I214" s="1">
        <v>1988</v>
      </c>
      <c r="J214" s="1">
        <v>1989</v>
      </c>
      <c r="K214" s="1">
        <v>1990</v>
      </c>
      <c r="L214" s="1">
        <v>1991</v>
      </c>
      <c r="M214" s="1">
        <v>1992</v>
      </c>
      <c r="N214" s="1">
        <v>1993</v>
      </c>
      <c r="O214" s="1">
        <v>1994</v>
      </c>
      <c r="P214" s="1">
        <v>1995</v>
      </c>
      <c r="Q214" s="1">
        <v>1996</v>
      </c>
      <c r="R214" s="1">
        <v>1997</v>
      </c>
      <c r="S214" s="1">
        <v>1998</v>
      </c>
      <c r="T214" s="1">
        <v>1999</v>
      </c>
      <c r="U214" s="1">
        <v>2000</v>
      </c>
      <c r="V214" s="1">
        <v>2001</v>
      </c>
      <c r="W214" s="1">
        <v>2002</v>
      </c>
      <c r="X214" s="1">
        <v>2003</v>
      </c>
      <c r="Y214" s="1">
        <v>2004</v>
      </c>
      <c r="Z214" s="1">
        <v>2005</v>
      </c>
      <c r="AA214" s="1">
        <v>2006</v>
      </c>
      <c r="AB214" s="1">
        <v>2007</v>
      </c>
      <c r="AC214" s="1">
        <v>2008</v>
      </c>
      <c r="AD214" s="1">
        <v>2009</v>
      </c>
      <c r="AE214" s="1">
        <v>2010</v>
      </c>
      <c r="AF214" s="1">
        <v>2011</v>
      </c>
      <c r="AG214" s="1">
        <v>2012</v>
      </c>
      <c r="AH214" s="1">
        <v>2013</v>
      </c>
      <c r="AI214" s="1">
        <v>2014</v>
      </c>
      <c r="AJ214" s="1">
        <v>2015</v>
      </c>
      <c r="AK214" s="1">
        <v>2016</v>
      </c>
      <c r="AL214" s="1">
        <v>2017</v>
      </c>
      <c r="AM214" s="1">
        <v>2018</v>
      </c>
      <c r="AN214" s="1">
        <v>2019</v>
      </c>
      <c r="AO214" s="1">
        <v>2020</v>
      </c>
      <c r="AP214" s="1">
        <v>2021</v>
      </c>
      <c r="AQ214" s="338">
        <v>2022</v>
      </c>
      <c r="AR214" s="1">
        <v>2023</v>
      </c>
      <c r="AS214" s="1">
        <v>2024</v>
      </c>
      <c r="AT214" s="1">
        <v>2025</v>
      </c>
      <c r="AU214" s="1">
        <v>2026</v>
      </c>
      <c r="AV214" s="1">
        <v>2027</v>
      </c>
      <c r="AW214" s="1">
        <v>2028</v>
      </c>
      <c r="AX214" s="1">
        <v>2029</v>
      </c>
      <c r="AY214" s="1">
        <v>2030</v>
      </c>
      <c r="AZ214" s="8">
        <v>2031</v>
      </c>
      <c r="BA214" s="8">
        <v>2032</v>
      </c>
      <c r="BB214" s="8">
        <v>2033</v>
      </c>
      <c r="BC214" s="8">
        <v>2034</v>
      </c>
      <c r="BD214" s="88">
        <v>2035</v>
      </c>
    </row>
    <row r="215" spans="1:58" s="1" customFormat="1">
      <c r="A215" s="1" t="s">
        <v>5451</v>
      </c>
      <c r="D215" s="4" t="s">
        <v>140</v>
      </c>
      <c r="AQ215" s="338"/>
      <c r="AZ215" s="8"/>
      <c r="BA215" s="8"/>
      <c r="BB215" s="8"/>
      <c r="BC215" s="8"/>
      <c r="BD215" s="8"/>
    </row>
    <row r="216" spans="1:58" s="1" customFormat="1">
      <c r="A216" s="8">
        <v>151.63010252987445</v>
      </c>
      <c r="B216" s="8"/>
      <c r="C216" s="1" t="s">
        <v>40</v>
      </c>
      <c r="D216" s="185" t="s">
        <v>41</v>
      </c>
      <c r="F216" s="8">
        <v>217851.40372107178</v>
      </c>
      <c r="G216" s="8">
        <v>208998.69198523989</v>
      </c>
      <c r="H216" s="8">
        <v>200145.98024940802</v>
      </c>
      <c r="I216" s="8">
        <v>204298.48758186327</v>
      </c>
      <c r="J216" s="8">
        <v>212514.47308934119</v>
      </c>
      <c r="K216" s="8">
        <v>218248.8879770175</v>
      </c>
      <c r="L216" s="8">
        <v>230735.79972918943</v>
      </c>
      <c r="M216" s="8">
        <v>231528.43027437758</v>
      </c>
      <c r="N216" s="8">
        <v>244878.83743148466</v>
      </c>
      <c r="O216" s="8">
        <v>242786.25970780815</v>
      </c>
      <c r="P216" s="8">
        <v>255559.09058324914</v>
      </c>
      <c r="Q216" s="8">
        <v>268008.32621918456</v>
      </c>
      <c r="R216" s="8">
        <v>265489.37581064156</v>
      </c>
      <c r="S216" s="8">
        <v>272482.6174634418</v>
      </c>
      <c r="T216" s="8">
        <v>284410.89610058442</v>
      </c>
      <c r="U216" s="8">
        <v>300017.95217937022</v>
      </c>
      <c r="V216" s="8">
        <v>317942.85702325829</v>
      </c>
      <c r="W216" s="8">
        <v>335695.10260296741</v>
      </c>
      <c r="X216" s="8">
        <v>348922.95366756298</v>
      </c>
      <c r="Y216" s="8">
        <v>353537.99027757213</v>
      </c>
      <c r="Z216" s="8">
        <v>354596.7797693297</v>
      </c>
      <c r="AA216" s="8">
        <v>359853.55392939574</v>
      </c>
      <c r="AB216" s="8">
        <v>355546.86718435638</v>
      </c>
      <c r="AC216" s="8">
        <v>351120.83370566339</v>
      </c>
      <c r="AD216" s="8">
        <v>353655.16843746061</v>
      </c>
      <c r="AE216" s="8">
        <v>360684.15806895884</v>
      </c>
      <c r="AF216" s="8">
        <v>369803.92723429378</v>
      </c>
      <c r="AG216" s="8">
        <v>380743.50122831936</v>
      </c>
      <c r="AH216" s="8">
        <v>387419.66531976196</v>
      </c>
      <c r="AI216" s="8">
        <v>387412.09131390764</v>
      </c>
      <c r="AJ216" s="8">
        <v>362263.06406467763</v>
      </c>
      <c r="AK216" s="8">
        <v>361227.08802068321</v>
      </c>
      <c r="AL216" s="8">
        <v>365470.81592940813</v>
      </c>
      <c r="AM216" s="8">
        <v>371317.740934473</v>
      </c>
      <c r="AN216" s="8">
        <v>379226.94846528088</v>
      </c>
      <c r="AO216" s="8">
        <v>391883.20528674859</v>
      </c>
      <c r="AP216" s="8">
        <v>401197.30981215532</v>
      </c>
      <c r="AQ216" s="106">
        <v>410283.28153348627</v>
      </c>
      <c r="AR216" s="8">
        <v>418169.42351078743</v>
      </c>
      <c r="AS216" s="8">
        <v>423947.22226989275</v>
      </c>
      <c r="AT216" s="8">
        <v>428275.72069213277</v>
      </c>
      <c r="AU216" s="8">
        <v>431507.25212461216</v>
      </c>
      <c r="AV216" s="8">
        <v>432336.55658324907</v>
      </c>
      <c r="AW216" s="8">
        <v>433813.71962713706</v>
      </c>
      <c r="AX216" s="8">
        <v>435835.83154788177</v>
      </c>
      <c r="AY216" s="8">
        <v>437716.31650236202</v>
      </c>
      <c r="AZ216" s="8">
        <v>437864.74535969098</v>
      </c>
      <c r="BA216" s="8">
        <v>438353.85348160483</v>
      </c>
      <c r="BB216" s="8">
        <v>439790.66101067502</v>
      </c>
      <c r="BC216" s="8">
        <v>441745.40881014074</v>
      </c>
      <c r="BD216" s="8">
        <v>443763.38960404845</v>
      </c>
      <c r="BE216" s="110">
        <v>1.01976891111772E-2</v>
      </c>
      <c r="BF216" s="1" t="s">
        <v>40</v>
      </c>
    </row>
    <row r="217" spans="1:58" s="1" customFormat="1">
      <c r="A217" s="8">
        <v>151.63010252987445</v>
      </c>
      <c r="B217" s="8"/>
      <c r="C217" s="1" t="s">
        <v>42</v>
      </c>
      <c r="D217" s="185" t="s">
        <v>43</v>
      </c>
      <c r="F217" s="8">
        <v>56899.187799075786</v>
      </c>
      <c r="G217" s="8">
        <v>73536.576809621445</v>
      </c>
      <c r="H217" s="8">
        <v>90173.965820167112</v>
      </c>
      <c r="I217" s="8">
        <v>92044.840537701777</v>
      </c>
      <c r="J217" s="8">
        <v>95746.478689050549</v>
      </c>
      <c r="K217" s="8">
        <v>98330.06758469365</v>
      </c>
      <c r="L217" s="8">
        <v>103955.93302619121</v>
      </c>
      <c r="M217" s="8">
        <v>104313.04556775086</v>
      </c>
      <c r="N217" s="8">
        <v>110327.95107407245</v>
      </c>
      <c r="O217" s="8">
        <v>109385.15905848605</v>
      </c>
      <c r="P217" s="8">
        <v>115139.84278160419</v>
      </c>
      <c r="Q217" s="8">
        <v>120748.73358881973</v>
      </c>
      <c r="R217" s="8">
        <v>119613.84320651177</v>
      </c>
      <c r="S217" s="8">
        <v>122764.58514490072</v>
      </c>
      <c r="T217" s="8">
        <v>128138.76347603065</v>
      </c>
      <c r="U217" s="8">
        <v>135170.38179605946</v>
      </c>
      <c r="V217" s="8">
        <v>143246.28596714657</v>
      </c>
      <c r="W217" s="8">
        <v>151244.40006437257</v>
      </c>
      <c r="X217" s="8">
        <v>157204.08902883093</v>
      </c>
      <c r="Y217" s="8">
        <v>159283.35213974226</v>
      </c>
      <c r="Z217" s="8">
        <v>162515.65727255808</v>
      </c>
      <c r="AA217" s="8">
        <v>167612.08530117007</v>
      </c>
      <c r="AB217" s="8">
        <v>168423.08861424751</v>
      </c>
      <c r="AC217" s="8">
        <v>169187.35438208625</v>
      </c>
      <c r="AD217" s="8">
        <v>173048.3572794295</v>
      </c>
      <c r="AE217" s="8">
        <v>179117.10252840212</v>
      </c>
      <c r="AF217" s="8">
        <v>186379.47215624529</v>
      </c>
      <c r="AG217" s="8">
        <v>196097.33907743782</v>
      </c>
      <c r="AH217" s="8">
        <v>202218.89238815164</v>
      </c>
      <c r="AI217" s="8">
        <v>207305.67585489253</v>
      </c>
      <c r="AJ217" s="8">
        <v>197832.3646703476</v>
      </c>
      <c r="AK217" s="8">
        <v>201769.33919382968</v>
      </c>
      <c r="AL217" s="8">
        <v>207402.62690006761</v>
      </c>
      <c r="AM217" s="8">
        <v>214789.21071636313</v>
      </c>
      <c r="AN217" s="8">
        <v>223031.94151205919</v>
      </c>
      <c r="AO217" s="8">
        <v>234499.25260891521</v>
      </c>
      <c r="AP217" s="8">
        <v>242830.70135849458</v>
      </c>
      <c r="AQ217" s="106">
        <v>251683.05769678502</v>
      </c>
      <c r="AR217" s="8">
        <v>259658.2343690728</v>
      </c>
      <c r="AS217" s="8">
        <v>265949.1932124786</v>
      </c>
      <c r="AT217" s="8">
        <v>271229.21169499942</v>
      </c>
      <c r="AU217" s="8">
        <v>275795.82311684941</v>
      </c>
      <c r="AV217" s="8">
        <v>278935.21684546757</v>
      </c>
      <c r="AW217" s="8">
        <v>282712.74194912234</v>
      </c>
      <c r="AX217" s="8">
        <v>286481.7779856202</v>
      </c>
      <c r="AY217" s="8">
        <v>290571.35047771432</v>
      </c>
      <c r="AZ217" s="8">
        <v>292804.62299785251</v>
      </c>
      <c r="BA217" s="8">
        <v>295162.61768601224</v>
      </c>
      <c r="BB217" s="8">
        <v>298283.24668723368</v>
      </c>
      <c r="BC217" s="8">
        <v>301679.19173275231</v>
      </c>
      <c r="BD217" s="8">
        <v>305033.66734134755</v>
      </c>
      <c r="BE217" s="110">
        <v>2.1886170389266976E-2</v>
      </c>
      <c r="BF217" s="1" t="s">
        <v>42</v>
      </c>
    </row>
    <row r="218" spans="1:58" s="1" customFormat="1">
      <c r="A218" s="8">
        <v>151.63010252987445</v>
      </c>
      <c r="B218" s="8"/>
      <c r="C218" s="1" t="s">
        <v>44</v>
      </c>
      <c r="D218" s="185" t="s">
        <v>45</v>
      </c>
      <c r="F218" s="8">
        <v>103191.18288445917</v>
      </c>
      <c r="G218" s="8">
        <v>104499.34599261994</v>
      </c>
      <c r="H218" s="8">
        <v>105807.50910078075</v>
      </c>
      <c r="I218" s="8">
        <v>108002.7390865257</v>
      </c>
      <c r="J218" s="8">
        <v>112346.13364419344</v>
      </c>
      <c r="K218" s="8">
        <v>115377.64171974598</v>
      </c>
      <c r="L218" s="8">
        <v>121978.86862029215</v>
      </c>
      <c r="M218" s="8">
        <v>122397.89409119615</v>
      </c>
      <c r="N218" s="8">
        <v>129455.60928994505</v>
      </c>
      <c r="O218" s="8">
        <v>128349.36455664544</v>
      </c>
      <c r="P218" s="8">
        <v>135101.74308261863</v>
      </c>
      <c r="Q218" s="8">
        <v>141683.05244094582</v>
      </c>
      <c r="R218" s="8">
        <v>140351.40507064035</v>
      </c>
      <c r="S218" s="8">
        <v>144048.39403289961</v>
      </c>
      <c r="T218" s="8">
        <v>150354.29859757473</v>
      </c>
      <c r="U218" s="8">
        <v>158604.99504441186</v>
      </c>
      <c r="V218" s="8">
        <v>168081.02613950011</v>
      </c>
      <c r="W218" s="8">
        <v>177465.78062417047</v>
      </c>
      <c r="X218" s="8">
        <v>184458.70633847601</v>
      </c>
      <c r="Y218" s="8">
        <v>186898.45320476568</v>
      </c>
      <c r="Z218" s="8">
        <v>186028.83658052023</v>
      </c>
      <c r="AA218" s="8">
        <v>187392.62346713556</v>
      </c>
      <c r="AB218" s="8">
        <v>183688.58010542323</v>
      </c>
      <c r="AC218" s="8">
        <v>179917.79537687683</v>
      </c>
      <c r="AD218" s="8">
        <v>179846.95356055681</v>
      </c>
      <c r="AE218" s="8">
        <v>182057.43147324634</v>
      </c>
      <c r="AF218" s="8">
        <v>185242.65960825031</v>
      </c>
      <c r="AG218" s="8">
        <v>189642.79293970478</v>
      </c>
      <c r="AH218" s="8">
        <v>191558.58292503955</v>
      </c>
      <c r="AI218" s="8">
        <v>188880.50227989364</v>
      </c>
      <c r="AJ218" s="8">
        <v>174526.29646197823</v>
      </c>
      <c r="AK218" s="8">
        <v>171661.76571482711</v>
      </c>
      <c r="AL218" s="8">
        <v>171964.36061598783</v>
      </c>
      <c r="AM218" s="8">
        <v>172578.19095927902</v>
      </c>
      <c r="AN218" s="8">
        <v>174327.4364666667</v>
      </c>
      <c r="AO218" s="8">
        <v>178031.53118778302</v>
      </c>
      <c r="AP218" s="8">
        <v>180814.04735494446</v>
      </c>
      <c r="AQ218" s="106">
        <v>183147.55841598185</v>
      </c>
      <c r="AR218" s="8">
        <v>185019.6297367698</v>
      </c>
      <c r="AS218" s="8">
        <v>186155.89477771879</v>
      </c>
      <c r="AT218" s="8">
        <v>186709.23295677092</v>
      </c>
      <c r="AU218" s="8">
        <v>186794.1618083051</v>
      </c>
      <c r="AV218" s="8">
        <v>185782.37914244769</v>
      </c>
      <c r="AW218" s="8">
        <v>184933.34248820422</v>
      </c>
      <c r="AX218" s="8">
        <v>184507.64159057962</v>
      </c>
      <c r="AY218" s="8">
        <v>183804.69020325746</v>
      </c>
      <c r="AZ218" s="8">
        <v>182745.56701858778</v>
      </c>
      <c r="BA218" s="8">
        <v>181882.78694640988</v>
      </c>
      <c r="BB218" s="8">
        <v>181347.82060766232</v>
      </c>
      <c r="BC218" s="8">
        <v>181066.33740599875</v>
      </c>
      <c r="BD218" s="8">
        <v>180855.24367928575</v>
      </c>
      <c r="BE218" s="110">
        <v>1.7826633717064309E-3</v>
      </c>
      <c r="BF218" s="1" t="s">
        <v>44</v>
      </c>
    </row>
    <row r="219" spans="1:58" s="1" customFormat="1">
      <c r="A219" s="8">
        <v>1171.1629085255743</v>
      </c>
      <c r="B219" s="8"/>
      <c r="C219" s="1" t="s">
        <v>46</v>
      </c>
      <c r="D219" s="186" t="s">
        <v>5432</v>
      </c>
      <c r="F219" s="8">
        <v>5055.7974138596228</v>
      </c>
      <c r="G219" s="8">
        <v>13423.836588687245</v>
      </c>
      <c r="H219" s="8">
        <v>21791.875763514865</v>
      </c>
      <c r="I219" s="8">
        <v>22224.659925521173</v>
      </c>
      <c r="J219" s="8">
        <v>22732.952835002077</v>
      </c>
      <c r="K219" s="8">
        <v>23080.895311996119</v>
      </c>
      <c r="L219" s="8">
        <v>24394.967985397427</v>
      </c>
      <c r="M219" s="8">
        <v>24342.77819338522</v>
      </c>
      <c r="N219" s="8">
        <v>25847.114822320538</v>
      </c>
      <c r="O219" s="8">
        <v>25597.201842348808</v>
      </c>
      <c r="P219" s="8">
        <v>26685.15216798272</v>
      </c>
      <c r="Q219" s="8">
        <v>27183.979842094126</v>
      </c>
      <c r="R219" s="8">
        <v>26370.318525564584</v>
      </c>
      <c r="S219" s="8">
        <v>26408.046610476242</v>
      </c>
      <c r="T219" s="8">
        <v>27113.984701041256</v>
      </c>
      <c r="U219" s="8">
        <v>28084.473978898819</v>
      </c>
      <c r="V219" s="8">
        <v>29362.800335296797</v>
      </c>
      <c r="W219" s="8">
        <v>30805.387561284086</v>
      </c>
      <c r="X219" s="8">
        <v>32039.384416567875</v>
      </c>
      <c r="Y219" s="8">
        <v>32288.612309161115</v>
      </c>
      <c r="Z219" s="8">
        <v>32756.354184115167</v>
      </c>
      <c r="AA219" s="8">
        <v>33718.918515821199</v>
      </c>
      <c r="AB219" s="8">
        <v>33600.302576498187</v>
      </c>
      <c r="AC219" s="8">
        <v>33338.384168395656</v>
      </c>
      <c r="AD219" s="8">
        <v>33752.759044080267</v>
      </c>
      <c r="AE219" s="8">
        <v>34616.681984882525</v>
      </c>
      <c r="AF219" s="8">
        <v>35683.053439910822</v>
      </c>
      <c r="AG219" s="8">
        <v>37405.78774921647</v>
      </c>
      <c r="AH219" s="8">
        <v>37843.457630338358</v>
      </c>
      <c r="AI219" s="8">
        <v>37022.141222199192</v>
      </c>
      <c r="AJ219" s="8">
        <v>33933.733741227603</v>
      </c>
      <c r="AK219" s="8">
        <v>33238.372918386791</v>
      </c>
      <c r="AL219" s="8">
        <v>33238.971427017845</v>
      </c>
      <c r="AM219" s="8">
        <v>33021.58810878254</v>
      </c>
      <c r="AN219" s="8">
        <v>33058.436089017188</v>
      </c>
      <c r="AO219" s="8">
        <v>33400.960220277535</v>
      </c>
      <c r="AP219" s="8">
        <v>33665.520852396556</v>
      </c>
      <c r="AQ219" s="106">
        <v>33753.95044255285</v>
      </c>
      <c r="AR219" s="8">
        <v>33780.143007299172</v>
      </c>
      <c r="AS219" s="8">
        <v>33813.695359742494</v>
      </c>
      <c r="AT219" s="8">
        <v>33804.083925409039</v>
      </c>
      <c r="AU219" s="8">
        <v>33732.520555878873</v>
      </c>
      <c r="AV219" s="8">
        <v>33544.229666951745</v>
      </c>
      <c r="AW219" s="8">
        <v>33376.633924050664</v>
      </c>
      <c r="AX219" s="8">
        <v>33287.367106393831</v>
      </c>
      <c r="AY219" s="8">
        <v>33071.443050178801</v>
      </c>
      <c r="AZ219" s="8">
        <v>32889.467104722957</v>
      </c>
      <c r="BA219" s="8">
        <v>32695.369132432807</v>
      </c>
      <c r="BB219" s="8">
        <v>32536.38622965075</v>
      </c>
      <c r="BC219" s="8">
        <v>32419.151947657108</v>
      </c>
      <c r="BD219" s="8">
        <v>32357.326361557851</v>
      </c>
      <c r="BE219" s="110">
        <v>-2.375631118789804E-3</v>
      </c>
      <c r="BF219" s="1" t="s">
        <v>46</v>
      </c>
    </row>
    <row r="220" spans="1:58" s="1" customFormat="1">
      <c r="A220" s="8">
        <v>1171.1629085255743</v>
      </c>
      <c r="B220" s="8"/>
      <c r="C220" s="1" t="s">
        <v>47</v>
      </c>
      <c r="D220" s="186" t="s">
        <v>5429</v>
      </c>
      <c r="F220" s="8">
        <v>45663.32287728956</v>
      </c>
      <c r="G220" s="8">
        <v>42956.277083799177</v>
      </c>
      <c r="H220" s="8">
        <v>40249.231290308788</v>
      </c>
      <c r="I220" s="8">
        <v>41048.576423532184</v>
      </c>
      <c r="J220" s="8">
        <v>41987.384954699257</v>
      </c>
      <c r="K220" s="8">
        <v>42630.028909915964</v>
      </c>
      <c r="L220" s="8">
        <v>45057.099233644389</v>
      </c>
      <c r="M220" s="8">
        <v>44960.705557740206</v>
      </c>
      <c r="N220" s="8">
        <v>47739.190235863898</v>
      </c>
      <c r="O220" s="8">
        <v>47277.605127611147</v>
      </c>
      <c r="P220" s="8">
        <v>49287.03124420641</v>
      </c>
      <c r="Q220" s="8">
        <v>50208.35764342035</v>
      </c>
      <c r="R220" s="8">
        <v>48705.538754566136</v>
      </c>
      <c r="S220" s="8">
        <v>48775.221898515229</v>
      </c>
      <c r="T220" s="8">
        <v>50079.077784632274</v>
      </c>
      <c r="U220" s="8">
        <v>51871.555303921945</v>
      </c>
      <c r="V220" s="8">
        <v>54232.602775994215</v>
      </c>
      <c r="W220" s="8">
        <v>56897.037336162713</v>
      </c>
      <c r="X220" s="8">
        <v>59176.208958597657</v>
      </c>
      <c r="Y220" s="8">
        <v>59636.528721881943</v>
      </c>
      <c r="Z220" s="8">
        <v>59267.380594230824</v>
      </c>
      <c r="AA220" s="8">
        <v>59661.108667141169</v>
      </c>
      <c r="AB220" s="8">
        <v>58346.611071043306</v>
      </c>
      <c r="AC220" s="8">
        <v>56953.433458145395</v>
      </c>
      <c r="AD220" s="8">
        <v>56761.820168837978</v>
      </c>
      <c r="AE220" s="8">
        <v>57298.25438694148</v>
      </c>
      <c r="AF220" s="8">
        <v>58127.749242895152</v>
      </c>
      <c r="AG220" s="8">
        <v>59529.048001681331</v>
      </c>
      <c r="AH220" s="8">
        <v>59783.503223610125</v>
      </c>
      <c r="AI220" s="8">
        <v>58110.415124777901</v>
      </c>
      <c r="AJ220" s="8">
        <v>53011.310739142049</v>
      </c>
      <c r="AK220" s="8">
        <v>51435.543255821794</v>
      </c>
      <c r="AL220" s="8">
        <v>51026.513457586996</v>
      </c>
      <c r="AM220" s="8">
        <v>50466.656871395746</v>
      </c>
      <c r="AN220" s="8">
        <v>50304.788044035609</v>
      </c>
      <c r="AO220" s="8">
        <v>50614.04792978664</v>
      </c>
      <c r="AP220" s="8">
        <v>50874.917906207513</v>
      </c>
      <c r="AQ220" s="106">
        <v>50868.674785801712</v>
      </c>
      <c r="AR220" s="8">
        <v>50765.911453862311</v>
      </c>
      <c r="AS220" s="8">
        <v>50580.610093223673</v>
      </c>
      <c r="AT220" s="8">
        <v>50279.829768580166</v>
      </c>
      <c r="AU220" s="8">
        <v>49865.669280119291</v>
      </c>
      <c r="AV220" s="8">
        <v>49176.310364207347</v>
      </c>
      <c r="AW220" s="8">
        <v>48490.876044407407</v>
      </c>
      <c r="AX220" s="8">
        <v>47976.259903688682</v>
      </c>
      <c r="AY220" s="8">
        <v>47289.135978793813</v>
      </c>
      <c r="AZ220" s="8">
        <v>46668.747187633591</v>
      </c>
      <c r="BA220" s="8">
        <v>46095.243283108146</v>
      </c>
      <c r="BB220" s="8">
        <v>45573.860417943346</v>
      </c>
      <c r="BC220" s="8">
        <v>45127.322607658811</v>
      </c>
      <c r="BD220" s="8">
        <v>44730.956312065355</v>
      </c>
      <c r="BE220" s="110">
        <v>-8.4560202309214797E-3</v>
      </c>
      <c r="BF220" s="1" t="s">
        <v>47</v>
      </c>
    </row>
    <row r="221" spans="1:58" s="1" customFormat="1">
      <c r="A221" s="8">
        <v>1171.1629085255743</v>
      </c>
      <c r="B221" s="8"/>
      <c r="C221" s="1" t="s">
        <v>48</v>
      </c>
      <c r="D221" s="186" t="s">
        <v>5430</v>
      </c>
      <c r="F221" s="8">
        <v>11415.83071932239</v>
      </c>
      <c r="G221" s="8">
        <v>10739.069270949794</v>
      </c>
      <c r="H221" s="8">
        <v>10062.307822577197</v>
      </c>
      <c r="I221" s="8">
        <v>10262.144105883046</v>
      </c>
      <c r="J221" s="8">
        <v>10496.846238674814</v>
      </c>
      <c r="K221" s="8">
        <v>10657.507227478991</v>
      </c>
      <c r="L221" s="8">
        <v>11264.274808411097</v>
      </c>
      <c r="M221" s="8">
        <v>11240.176389435052</v>
      </c>
      <c r="N221" s="8">
        <v>11934.797558965975</v>
      </c>
      <c r="O221" s="8">
        <v>11819.401281902787</v>
      </c>
      <c r="P221" s="8">
        <v>12321.757811051602</v>
      </c>
      <c r="Q221" s="8">
        <v>12552.089410855087</v>
      </c>
      <c r="R221" s="8">
        <v>12176.384688641534</v>
      </c>
      <c r="S221" s="8">
        <v>12193.805474628807</v>
      </c>
      <c r="T221" s="8">
        <v>12519.769446158069</v>
      </c>
      <c r="U221" s="8">
        <v>12967.888825980486</v>
      </c>
      <c r="V221" s="8">
        <v>13558.150693998554</v>
      </c>
      <c r="W221" s="8">
        <v>14224.259334040678</v>
      </c>
      <c r="X221" s="8">
        <v>14794.052239649414</v>
      </c>
      <c r="Y221" s="8">
        <v>14909.132180470486</v>
      </c>
      <c r="Z221" s="8">
        <v>16089.783930114661</v>
      </c>
      <c r="AA221" s="8">
        <v>17617.092653342384</v>
      </c>
      <c r="AB221" s="8">
        <v>18419.311769849035</v>
      </c>
      <c r="AC221" s="8">
        <v>19009.848165719726</v>
      </c>
      <c r="AD221" s="8">
        <v>19949.851202602753</v>
      </c>
      <c r="AE221" s="8">
        <v>21177.433659989274</v>
      </c>
      <c r="AF221" s="8">
        <v>22561.754765773781</v>
      </c>
      <c r="AG221" s="8">
        <v>24827.01798727148</v>
      </c>
      <c r="AH221" s="8">
        <v>25462.578113545653</v>
      </c>
      <c r="AI221" s="8">
        <v>25203.153788835862</v>
      </c>
      <c r="AJ221" s="8">
        <v>23297.008840188668</v>
      </c>
      <c r="AK221" s="8">
        <v>23201.684816252018</v>
      </c>
      <c r="AL221" s="8">
        <v>23522.104524154718</v>
      </c>
      <c r="AM221" s="8">
        <v>23544.791129259651</v>
      </c>
      <c r="AN221" s="8">
        <v>23741.372925960673</v>
      </c>
      <c r="AO221" s="8">
        <v>24152.809714482286</v>
      </c>
      <c r="AP221" s="8">
        <v>24453.423109698837</v>
      </c>
      <c r="AQ221" s="106">
        <v>24626.839716381408</v>
      </c>
      <c r="AR221" s="8">
        <v>24756.97635379545</v>
      </c>
      <c r="AS221" s="8">
        <v>24965.567692071243</v>
      </c>
      <c r="AT221" s="8">
        <v>25182.030668563777</v>
      </c>
      <c r="AU221" s="8">
        <v>25368.917526161047</v>
      </c>
      <c r="AV221" s="8">
        <v>25548.139626668981</v>
      </c>
      <c r="AW221" s="8">
        <v>25763.742427383215</v>
      </c>
      <c r="AX221" s="8">
        <v>25995.300501452883</v>
      </c>
      <c r="AY221" s="8">
        <v>26120.110274039096</v>
      </c>
      <c r="AZ221" s="8">
        <v>26257.53196629008</v>
      </c>
      <c r="BA221" s="8">
        <v>26335.252312620414</v>
      </c>
      <c r="BB221" s="8">
        <v>26439.2161727741</v>
      </c>
      <c r="BC221" s="8">
        <v>26564.329010281435</v>
      </c>
      <c r="BD221" s="8">
        <v>26755.885980500174</v>
      </c>
      <c r="BE221" s="110">
        <v>6.9454842425106626E-3</v>
      </c>
      <c r="BF221" s="1" t="s">
        <v>48</v>
      </c>
    </row>
    <row r="222" spans="1:58" s="1" customFormat="1">
      <c r="A222" s="8">
        <v>1171.1629085255743</v>
      </c>
      <c r="B222" s="8"/>
      <c r="C222" s="1" t="s">
        <v>49</v>
      </c>
      <c r="D222" s="186" t="s">
        <v>5431</v>
      </c>
      <c r="F222" s="8">
        <v>25318.645829470544</v>
      </c>
      <c r="G222" s="8">
        <v>22373.060981145409</v>
      </c>
      <c r="H222" s="8">
        <v>19427.476132820269</v>
      </c>
      <c r="I222" s="8">
        <v>19813.303588395116</v>
      </c>
      <c r="J222" s="8">
        <v>20266.447157796101</v>
      </c>
      <c r="K222" s="8">
        <v>20576.638177640001</v>
      </c>
      <c r="L222" s="8">
        <v>21748.135105042526</v>
      </c>
      <c r="M222" s="8">
        <v>21701.60786022446</v>
      </c>
      <c r="N222" s="8">
        <v>23042.725268910268</v>
      </c>
      <c r="O222" s="8">
        <v>22819.927630635757</v>
      </c>
      <c r="P222" s="8">
        <v>23789.836288996135</v>
      </c>
      <c r="Q222" s="8">
        <v>24234.541592860558</v>
      </c>
      <c r="R222" s="8">
        <v>23509.161823876082</v>
      </c>
      <c r="S222" s="8">
        <v>23542.796444278309</v>
      </c>
      <c r="T222" s="8">
        <v>24172.140863938701</v>
      </c>
      <c r="U222" s="8">
        <v>25037.332896388816</v>
      </c>
      <c r="V222" s="8">
        <v>26176.96195119722</v>
      </c>
      <c r="W222" s="8">
        <v>27463.02971362921</v>
      </c>
      <c r="X222" s="8">
        <v>28563.138979768595</v>
      </c>
      <c r="Y222" s="8">
        <v>28785.325862051341</v>
      </c>
      <c r="Z222" s="8">
        <v>28924.071606197242</v>
      </c>
      <c r="AA222" s="8">
        <v>29469.866159102188</v>
      </c>
      <c r="AB222" s="8">
        <v>29116.933433380244</v>
      </c>
      <c r="AC222" s="8">
        <v>28678.217716061263</v>
      </c>
      <c r="AD222" s="8">
        <v>28831.690819149815</v>
      </c>
      <c r="AE222" s="8">
        <v>29362.860829323748</v>
      </c>
      <c r="AF222" s="8">
        <v>30056.267732884469</v>
      </c>
      <c r="AG222" s="8">
        <v>31094.404437568213</v>
      </c>
      <c r="AH222" s="8">
        <v>31359.446451870797</v>
      </c>
      <c r="AI222" s="8">
        <v>30594.922777697571</v>
      </c>
      <c r="AJ222" s="8">
        <v>27986.479175210523</v>
      </c>
      <c r="AK222" s="8">
        <v>27303.614407285862</v>
      </c>
      <c r="AL222" s="8">
        <v>27212.500998972999</v>
      </c>
      <c r="AM222" s="8">
        <v>26983.999120344612</v>
      </c>
      <c r="AN222" s="8">
        <v>26965.356630180508</v>
      </c>
      <c r="AO222" s="8">
        <v>27197.387402329608</v>
      </c>
      <c r="AP222" s="8">
        <v>27381.520982870552</v>
      </c>
      <c r="AQ222" s="106">
        <v>27422.188713491538</v>
      </c>
      <c r="AR222" s="8">
        <v>27411.685006210242</v>
      </c>
      <c r="AS222" s="8">
        <v>27386.238883112841</v>
      </c>
      <c r="AT222" s="8">
        <v>27314.457421510844</v>
      </c>
      <c r="AU222" s="8">
        <v>27187.87275675777</v>
      </c>
      <c r="AV222" s="8">
        <v>26944.271677199136</v>
      </c>
      <c r="AW222" s="8">
        <v>26711.391485793367</v>
      </c>
      <c r="AX222" s="8">
        <v>26553.939019252342</v>
      </c>
      <c r="AY222" s="8">
        <v>26297.693251039138</v>
      </c>
      <c r="AZ222" s="8">
        <v>26072.507401923824</v>
      </c>
      <c r="BA222" s="8">
        <v>25852.032015000088</v>
      </c>
      <c r="BB222" s="8">
        <v>25659.906094018166</v>
      </c>
      <c r="BC222" s="8">
        <v>25504.36268257687</v>
      </c>
      <c r="BD222" s="8">
        <v>25386.386058968445</v>
      </c>
      <c r="BE222" s="110">
        <v>-4.8635573439102797E-3</v>
      </c>
      <c r="BF222" s="1" t="s">
        <v>49</v>
      </c>
    </row>
    <row r="223" spans="1:58" s="1" customFormat="1">
      <c r="A223" s="8">
        <v>4284.5504427717515</v>
      </c>
      <c r="B223" s="8"/>
      <c r="C223" s="1" t="s">
        <v>50</v>
      </c>
      <c r="D223" s="186" t="s">
        <v>5433</v>
      </c>
      <c r="F223" s="8">
        <v>4026.4032818146475</v>
      </c>
      <c r="G223" s="8">
        <v>4115.706901028545</v>
      </c>
      <c r="H223" s="8">
        <v>4205.010520242442</v>
      </c>
      <c r="I223" s="8">
        <v>4292.0902136220993</v>
      </c>
      <c r="J223" s="8">
        <v>4385.1340717390349</v>
      </c>
      <c r="K223" s="8">
        <v>4578.7455890095252</v>
      </c>
      <c r="L223" s="8">
        <v>4925.2542379471824</v>
      </c>
      <c r="M223" s="8">
        <v>5059.9086971479355</v>
      </c>
      <c r="N223" s="8">
        <v>5491.2305796720329</v>
      </c>
      <c r="O223" s="8">
        <v>5593.5954805401325</v>
      </c>
      <c r="P223" s="8">
        <v>5926.3175733184044</v>
      </c>
      <c r="Q223" s="8">
        <v>6182.9348882424329</v>
      </c>
      <c r="R223" s="8">
        <v>6169.7723192810736</v>
      </c>
      <c r="S223" s="8">
        <v>6245.6036993975076</v>
      </c>
      <c r="T223" s="8">
        <v>6577.8422959626059</v>
      </c>
      <c r="U223" s="8">
        <v>6928.8339007962168</v>
      </c>
      <c r="V223" s="8">
        <v>7490.3140941843267</v>
      </c>
      <c r="W223" s="8">
        <v>8257.6043067687824</v>
      </c>
      <c r="X223" s="8">
        <v>8802.0048065065639</v>
      </c>
      <c r="Y223" s="8">
        <v>9009.5800347258555</v>
      </c>
      <c r="Z223" s="8">
        <v>9145.9892087019052</v>
      </c>
      <c r="AA223" s="8">
        <v>9211.6710302419669</v>
      </c>
      <c r="AB223" s="8">
        <v>9178.9855009367984</v>
      </c>
      <c r="AC223" s="8">
        <v>9148.5358510380192</v>
      </c>
      <c r="AD223" s="8">
        <v>9307.2672479613648</v>
      </c>
      <c r="AE223" s="8">
        <v>9585.7986641014031</v>
      </c>
      <c r="AF223" s="8">
        <v>9920.0454414820433</v>
      </c>
      <c r="AG223" s="8">
        <v>10130.023471573702</v>
      </c>
      <c r="AH223" s="8">
        <v>10169.183518524327</v>
      </c>
      <c r="AI223" s="8">
        <v>9898.6806328928142</v>
      </c>
      <c r="AJ223" s="8">
        <v>9048.1199973274033</v>
      </c>
      <c r="AK223" s="8">
        <v>8780.1775864794563</v>
      </c>
      <c r="AL223" s="8">
        <v>8811.2596238732203</v>
      </c>
      <c r="AM223" s="8">
        <v>8818.2022736718664</v>
      </c>
      <c r="AN223" s="8">
        <v>8842.7327300938232</v>
      </c>
      <c r="AO223" s="8">
        <v>8952.4239542965097</v>
      </c>
      <c r="AP223" s="8">
        <v>9062.883751329271</v>
      </c>
      <c r="AQ223" s="106">
        <v>9150.5674766300854</v>
      </c>
      <c r="AR223" s="8">
        <v>9292.0188141908693</v>
      </c>
      <c r="AS223" s="8">
        <v>9466.5721501071366</v>
      </c>
      <c r="AT223" s="8">
        <v>9566.5137953696903</v>
      </c>
      <c r="AU223" s="8">
        <v>9642.0100898117944</v>
      </c>
      <c r="AV223" s="8">
        <v>9665.9617410566807</v>
      </c>
      <c r="AW223" s="8">
        <v>9705.2825442918984</v>
      </c>
      <c r="AX223" s="8">
        <v>9762.8297928004395</v>
      </c>
      <c r="AY223" s="8">
        <v>9779.0733377569431</v>
      </c>
      <c r="AZ223" s="8">
        <v>9794.4308803544391</v>
      </c>
      <c r="BA223" s="8">
        <v>9848.5059298501437</v>
      </c>
      <c r="BB223" s="8">
        <v>9867.3200761037151</v>
      </c>
      <c r="BC223" s="8">
        <v>9917.7641674967817</v>
      </c>
      <c r="BD223" s="8">
        <v>9967.8167069212832</v>
      </c>
      <c r="BE223" s="110">
        <v>4.8519614640168008E-3</v>
      </c>
      <c r="BF223" s="1" t="s">
        <v>50</v>
      </c>
    </row>
    <row r="224" spans="1:58" s="1" customFormat="1">
      <c r="A224" s="8">
        <v>1288.1239756144673</v>
      </c>
      <c r="B224" s="8"/>
      <c r="C224" s="1" t="s">
        <v>51</v>
      </c>
      <c r="D224" s="185" t="s">
        <v>52</v>
      </c>
      <c r="F224" s="8">
        <v>6899.2177051338404</v>
      </c>
      <c r="G224" s="8">
        <v>7052.2389172900575</v>
      </c>
      <c r="H224" s="8">
        <v>7205.2601294462738</v>
      </c>
      <c r="I224" s="8">
        <v>7354.4706581173587</v>
      </c>
      <c r="J224" s="8">
        <v>7513.9007470440247</v>
      </c>
      <c r="K224" s="8">
        <v>7845.6529125321231</v>
      </c>
      <c r="L224" s="8">
        <v>8439.3933896795734</v>
      </c>
      <c r="M224" s="8">
        <v>8670.1229922479361</v>
      </c>
      <c r="N224" s="8">
        <v>9409.1904328995261</v>
      </c>
      <c r="O224" s="8">
        <v>9584.5920722840365</v>
      </c>
      <c r="P224" s="8">
        <v>10154.709368719003</v>
      </c>
      <c r="Q224" s="8">
        <v>10594.421587950512</v>
      </c>
      <c r="R224" s="8">
        <v>10571.867605533151</v>
      </c>
      <c r="S224" s="8">
        <v>10701.80421736411</v>
      </c>
      <c r="T224" s="8">
        <v>11271.093045957972</v>
      </c>
      <c r="U224" s="8">
        <v>11872.515040957445</v>
      </c>
      <c r="V224" s="8">
        <v>12834.607961157768</v>
      </c>
      <c r="W224" s="8">
        <v>14047.589314524124</v>
      </c>
      <c r="X224" s="8">
        <v>15152.652396838437</v>
      </c>
      <c r="Y224" s="8">
        <v>15479.510456527292</v>
      </c>
      <c r="Z224" s="8">
        <v>15798.174448709171</v>
      </c>
      <c r="AA224" s="8">
        <v>16024.318633545427</v>
      </c>
      <c r="AB224" s="8">
        <v>15915.266706434264</v>
      </c>
      <c r="AC224" s="8">
        <v>15890.102655033168</v>
      </c>
      <c r="AD224" s="8">
        <v>16206.894670169306</v>
      </c>
      <c r="AE224" s="8">
        <v>16751.236087215875</v>
      </c>
      <c r="AF224" s="8">
        <v>17407.625855777289</v>
      </c>
      <c r="AG224" s="8">
        <v>17880.461427314138</v>
      </c>
      <c r="AH224" s="8">
        <v>17925.807828115132</v>
      </c>
      <c r="AI224" s="8">
        <v>17409.68564665188</v>
      </c>
      <c r="AJ224" s="8">
        <v>15877.515877337681</v>
      </c>
      <c r="AK224" s="8">
        <v>15372.022551310596</v>
      </c>
      <c r="AL224" s="8">
        <v>15224.029311163389</v>
      </c>
      <c r="AM224" s="8">
        <v>15051.358130451377</v>
      </c>
      <c r="AN224" s="8">
        <v>14997.694808391117</v>
      </c>
      <c r="AO224" s="8">
        <v>15084.950289641853</v>
      </c>
      <c r="AP224" s="8">
        <v>15165.865176518038</v>
      </c>
      <c r="AQ224" s="106">
        <v>15166.880878416199</v>
      </c>
      <c r="AR224" s="8">
        <v>15168.597805897054</v>
      </c>
      <c r="AS224" s="8">
        <v>15134.93992794732</v>
      </c>
      <c r="AT224" s="8">
        <v>15053.33154596963</v>
      </c>
      <c r="AU224" s="8">
        <v>14946.897284566861</v>
      </c>
      <c r="AV224" s="8">
        <v>14749.720925553296</v>
      </c>
      <c r="AW224" s="8">
        <v>14606.446586765804</v>
      </c>
      <c r="AX224" s="8">
        <v>14511.961789157385</v>
      </c>
      <c r="AY224" s="8">
        <v>14320.159145679188</v>
      </c>
      <c r="AZ224" s="8">
        <v>14185.318766354741</v>
      </c>
      <c r="BA224" s="8">
        <v>14061.0541707506</v>
      </c>
      <c r="BB224" s="8">
        <v>13937.813044616469</v>
      </c>
      <c r="BC224" s="8">
        <v>13845.519982216902</v>
      </c>
      <c r="BD224" s="8">
        <v>13783.245068552194</v>
      </c>
      <c r="BE224" s="110">
        <v>-7.047562810990924E-3</v>
      </c>
      <c r="BF224" s="1" t="s">
        <v>51</v>
      </c>
    </row>
    <row r="225" spans="1:58" s="1" customFormat="1">
      <c r="A225" s="8">
        <v>1481.1717426697151</v>
      </c>
      <c r="B225" s="8"/>
      <c r="C225" s="1" t="s">
        <v>53</v>
      </c>
      <c r="D225" s="185" t="s">
        <v>54</v>
      </c>
      <c r="F225" s="8">
        <v>49678.969797168131</v>
      </c>
      <c r="G225" s="8">
        <v>50887.549088008323</v>
      </c>
      <c r="H225" s="8">
        <v>52096.128378848516</v>
      </c>
      <c r="I225" s="8">
        <v>53891.473390088919</v>
      </c>
      <c r="J225" s="8">
        <v>55301.704088136066</v>
      </c>
      <c r="K225" s="8">
        <v>56320.720929326286</v>
      </c>
      <c r="L225" s="8">
        <v>59598.948196798665</v>
      </c>
      <c r="M225" s="8">
        <v>59875.038133999398</v>
      </c>
      <c r="N225" s="8">
        <v>63090.538108352572</v>
      </c>
      <c r="O225" s="8">
        <v>62290.990920621967</v>
      </c>
      <c r="P225" s="8">
        <v>65911.63038498332</v>
      </c>
      <c r="Q225" s="8">
        <v>68983.639135362406</v>
      </c>
      <c r="R225" s="8">
        <v>69732.96582170199</v>
      </c>
      <c r="S225" s="8">
        <v>71331.440918664593</v>
      </c>
      <c r="T225" s="8">
        <v>74031.11753504441</v>
      </c>
      <c r="U225" s="8">
        <v>76942.356081206293</v>
      </c>
      <c r="V225" s="8">
        <v>81143.432123224557</v>
      </c>
      <c r="W225" s="8">
        <v>85690.254182846576</v>
      </c>
      <c r="X225" s="8">
        <v>88772.478710730531</v>
      </c>
      <c r="Y225" s="8">
        <v>89611.133454044131</v>
      </c>
      <c r="Z225" s="8">
        <v>90910.782716700836</v>
      </c>
      <c r="AA225" s="8">
        <v>92712.944275381815</v>
      </c>
      <c r="AB225" s="8">
        <v>92106.864078517261</v>
      </c>
      <c r="AC225" s="8">
        <v>91226.675126907721</v>
      </c>
      <c r="AD225" s="8">
        <v>92126.824590314762</v>
      </c>
      <c r="AE225" s="8">
        <v>94226.839366206506</v>
      </c>
      <c r="AF225" s="8">
        <v>96887.290466280989</v>
      </c>
      <c r="AG225" s="8">
        <v>98297.628415332976</v>
      </c>
      <c r="AH225" s="8">
        <v>101556.48361574841</v>
      </c>
      <c r="AI225" s="8">
        <v>100517.30269746947</v>
      </c>
      <c r="AJ225" s="8">
        <v>93451.116777326184</v>
      </c>
      <c r="AK225" s="8">
        <v>92007.634939548341</v>
      </c>
      <c r="AL225" s="8">
        <v>92830.341091071037</v>
      </c>
      <c r="AM225" s="8">
        <v>93375.054595700261</v>
      </c>
      <c r="AN225" s="8">
        <v>94377.004515497902</v>
      </c>
      <c r="AO225" s="8">
        <v>95968.826966513458</v>
      </c>
      <c r="AP225" s="8">
        <v>97326.792809528619</v>
      </c>
      <c r="AQ225" s="106">
        <v>98451.173166283159</v>
      </c>
      <c r="AR225" s="8">
        <v>99490.198109856632</v>
      </c>
      <c r="AS225" s="8">
        <v>100366.15767057381</v>
      </c>
      <c r="AT225" s="8">
        <v>100895.67539386117</v>
      </c>
      <c r="AU225" s="8">
        <v>101139.12394920514</v>
      </c>
      <c r="AV225" s="8">
        <v>100734.95192274427</v>
      </c>
      <c r="AW225" s="8">
        <v>100112.41509008988</v>
      </c>
      <c r="AX225" s="8">
        <v>99833.158581748503</v>
      </c>
      <c r="AY225" s="8">
        <v>99287.734611787557</v>
      </c>
      <c r="AZ225" s="8">
        <v>98872.917131563852</v>
      </c>
      <c r="BA225" s="8">
        <v>98539.690642839763</v>
      </c>
      <c r="BB225" s="8">
        <v>98305.189542753986</v>
      </c>
      <c r="BC225" s="8">
        <v>98173.214703301885</v>
      </c>
      <c r="BD225" s="8">
        <v>98008.802068996316</v>
      </c>
      <c r="BE225" s="110">
        <v>2.3837770546185108E-3</v>
      </c>
      <c r="BF225" s="1" t="s">
        <v>53</v>
      </c>
    </row>
    <row r="226" spans="1:58" s="1" customFormat="1">
      <c r="A226" s="8">
        <v>348.25</v>
      </c>
      <c r="B226" s="8"/>
      <c r="C226" s="1" t="s">
        <v>55</v>
      </c>
      <c r="D226" s="185" t="s">
        <v>56</v>
      </c>
      <c r="F226" s="8">
        <v>21592.874092030499</v>
      </c>
      <c r="G226" s="8">
        <v>19812.879259651741</v>
      </c>
      <c r="H226" s="8">
        <v>18032.884427272984</v>
      </c>
      <c r="I226" s="8">
        <v>18390.850686182566</v>
      </c>
      <c r="J226" s="8">
        <v>18811.272058336421</v>
      </c>
      <c r="K226" s="8">
        <v>19099.063705396456</v>
      </c>
      <c r="L226" s="8">
        <v>20186.310587606091</v>
      </c>
      <c r="M226" s="8">
        <v>20143.040724556799</v>
      </c>
      <c r="N226" s="8">
        <v>21387.69116528075</v>
      </c>
      <c r="O226" s="8">
        <v>21180.748251774428</v>
      </c>
      <c r="P226" s="8">
        <v>22080.758751653964</v>
      </c>
      <c r="Q226" s="8">
        <v>22493.41427857352</v>
      </c>
      <c r="R226" s="8">
        <v>21820.012288958882</v>
      </c>
      <c r="S226" s="8">
        <v>21851.072681430713</v>
      </c>
      <c r="T226" s="8">
        <v>22435.037007354465</v>
      </c>
      <c r="U226" s="8">
        <v>23237.856100070774</v>
      </c>
      <c r="V226" s="8">
        <v>24295.423566588957</v>
      </c>
      <c r="W226" s="8">
        <v>25676.409631101869</v>
      </c>
      <c r="X226" s="8">
        <v>26947.489232296917</v>
      </c>
      <c r="Y226" s="8">
        <v>27352.311253779546</v>
      </c>
      <c r="Z226" s="8">
        <v>27335.965576247774</v>
      </c>
      <c r="AA226" s="8">
        <v>27602.57300118457</v>
      </c>
      <c r="AB226" s="8">
        <v>27114.80587866436</v>
      </c>
      <c r="AC226" s="8">
        <v>26610.841990217854</v>
      </c>
      <c r="AD226" s="8">
        <v>26693.236756604154</v>
      </c>
      <c r="AE226" s="8">
        <v>27154.544217813003</v>
      </c>
      <c r="AF226" s="8">
        <v>27796.117035721178</v>
      </c>
      <c r="AG226" s="8">
        <v>29989.143938554033</v>
      </c>
      <c r="AH226" s="8">
        <v>30845.989379276583</v>
      </c>
      <c r="AI226" s="8">
        <v>30714.510042606071</v>
      </c>
      <c r="AJ226" s="8">
        <v>28196.024927668128</v>
      </c>
      <c r="AK226" s="8">
        <v>27695.362051082862</v>
      </c>
      <c r="AL226" s="8">
        <v>27713.167619424716</v>
      </c>
      <c r="AM226" s="8">
        <v>27576.673580837687</v>
      </c>
      <c r="AN226" s="8">
        <v>27655.139661693716</v>
      </c>
      <c r="AO226" s="8">
        <v>27992.433465551312</v>
      </c>
      <c r="AP226" s="8">
        <v>28318.607805739597</v>
      </c>
      <c r="AQ226" s="106">
        <v>28494.600879849073</v>
      </c>
      <c r="AR226" s="8">
        <v>28612.718663291711</v>
      </c>
      <c r="AS226" s="8">
        <v>28658.735398898738</v>
      </c>
      <c r="AT226" s="8">
        <v>28623.431748095616</v>
      </c>
      <c r="AU226" s="8">
        <v>28513.633606970168</v>
      </c>
      <c r="AV226" s="8">
        <v>28215.926565719496</v>
      </c>
      <c r="AW226" s="8">
        <v>27907.382185502498</v>
      </c>
      <c r="AX226" s="8">
        <v>27713.500007454782</v>
      </c>
      <c r="AY226" s="8">
        <v>27407.813300579663</v>
      </c>
      <c r="AZ226" s="8">
        <v>27138.668894435501</v>
      </c>
      <c r="BA226" s="8">
        <v>26906.931230893104</v>
      </c>
      <c r="BB226" s="8">
        <v>26700.412827258337</v>
      </c>
      <c r="BC226" s="8">
        <v>26536.667553574189</v>
      </c>
      <c r="BD226" s="8">
        <v>26390.596222895463</v>
      </c>
      <c r="BE226" s="110">
        <v>-3.3031956544595916E-3</v>
      </c>
      <c r="BF226" s="1" t="s">
        <v>55</v>
      </c>
    </row>
    <row r="227" spans="1:58" s="1" customFormat="1">
      <c r="A227" s="8">
        <v>232.50272444362702</v>
      </c>
      <c r="B227" s="8"/>
      <c r="C227" s="1" t="s">
        <v>5452</v>
      </c>
      <c r="D227" s="185" t="s">
        <v>58</v>
      </c>
      <c r="F227" s="8">
        <v>3908.3151295698017</v>
      </c>
      <c r="G227" s="8">
        <v>7419.0906995658279</v>
      </c>
      <c r="H227" s="8">
        <v>10929.866269561855</v>
      </c>
      <c r="I227" s="8">
        <v>11146.832299299163</v>
      </c>
      <c r="J227" s="8">
        <v>11401.652840795985</v>
      </c>
      <c r="K227" s="8">
        <v>11576.085512870666</v>
      </c>
      <c r="L227" s="8">
        <v>12235.073988756241</v>
      </c>
      <c r="M227" s="8">
        <v>12208.847800786238</v>
      </c>
      <c r="N227" s="8">
        <v>12963.239752020037</v>
      </c>
      <c r="O227" s="8">
        <v>12837.810102693569</v>
      </c>
      <c r="P227" s="8">
        <v>13383.313205347922</v>
      </c>
      <c r="Q227" s="8">
        <v>13633.426809902779</v>
      </c>
      <c r="R227" s="8">
        <v>13225.27282201311</v>
      </c>
      <c r="S227" s="8">
        <v>13244.098758449756</v>
      </c>
      <c r="T227" s="8">
        <v>13598.043908726899</v>
      </c>
      <c r="U227" s="8">
        <v>14084.638571795298</v>
      </c>
      <c r="V227" s="8">
        <v>14725.638131610645</v>
      </c>
      <c r="W227" s="8">
        <v>15562.664125213003</v>
      </c>
      <c r="X227" s="8">
        <v>16333.074988492226</v>
      </c>
      <c r="Y227" s="8">
        <v>16578.44064674971</v>
      </c>
      <c r="Z227" s="8">
        <v>16857.311575218704</v>
      </c>
      <c r="AA227" s="8">
        <v>17266.656645919924</v>
      </c>
      <c r="AB227" s="8">
        <v>17209.046241024487</v>
      </c>
      <c r="AC227" s="8">
        <v>17136.3703707032</v>
      </c>
      <c r="AD227" s="8">
        <v>17456.408368183093</v>
      </c>
      <c r="AE227" s="8">
        <v>18058.866872371669</v>
      </c>
      <c r="AF227" s="8">
        <v>18821.465942684066</v>
      </c>
      <c r="AG227" s="8">
        <v>19093.846835745073</v>
      </c>
      <c r="AH227" s="8">
        <v>19333.57367472272</v>
      </c>
      <c r="AI227" s="8">
        <v>19001.705858377263</v>
      </c>
      <c r="AJ227" s="8">
        <v>17510.143990937435</v>
      </c>
      <c r="AK227" s="8">
        <v>17208.248517827982</v>
      </c>
      <c r="AL227" s="8">
        <v>17269.990138333807</v>
      </c>
      <c r="AM227" s="8">
        <v>17219.247166635563</v>
      </c>
      <c r="AN227" s="8">
        <v>17302.219355945472</v>
      </c>
      <c r="AO227" s="8">
        <v>17549.30527119762</v>
      </c>
      <c r="AP227" s="8">
        <v>17765.979828829502</v>
      </c>
      <c r="AQ227" s="106">
        <v>17872.441953641232</v>
      </c>
      <c r="AR227" s="8">
        <v>17937.949532402079</v>
      </c>
      <c r="AS227" s="8">
        <v>17987.431238643156</v>
      </c>
      <c r="AT227" s="8">
        <v>18020.098910248395</v>
      </c>
      <c r="AU227" s="8">
        <v>18007.460801872443</v>
      </c>
      <c r="AV227" s="8">
        <v>17913.337071830676</v>
      </c>
      <c r="AW227" s="8">
        <v>17816.499122724472</v>
      </c>
      <c r="AX227" s="8">
        <v>17772.455718036126</v>
      </c>
      <c r="AY227" s="8">
        <v>17663.491787366846</v>
      </c>
      <c r="AZ227" s="8">
        <v>17574.094229421607</v>
      </c>
      <c r="BA227" s="8">
        <v>17483.129497668819</v>
      </c>
      <c r="BB227" s="8">
        <v>17402.230823964554</v>
      </c>
      <c r="BC227" s="8">
        <v>17350.272735781804</v>
      </c>
      <c r="BD227" s="8">
        <v>17322.161454329049</v>
      </c>
      <c r="BE227" s="110">
        <v>-5.3953834610499817E-4</v>
      </c>
      <c r="BF227" s="1" t="s">
        <v>5452</v>
      </c>
    </row>
    <row r="228" spans="1:58" s="1" customFormat="1">
      <c r="A228" s="8">
        <v>136.0709852027413</v>
      </c>
      <c r="B228" s="8"/>
      <c r="C228" s="1" t="s">
        <v>59</v>
      </c>
      <c r="D228" s="185" t="s">
        <v>60</v>
      </c>
      <c r="F228" s="8">
        <v>82896.6169557307</v>
      </c>
      <c r="G228" s="8">
        <v>83364.422267462985</v>
      </c>
      <c r="H228" s="8">
        <v>83832.227579195271</v>
      </c>
      <c r="I228" s="8">
        <v>84473.651357137482</v>
      </c>
      <c r="J228" s="8">
        <v>85669.000717749455</v>
      </c>
      <c r="K228" s="8">
        <v>86953.915160136385</v>
      </c>
      <c r="L228" s="8">
        <v>91285.461447874812</v>
      </c>
      <c r="M228" s="8">
        <v>90938.245242666802</v>
      </c>
      <c r="N228" s="8">
        <v>95719.927133708654</v>
      </c>
      <c r="O228" s="8">
        <v>93952.396537730761</v>
      </c>
      <c r="P228" s="8">
        <v>96705.968870619268</v>
      </c>
      <c r="Q228" s="8">
        <v>98084.385907262404</v>
      </c>
      <c r="R228" s="8">
        <v>94854.133820205563</v>
      </c>
      <c r="S228" s="8">
        <v>94531.289301758676</v>
      </c>
      <c r="T228" s="8">
        <v>96314.095346684699</v>
      </c>
      <c r="U228" s="8">
        <v>98468.71184276056</v>
      </c>
      <c r="V228" s="8">
        <v>101998.44637128555</v>
      </c>
      <c r="W228" s="8">
        <v>108335.20040286546</v>
      </c>
      <c r="X228" s="8">
        <v>114395.71234984108</v>
      </c>
      <c r="Y228" s="8">
        <v>116727.38959742447</v>
      </c>
      <c r="Z228" s="8">
        <v>141998.01843454241</v>
      </c>
      <c r="AA228" s="8">
        <v>171946.05794425026</v>
      </c>
      <c r="AB228" s="8">
        <v>192464.78312542022</v>
      </c>
      <c r="AC228" s="8">
        <v>208908.64373695463</v>
      </c>
      <c r="AD228" s="8">
        <v>228706.45614921703</v>
      </c>
      <c r="AE228" s="8">
        <v>252084.95499626573</v>
      </c>
      <c r="AF228" s="8">
        <v>277741.57816655748</v>
      </c>
      <c r="AG228" s="8">
        <v>281895.29564943654</v>
      </c>
      <c r="AH228" s="8">
        <v>284093.37677820952</v>
      </c>
      <c r="AI228" s="8">
        <v>277677.43062718422</v>
      </c>
      <c r="AJ228" s="8">
        <v>253945.66394273465</v>
      </c>
      <c r="AK228" s="8">
        <v>246264.29182995739</v>
      </c>
      <c r="AL228" s="8">
        <v>244345.35433516142</v>
      </c>
      <c r="AM228" s="8">
        <v>241980.98927739647</v>
      </c>
      <c r="AN228" s="8">
        <v>241526.34708965445</v>
      </c>
      <c r="AO228" s="8">
        <v>243341.85900976989</v>
      </c>
      <c r="AP228" s="8">
        <v>245059.42010666293</v>
      </c>
      <c r="AQ228" s="106">
        <v>245486.41035996005</v>
      </c>
      <c r="AR228" s="8">
        <v>245434.94027632571</v>
      </c>
      <c r="AS228" s="8">
        <v>244793.35612886053</v>
      </c>
      <c r="AT228" s="8">
        <v>243481.77021890332</v>
      </c>
      <c r="AU228" s="8">
        <v>241564.27130861802</v>
      </c>
      <c r="AV228" s="8">
        <v>238504.65574520806</v>
      </c>
      <c r="AW228" s="8">
        <v>235479.99515797108</v>
      </c>
      <c r="AX228" s="8">
        <v>233340.64926558672</v>
      </c>
      <c r="AY228" s="8">
        <v>230365.98223986983</v>
      </c>
      <c r="AZ228" s="8">
        <v>227812.72288043838</v>
      </c>
      <c r="BA228" s="8">
        <v>225423.02771148953</v>
      </c>
      <c r="BB228" s="8">
        <v>223305.26813170311</v>
      </c>
      <c r="BC228" s="8">
        <v>221460.52089778412</v>
      </c>
      <c r="BD228" s="8">
        <v>219874.33292022211</v>
      </c>
      <c r="BE228" s="110">
        <v>-7.1773267537763212E-3</v>
      </c>
      <c r="BF228" s="1" t="s">
        <v>59</v>
      </c>
    </row>
    <row r="229" spans="1:58" s="1" customFormat="1">
      <c r="A229" s="8">
        <v>2773.2258150199536</v>
      </c>
      <c r="B229" s="8"/>
      <c r="C229" s="1" t="s">
        <v>61</v>
      </c>
      <c r="D229" s="185" t="s">
        <v>62</v>
      </c>
      <c r="F229" s="8">
        <v>12662.083760546677</v>
      </c>
      <c r="G229" s="8">
        <v>12778.134917081974</v>
      </c>
      <c r="H229" s="8">
        <v>12894.186073617273</v>
      </c>
      <c r="I229" s="8">
        <v>13178.009408971293</v>
      </c>
      <c r="J229" s="8">
        <v>13341.082749817862</v>
      </c>
      <c r="K229" s="8">
        <v>13581.568601140933</v>
      </c>
      <c r="L229" s="8">
        <v>14287.410756019724</v>
      </c>
      <c r="M229" s="8">
        <v>14217.523844548945</v>
      </c>
      <c r="N229" s="8">
        <v>14955.493690163396</v>
      </c>
      <c r="O229" s="8">
        <v>14749.068526871995</v>
      </c>
      <c r="P229" s="8">
        <v>15217.615920965041</v>
      </c>
      <c r="Q229" s="8">
        <v>15615.500853886677</v>
      </c>
      <c r="R229" s="8">
        <v>15768.602167633129</v>
      </c>
      <c r="S229" s="8">
        <v>16113.909210513591</v>
      </c>
      <c r="T229" s="8">
        <v>16679.827859739111</v>
      </c>
      <c r="U229" s="8">
        <v>17277.728711114269</v>
      </c>
      <c r="V229" s="8">
        <v>17914.590049087761</v>
      </c>
      <c r="W229" s="8">
        <v>18631.873619577422</v>
      </c>
      <c r="X229" s="8">
        <v>19246.310352174143</v>
      </c>
      <c r="Y229" s="8">
        <v>19226.799168199374</v>
      </c>
      <c r="Z229" s="8">
        <v>19109.077435323827</v>
      </c>
      <c r="AA229" s="8">
        <v>19277.963444280296</v>
      </c>
      <c r="AB229" s="8">
        <v>18940.524142835653</v>
      </c>
      <c r="AC229" s="8">
        <v>18579.144573461443</v>
      </c>
      <c r="AD229" s="8">
        <v>18559.369474301344</v>
      </c>
      <c r="AE229" s="8">
        <v>18786.218095097855</v>
      </c>
      <c r="AF229" s="8">
        <v>19115.551746939742</v>
      </c>
      <c r="AG229" s="8">
        <v>19493.055491058221</v>
      </c>
      <c r="AH229" s="8">
        <v>19768.605471842813</v>
      </c>
      <c r="AI229" s="8">
        <v>19436.782880144405</v>
      </c>
      <c r="AJ229" s="8">
        <v>17834.692315817585</v>
      </c>
      <c r="AK229" s="8">
        <v>17373.924994410081</v>
      </c>
      <c r="AL229" s="8">
        <v>17303.804562432775</v>
      </c>
      <c r="AM229" s="8">
        <v>17144.063110772546</v>
      </c>
      <c r="AN229" s="8">
        <v>17121.548788990065</v>
      </c>
      <c r="AO229" s="8">
        <v>17248.363631109034</v>
      </c>
      <c r="AP229" s="8">
        <v>17361.936398943737</v>
      </c>
      <c r="AQ229" s="106">
        <v>17379.427736002035</v>
      </c>
      <c r="AR229" s="8">
        <v>17363.401392726675</v>
      </c>
      <c r="AS229" s="8">
        <v>17320.325165070939</v>
      </c>
      <c r="AT229" s="8">
        <v>17242.84842749306</v>
      </c>
      <c r="AU229" s="8">
        <v>17146.287206404861</v>
      </c>
      <c r="AV229" s="8">
        <v>16986.822929509726</v>
      </c>
      <c r="AW229" s="8">
        <v>16832.658272137756</v>
      </c>
      <c r="AX229" s="8">
        <v>16745.096610059583</v>
      </c>
      <c r="AY229" s="8">
        <v>16592.125602202552</v>
      </c>
      <c r="AZ229" s="8">
        <v>16469.940085546212</v>
      </c>
      <c r="BA229" s="8">
        <v>16350.552818921122</v>
      </c>
      <c r="BB229" s="8">
        <v>16248.548267139187</v>
      </c>
      <c r="BC229" s="8">
        <v>16157.131953809323</v>
      </c>
      <c r="BD229" s="8">
        <v>16089.507414907694</v>
      </c>
      <c r="BE229" s="110">
        <v>-5.1356781181347453E-3</v>
      </c>
      <c r="BF229" s="1" t="s">
        <v>61</v>
      </c>
    </row>
    <row r="230" spans="1:58" s="1" customFormat="1">
      <c r="A230" s="8">
        <v>413.98611139694316</v>
      </c>
      <c r="B230" s="8"/>
      <c r="C230" s="1" t="s">
        <v>63</v>
      </c>
      <c r="D230" s="185" t="s">
        <v>64</v>
      </c>
      <c r="F230" s="8">
        <v>19467.958742088365</v>
      </c>
      <c r="G230" s="8">
        <v>19927.728810231933</v>
      </c>
      <c r="H230" s="8">
        <v>20387.498878375507</v>
      </c>
      <c r="I230" s="8">
        <v>21039.067675030969</v>
      </c>
      <c r="J230" s="8">
        <v>21751.96518935723</v>
      </c>
      <c r="K230" s="8">
        <v>22543.066584433152</v>
      </c>
      <c r="L230" s="8">
        <v>23942.959888780144</v>
      </c>
      <c r="M230" s="8">
        <v>24443.241717863308</v>
      </c>
      <c r="N230" s="8">
        <v>25857.012921133639</v>
      </c>
      <c r="O230" s="8">
        <v>26019.551101581019</v>
      </c>
      <c r="P230" s="8">
        <v>27043.216886545717</v>
      </c>
      <c r="Q230" s="8">
        <v>27714.128414291805</v>
      </c>
      <c r="R230" s="8">
        <v>27458.778506721221</v>
      </c>
      <c r="S230" s="8">
        <v>28235.725930746761</v>
      </c>
      <c r="T230" s="8">
        <v>30700.328022192367</v>
      </c>
      <c r="U230" s="8">
        <v>33048.146988518049</v>
      </c>
      <c r="V230" s="8">
        <v>35494.528422093819</v>
      </c>
      <c r="W230" s="8">
        <v>37620.955907392017</v>
      </c>
      <c r="X230" s="8">
        <v>39513.733368011992</v>
      </c>
      <c r="Y230" s="8">
        <v>40010.808440145935</v>
      </c>
      <c r="Z230" s="8">
        <v>48908.818659119788</v>
      </c>
      <c r="AA230" s="8">
        <v>52282.519633483942</v>
      </c>
      <c r="AB230" s="8">
        <v>55374.912449867224</v>
      </c>
      <c r="AC230" s="8">
        <v>58076.99156480789</v>
      </c>
      <c r="AD230" s="8">
        <v>62210.734014487818</v>
      </c>
      <c r="AE230" s="8">
        <v>67374.994373915324</v>
      </c>
      <c r="AF230" s="8">
        <v>72984.66048760101</v>
      </c>
      <c r="AG230" s="8">
        <v>74571.031639725072</v>
      </c>
      <c r="AH230" s="8">
        <v>75003.112781275122</v>
      </c>
      <c r="AI230" s="8">
        <v>73488.198219402737</v>
      </c>
      <c r="AJ230" s="8">
        <v>67854.402999325248</v>
      </c>
      <c r="AK230" s="8">
        <v>66992.364831577273</v>
      </c>
      <c r="AL230" s="8">
        <v>67522.959494019946</v>
      </c>
      <c r="AM230" s="8">
        <v>67632.007303884529</v>
      </c>
      <c r="AN230" s="8">
        <v>68011.639393179634</v>
      </c>
      <c r="AO230" s="8">
        <v>68830.342262774881</v>
      </c>
      <c r="AP230" s="8">
        <v>69514.120975120866</v>
      </c>
      <c r="AQ230" s="106">
        <v>69760.777970870025</v>
      </c>
      <c r="AR230" s="8">
        <v>69833.113897664822</v>
      </c>
      <c r="AS230" s="8">
        <v>69740.836275775771</v>
      </c>
      <c r="AT230" s="8">
        <v>69477.681396291373</v>
      </c>
      <c r="AU230" s="8">
        <v>69136.8859767221</v>
      </c>
      <c r="AV230" s="8">
        <v>68511.414765340291</v>
      </c>
      <c r="AW230" s="8">
        <v>67924.347499345778</v>
      </c>
      <c r="AX230" s="8">
        <v>67489.113386986821</v>
      </c>
      <c r="AY230" s="8">
        <v>66761.549181989772</v>
      </c>
      <c r="AZ230" s="8">
        <v>66134.56351929497</v>
      </c>
      <c r="BA230" s="8">
        <v>65521.511268876304</v>
      </c>
      <c r="BB230" s="8">
        <v>64945.541176026862</v>
      </c>
      <c r="BC230" s="8">
        <v>64456.541908428553</v>
      </c>
      <c r="BD230" s="8">
        <v>64005.0579431843</v>
      </c>
      <c r="BE230" s="110">
        <v>-2.915848966248778E-3</v>
      </c>
      <c r="BF230" s="1" t="s">
        <v>63</v>
      </c>
    </row>
    <row r="231" spans="1:58" s="1" customFormat="1">
      <c r="A231" s="8">
        <v>347.07249628868931</v>
      </c>
      <c r="B231" s="8"/>
      <c r="C231" s="1" t="s">
        <v>65</v>
      </c>
      <c r="D231" s="186" t="s">
        <v>5434</v>
      </c>
      <c r="F231" s="8">
        <v>44067.187931780521</v>
      </c>
      <c r="G231" s="8">
        <v>45108.374295171176</v>
      </c>
      <c r="H231" s="8">
        <v>46149.56065856183</v>
      </c>
      <c r="I231" s="8">
        <v>47625.090696060222</v>
      </c>
      <c r="J231" s="8">
        <v>49239.504556032982</v>
      </c>
      <c r="K231" s="8">
        <v>51031.017404918923</v>
      </c>
      <c r="L231" s="8">
        <v>54200.373325811925</v>
      </c>
      <c r="M231" s="8">
        <v>55333.543476117171</v>
      </c>
      <c r="N231" s="8">
        <v>58534.252384181593</v>
      </c>
      <c r="O231" s="8">
        <v>58902.884869384878</v>
      </c>
      <c r="P231" s="8">
        <v>61220.727174027903</v>
      </c>
      <c r="Q231" s="8">
        <v>62739.911562789377</v>
      </c>
      <c r="R231" s="8">
        <v>62162.601935177241</v>
      </c>
      <c r="S231" s="8">
        <v>63922.405058420525</v>
      </c>
      <c r="T231" s="8">
        <v>69503.539738679581</v>
      </c>
      <c r="U231" s="8">
        <v>74820.119795511695</v>
      </c>
      <c r="V231" s="8">
        <v>80359.598457471366</v>
      </c>
      <c r="W231" s="8">
        <v>86541.70128799032</v>
      </c>
      <c r="X231" s="8">
        <v>92483.477913026232</v>
      </c>
      <c r="Y231" s="8">
        <v>94848.756057148668</v>
      </c>
      <c r="Z231" s="8">
        <v>104876.15733776866</v>
      </c>
      <c r="AA231" s="8">
        <v>108880.94517899094</v>
      </c>
      <c r="AB231" s="8">
        <v>111269.29774283603</v>
      </c>
      <c r="AC231" s="8">
        <v>113174.32196937493</v>
      </c>
      <c r="AD231" s="8">
        <v>117725.13831993856</v>
      </c>
      <c r="AE231" s="8">
        <v>124056.03016699647</v>
      </c>
      <c r="AF231" s="8">
        <v>131130.46727922227</v>
      </c>
      <c r="AG231" s="8">
        <v>134564.38361784301</v>
      </c>
      <c r="AH231" s="8">
        <v>136156.30203480533</v>
      </c>
      <c r="AI231" s="8">
        <v>135053.76385107363</v>
      </c>
      <c r="AJ231" s="8">
        <v>125761.98250780799</v>
      </c>
      <c r="AK231" s="8">
        <v>125530.89765186283</v>
      </c>
      <c r="AL231" s="8">
        <v>127866.2937121513</v>
      </c>
      <c r="AM231" s="8">
        <v>129660.75169594007</v>
      </c>
      <c r="AN231" s="8">
        <v>132011.64821692844</v>
      </c>
      <c r="AO231" s="8">
        <v>134935.30359138851</v>
      </c>
      <c r="AP231" s="8">
        <v>137713.69570647698</v>
      </c>
      <c r="AQ231" s="106">
        <v>139604.7600063571</v>
      </c>
      <c r="AR231" s="8">
        <v>141125.91389330523</v>
      </c>
      <c r="AS231" s="8">
        <v>142381.30117691279</v>
      </c>
      <c r="AT231" s="8">
        <v>143261.46846351595</v>
      </c>
      <c r="AU231" s="8">
        <v>143990.94627267178</v>
      </c>
      <c r="AV231" s="8">
        <v>144123.03592129151</v>
      </c>
      <c r="AW231" s="8">
        <v>144339.06002347282</v>
      </c>
      <c r="AX231" s="8">
        <v>144685.6866098741</v>
      </c>
      <c r="AY231" s="8">
        <v>144493.93965341002</v>
      </c>
      <c r="AZ231" s="8">
        <v>144508.55748897319</v>
      </c>
      <c r="BA231" s="8">
        <v>144462.71849788699</v>
      </c>
      <c r="BB231" s="8">
        <v>144496.27808576182</v>
      </c>
      <c r="BC231" s="8">
        <v>144635.52363006389</v>
      </c>
      <c r="BD231" s="8">
        <v>144800.05598241705</v>
      </c>
      <c r="BE231" s="110">
        <v>7.0730352765455947E-3</v>
      </c>
      <c r="BF231" s="1" t="s">
        <v>65</v>
      </c>
    </row>
    <row r="232" spans="1:58" s="1" customFormat="1">
      <c r="A232" s="8">
        <v>1365.178245156611</v>
      </c>
      <c r="B232" s="8"/>
      <c r="C232" s="1" t="s">
        <v>66</v>
      </c>
      <c r="D232" s="185" t="s">
        <v>67</v>
      </c>
      <c r="F232" s="8">
        <v>14275.20287695025</v>
      </c>
      <c r="G232" s="8">
        <v>14732.614363471273</v>
      </c>
      <c r="H232" s="8">
        <v>15190.025849992297</v>
      </c>
      <c r="I232" s="8">
        <v>15978.652657210951</v>
      </c>
      <c r="J232" s="8">
        <v>16358.081684185232</v>
      </c>
      <c r="K232" s="8">
        <v>16802.815184019466</v>
      </c>
      <c r="L232" s="8">
        <v>17995.075095351578</v>
      </c>
      <c r="M232" s="8">
        <v>18068.872042573646</v>
      </c>
      <c r="N232" s="8">
        <v>19587.401185481136</v>
      </c>
      <c r="O232" s="8">
        <v>19396.744558816688</v>
      </c>
      <c r="P232" s="8">
        <v>20469.625724466405</v>
      </c>
      <c r="Q232" s="8">
        <v>22021.466826109994</v>
      </c>
      <c r="R232" s="8">
        <v>22443.493824552352</v>
      </c>
      <c r="S232" s="8">
        <v>23154.520006260926</v>
      </c>
      <c r="T232" s="8">
        <v>24297.299686122278</v>
      </c>
      <c r="U232" s="8">
        <v>25604.628317990238</v>
      </c>
      <c r="V232" s="8">
        <v>27252.115344501475</v>
      </c>
      <c r="W232" s="8">
        <v>29326.592850202847</v>
      </c>
      <c r="X232" s="8">
        <v>31071.045803116915</v>
      </c>
      <c r="Y232" s="8">
        <v>31809.338088577882</v>
      </c>
      <c r="Z232" s="8">
        <v>32253.678455315665</v>
      </c>
      <c r="AA232" s="8">
        <v>33031.407872308417</v>
      </c>
      <c r="AB232" s="8">
        <v>33044.701825989607</v>
      </c>
      <c r="AC232" s="8">
        <v>33079.38765057132</v>
      </c>
      <c r="AD232" s="8">
        <v>33840.932034592515</v>
      </c>
      <c r="AE232" s="8">
        <v>35028.551814055783</v>
      </c>
      <c r="AF232" s="8">
        <v>36345.630226887341</v>
      </c>
      <c r="AG232" s="8">
        <v>37302.908694741294</v>
      </c>
      <c r="AH232" s="8">
        <v>39972.020878451905</v>
      </c>
      <c r="AI232" s="8">
        <v>41324.233827005977</v>
      </c>
      <c r="AJ232" s="8">
        <v>38880.278613820417</v>
      </c>
      <c r="AK232" s="8">
        <v>38676.806511512725</v>
      </c>
      <c r="AL232" s="8">
        <v>39362.882443981129</v>
      </c>
      <c r="AM232" s="8">
        <v>39505.402449975372</v>
      </c>
      <c r="AN232" s="8">
        <v>39926.652487525775</v>
      </c>
      <c r="AO232" s="8">
        <v>40662.476522989258</v>
      </c>
      <c r="AP232" s="8">
        <v>41181.78256321395</v>
      </c>
      <c r="AQ232" s="106">
        <v>41485.279711325027</v>
      </c>
      <c r="AR232" s="8">
        <v>41706.117008443929</v>
      </c>
      <c r="AS232" s="8">
        <v>42046.37042704966</v>
      </c>
      <c r="AT232" s="8">
        <v>42425.357336896981</v>
      </c>
      <c r="AU232" s="8">
        <v>42718.252335070028</v>
      </c>
      <c r="AV232" s="8">
        <v>42937.136924971644</v>
      </c>
      <c r="AW232" s="8">
        <v>43344.387560296571</v>
      </c>
      <c r="AX232" s="8">
        <v>44068.17063841896</v>
      </c>
      <c r="AY232" s="8">
        <v>44551.121931589434</v>
      </c>
      <c r="AZ232" s="8">
        <v>45042.039817324207</v>
      </c>
      <c r="BA232" s="8">
        <v>45411.768229880254</v>
      </c>
      <c r="BB232" s="8">
        <v>45809.850213181257</v>
      </c>
      <c r="BC232" s="8">
        <v>46207.240188291202</v>
      </c>
      <c r="BD232" s="8">
        <v>46608.569726321788</v>
      </c>
      <c r="BE232" s="110">
        <v>9.1060742253513231E-3</v>
      </c>
      <c r="BF232" s="1" t="s">
        <v>66</v>
      </c>
    </row>
    <row r="233" spans="1:58" s="1" customFormat="1">
      <c r="A233" s="8">
        <v>1275.56613922827</v>
      </c>
      <c r="B233" s="8"/>
      <c r="C233" s="1" t="s">
        <v>68</v>
      </c>
      <c r="D233" s="185" t="s">
        <v>69</v>
      </c>
      <c r="F233" s="8">
        <v>29657.44163892237</v>
      </c>
      <c r="G233" s="8">
        <v>30607.73667734694</v>
      </c>
      <c r="H233" s="8">
        <v>31558.031715771514</v>
      </c>
      <c r="I233" s="8">
        <v>33196.443002222775</v>
      </c>
      <c r="J233" s="8">
        <v>33984.725615128584</v>
      </c>
      <c r="K233" s="8">
        <v>34908.681507727801</v>
      </c>
      <c r="L233" s="8">
        <v>37385.660577205868</v>
      </c>
      <c r="M233" s="8">
        <v>37538.977393382476</v>
      </c>
      <c r="N233" s="8">
        <v>40693.796965544178</v>
      </c>
      <c r="O233" s="8">
        <v>40297.698372262203</v>
      </c>
      <c r="P233" s="8">
        <v>42526.662179644067</v>
      </c>
      <c r="Q233" s="8">
        <v>45750.688997447731</v>
      </c>
      <c r="R233" s="8">
        <v>46627.471007780034</v>
      </c>
      <c r="S233" s="8">
        <v>48104.663147852298</v>
      </c>
      <c r="T233" s="8">
        <v>50478.844583575272</v>
      </c>
      <c r="U233" s="8">
        <v>53194.884624247505</v>
      </c>
      <c r="V233" s="8">
        <v>56617.620592401901</v>
      </c>
      <c r="W233" s="8">
        <v>59923.157134890702</v>
      </c>
      <c r="X233" s="8">
        <v>63973.486449511773</v>
      </c>
      <c r="Y233" s="8">
        <v>66181.538107032015</v>
      </c>
      <c r="Z233" s="8">
        <v>66453.563269918333</v>
      </c>
      <c r="AA233" s="8">
        <v>66959.267579956038</v>
      </c>
      <c r="AB233" s="8">
        <v>66094.364426773463</v>
      </c>
      <c r="AC233" s="8">
        <v>65334.982685483985</v>
      </c>
      <c r="AD233" s="8">
        <v>65811.632936669848</v>
      </c>
      <c r="AE233" s="8">
        <v>67051.855449590992</v>
      </c>
      <c r="AF233" s="8">
        <v>68578.312912100242</v>
      </c>
      <c r="AG233" s="8">
        <v>70491.236588014799</v>
      </c>
      <c r="AH233" s="8">
        <v>73155.408887029131</v>
      </c>
      <c r="AI233" s="8">
        <v>73964.253474988116</v>
      </c>
      <c r="AJ233" s="8">
        <v>70917.267743426346</v>
      </c>
      <c r="AK233" s="8">
        <v>72763.463559518917</v>
      </c>
      <c r="AL233" s="8">
        <v>75824.404538299204</v>
      </c>
      <c r="AM233" s="8">
        <v>78707.034605489753</v>
      </c>
      <c r="AN233" s="8">
        <v>81432.665600798078</v>
      </c>
      <c r="AO233" s="8">
        <v>84635.411109236578</v>
      </c>
      <c r="AP233" s="8">
        <v>87948.619377756011</v>
      </c>
      <c r="AQ233" s="106">
        <v>90732.838668312193</v>
      </c>
      <c r="AR233" s="8">
        <v>93316.975961915829</v>
      </c>
      <c r="AS233" s="8">
        <v>96020.572024483961</v>
      </c>
      <c r="AT233" s="8">
        <v>98344.227924520033</v>
      </c>
      <c r="AU233" s="8">
        <v>100568.67128258094</v>
      </c>
      <c r="AV233" s="8">
        <v>102270.06370911519</v>
      </c>
      <c r="AW233" s="8">
        <v>103963.96865947075</v>
      </c>
      <c r="AX233" s="8">
        <v>105703.82910744054</v>
      </c>
      <c r="AY233" s="8">
        <v>107246.57216130856</v>
      </c>
      <c r="AZ233" s="8">
        <v>108351.95955743098</v>
      </c>
      <c r="BA233" s="8">
        <v>109829.64309558514</v>
      </c>
      <c r="BB233" s="8">
        <v>111164.66725489375</v>
      </c>
      <c r="BC233" s="8">
        <v>112518.70777430931</v>
      </c>
      <c r="BD233" s="8">
        <v>113706.5953077884</v>
      </c>
      <c r="BE233" s="110">
        <v>2.3886184546979456E-2</v>
      </c>
      <c r="BF233" s="1" t="s">
        <v>68</v>
      </c>
    </row>
    <row r="234" spans="1:58" s="1" customFormat="1">
      <c r="AQ234" s="338"/>
      <c r="BE234" s="110"/>
    </row>
    <row r="235" spans="1:58" s="1" customFormat="1">
      <c r="D235" s="4" t="s">
        <v>74</v>
      </c>
      <c r="AQ235" s="338"/>
      <c r="BE235" s="110"/>
    </row>
    <row r="236" spans="1:58" s="1" customFormat="1">
      <c r="A236" s="8">
        <v>296.58689790586016</v>
      </c>
      <c r="B236" s="8"/>
      <c r="C236" s="1" t="s">
        <v>75</v>
      </c>
      <c r="D236" s="185" t="s">
        <v>41</v>
      </c>
      <c r="F236" s="8">
        <v>375612.12737356388</v>
      </c>
      <c r="G236" s="8">
        <v>365235.87759901345</v>
      </c>
      <c r="H236" s="8">
        <v>354859.62782446295</v>
      </c>
      <c r="I236" s="8">
        <v>359099.12116031331</v>
      </c>
      <c r="J236" s="8">
        <v>363684.89253116085</v>
      </c>
      <c r="K236" s="8">
        <v>371183.65691280959</v>
      </c>
      <c r="L236" s="8">
        <v>393810.14448577375</v>
      </c>
      <c r="M236" s="8">
        <v>392919.76472724194</v>
      </c>
      <c r="N236" s="8">
        <v>416337.28299488511</v>
      </c>
      <c r="O236" s="8">
        <v>415847.40765335562</v>
      </c>
      <c r="P236" s="8">
        <v>440930.75205977412</v>
      </c>
      <c r="Q236" s="8">
        <v>462610.57949277834</v>
      </c>
      <c r="R236" s="8">
        <v>464545.80548638868</v>
      </c>
      <c r="S236" s="8">
        <v>474100.778496566</v>
      </c>
      <c r="T236" s="8">
        <v>490120.37038982578</v>
      </c>
      <c r="U236" s="8">
        <v>507824.3128671766</v>
      </c>
      <c r="V236" s="8">
        <v>523265.66056981642</v>
      </c>
      <c r="W236" s="8">
        <v>547621.81359517598</v>
      </c>
      <c r="X236" s="8">
        <v>577195.13074333861</v>
      </c>
      <c r="Y236" s="8">
        <v>597901.31757310289</v>
      </c>
      <c r="Z236" s="8">
        <v>606724.96847552957</v>
      </c>
      <c r="AA236" s="8">
        <v>621130.50828699535</v>
      </c>
      <c r="AB236" s="8">
        <v>615303.10013566166</v>
      </c>
      <c r="AC236" s="8">
        <v>604685.27239587845</v>
      </c>
      <c r="AD236" s="8">
        <v>611946.42316720472</v>
      </c>
      <c r="AE236" s="8">
        <v>621775.7724142184</v>
      </c>
      <c r="AF236" s="8">
        <v>635661.3461219098</v>
      </c>
      <c r="AG236" s="8">
        <v>650566.11414403375</v>
      </c>
      <c r="AH236" s="8">
        <v>673172.32563794206</v>
      </c>
      <c r="AI236" s="8">
        <v>691531.67532812653</v>
      </c>
      <c r="AJ236" s="8">
        <v>666116.0698533447</v>
      </c>
      <c r="AK236" s="8">
        <v>665108.98482822592</v>
      </c>
      <c r="AL236" s="8">
        <v>678430.44117169909</v>
      </c>
      <c r="AM236" s="8">
        <v>694342.93698708701</v>
      </c>
      <c r="AN236" s="8">
        <v>715090.84014404763</v>
      </c>
      <c r="AO236" s="8">
        <v>735876.55881981342</v>
      </c>
      <c r="AP236" s="8">
        <v>754890.47036337247</v>
      </c>
      <c r="AQ236" s="106">
        <v>773931.72592281504</v>
      </c>
      <c r="AR236" s="8">
        <v>790101.59616824181</v>
      </c>
      <c r="AS236" s="8">
        <v>802398.88110800821</v>
      </c>
      <c r="AT236" s="8">
        <v>813074.01546620659</v>
      </c>
      <c r="AU236" s="8">
        <v>822937.93750897609</v>
      </c>
      <c r="AV236" s="8">
        <v>828985.20056952129</v>
      </c>
      <c r="AW236" s="8">
        <v>836682.85743383167</v>
      </c>
      <c r="AX236" s="8">
        <v>843337.63248215721</v>
      </c>
      <c r="AY236" s="8">
        <v>849969.63198901922</v>
      </c>
      <c r="AZ236" s="8">
        <v>856085.79767034249</v>
      </c>
      <c r="BA236" s="8">
        <v>861702.88504139113</v>
      </c>
      <c r="BB236" s="8">
        <v>869127.032164064</v>
      </c>
      <c r="BC236" s="8">
        <v>877552.15187030251</v>
      </c>
      <c r="BD236" s="8">
        <v>885199.67166603473</v>
      </c>
      <c r="BE236" s="110">
        <v>1.4319013984879787E-2</v>
      </c>
      <c r="BF236" s="1" t="s">
        <v>75</v>
      </c>
    </row>
    <row r="237" spans="1:58" s="1" customFormat="1">
      <c r="A237" s="8">
        <v>296.58689790586016</v>
      </c>
      <c r="B237" s="8"/>
      <c r="C237" s="1" t="s">
        <v>76</v>
      </c>
      <c r="D237" s="185" t="s">
        <v>43</v>
      </c>
      <c r="F237" s="8">
        <v>97139.035778321384</v>
      </c>
      <c r="G237" s="8">
        <v>128508.91989594916</v>
      </c>
      <c r="H237" s="8">
        <v>159878.80401357694</v>
      </c>
      <c r="I237" s="8">
        <v>161788.86949021256</v>
      </c>
      <c r="J237" s="8">
        <v>163854.9474116308</v>
      </c>
      <c r="K237" s="8">
        <v>167233.44805501943</v>
      </c>
      <c r="L237" s="8">
        <v>177427.60791020317</v>
      </c>
      <c r="M237" s="8">
        <v>177026.45534239855</v>
      </c>
      <c r="N237" s="8">
        <v>187577.00694092782</v>
      </c>
      <c r="O237" s="8">
        <v>187356.29802512456</v>
      </c>
      <c r="P237" s="8">
        <v>198657.37256252611</v>
      </c>
      <c r="Q237" s="8">
        <v>208425.02323177626</v>
      </c>
      <c r="R237" s="8">
        <v>209296.92184490184</v>
      </c>
      <c r="S237" s="8">
        <v>213601.82873615521</v>
      </c>
      <c r="T237" s="8">
        <v>220819.31134577713</v>
      </c>
      <c r="U237" s="8">
        <v>228795.66291599342</v>
      </c>
      <c r="V237" s="8">
        <v>235752.62282205813</v>
      </c>
      <c r="W237" s="8">
        <v>246726.06784295075</v>
      </c>
      <c r="X237" s="8">
        <v>260050.0590936582</v>
      </c>
      <c r="Y237" s="8">
        <v>269379.04477264325</v>
      </c>
      <c r="Z237" s="8">
        <v>274246.47257606586</v>
      </c>
      <c r="AA237" s="8">
        <v>283323.60322947107</v>
      </c>
      <c r="AB237" s="8">
        <v>282176.62280447973</v>
      </c>
      <c r="AC237" s="8">
        <v>278788.25314832455</v>
      </c>
      <c r="AD237" s="8">
        <v>283474.80692722125</v>
      </c>
      <c r="AE237" s="8">
        <v>289306.68472038873</v>
      </c>
      <c r="AF237" s="8">
        <v>297108.64711092372</v>
      </c>
      <c r="AG237" s="8">
        <v>308198.67900518456</v>
      </c>
      <c r="AH237" s="8">
        <v>320718.01977796509</v>
      </c>
      <c r="AI237" s="8">
        <v>332676.44882710249</v>
      </c>
      <c r="AJ237" s="8">
        <v>322978.26889626752</v>
      </c>
      <c r="AK237" s="8">
        <v>324651.83732946531</v>
      </c>
      <c r="AL237" s="8">
        <v>332876.21235171217</v>
      </c>
      <c r="AM237" s="8">
        <v>342188.91846779932</v>
      </c>
      <c r="AN237" s="8">
        <v>354229.00988327758</v>
      </c>
      <c r="AO237" s="8">
        <v>366260.23954717716</v>
      </c>
      <c r="AP237" s="8">
        <v>377271.27631979069</v>
      </c>
      <c r="AQ237" s="106">
        <v>388576.49208471749</v>
      </c>
      <c r="AR237" s="8">
        <v>398210.74506790569</v>
      </c>
      <c r="AS237" s="8">
        <v>405942.78490715852</v>
      </c>
      <c r="AT237" s="8">
        <v>413008.14173763013</v>
      </c>
      <c r="AU237" s="8">
        <v>419662.80092338839</v>
      </c>
      <c r="AV237" s="8">
        <v>424577.99987202231</v>
      </c>
      <c r="AW237" s="8">
        <v>430508.96536654059</v>
      </c>
      <c r="AX237" s="8">
        <v>435614.59088327235</v>
      </c>
      <c r="AY237" s="8">
        <v>440750.81575943611</v>
      </c>
      <c r="AZ237" s="8">
        <v>445708.26623462571</v>
      </c>
      <c r="BA237" s="8">
        <v>450170.70746381901</v>
      </c>
      <c r="BB237" s="8">
        <v>455612.33579570765</v>
      </c>
      <c r="BC237" s="8">
        <v>461518.88669705141</v>
      </c>
      <c r="BD237" s="8">
        <v>466994.75474417605</v>
      </c>
      <c r="BE237" s="110">
        <v>1.8607653505315305E-2</v>
      </c>
      <c r="BF237" s="1" t="s">
        <v>76</v>
      </c>
    </row>
    <row r="238" spans="1:58" s="1" customFormat="1">
      <c r="A238" s="8">
        <v>296.58689790586016</v>
      </c>
      <c r="B238" s="8"/>
      <c r="C238" s="1" t="s">
        <v>77</v>
      </c>
      <c r="D238" s="185" t="s">
        <v>45</v>
      </c>
      <c r="F238" s="8">
        <v>177638.73848211337</v>
      </c>
      <c r="G238" s="8">
        <v>182617.93879950672</v>
      </c>
      <c r="H238" s="8">
        <v>187597.13911690007</v>
      </c>
      <c r="I238" s="8">
        <v>189838.35439964873</v>
      </c>
      <c r="J238" s="8">
        <v>192262.63014803207</v>
      </c>
      <c r="K238" s="8">
        <v>196226.86455117722</v>
      </c>
      <c r="L238" s="8">
        <v>208188.39526396897</v>
      </c>
      <c r="M238" s="8">
        <v>207717.6945070184</v>
      </c>
      <c r="N238" s="8">
        <v>220097.40492705166</v>
      </c>
      <c r="O238" s="8">
        <v>219838.43150379052</v>
      </c>
      <c r="P238" s="8">
        <v>233098.78371397682</v>
      </c>
      <c r="Q238" s="8">
        <v>244559.86095151352</v>
      </c>
      <c r="R238" s="8">
        <v>245582.9214280509</v>
      </c>
      <c r="S238" s="8">
        <v>250634.17398117352</v>
      </c>
      <c r="T238" s="8">
        <v>259102.95818021009</v>
      </c>
      <c r="U238" s="8">
        <v>268462.17714857374</v>
      </c>
      <c r="V238" s="8">
        <v>276625.27158364275</v>
      </c>
      <c r="W238" s="8">
        <v>289501.19284710946</v>
      </c>
      <c r="X238" s="8">
        <v>305135.17669927207</v>
      </c>
      <c r="Y238" s="8">
        <v>316081.53719425993</v>
      </c>
      <c r="Z238" s="8">
        <v>318864.90587520832</v>
      </c>
      <c r="AA238" s="8">
        <v>321024.71413024032</v>
      </c>
      <c r="AB238" s="8">
        <v>314825.8482508192</v>
      </c>
      <c r="AC238" s="8">
        <v>306269.79725356057</v>
      </c>
      <c r="AD238" s="8">
        <v>307123.92753089877</v>
      </c>
      <c r="AE238" s="8">
        <v>309360.53101240424</v>
      </c>
      <c r="AF238" s="8">
        <v>313440.74091631692</v>
      </c>
      <c r="AG238" s="8">
        <v>319821.24313912814</v>
      </c>
      <c r="AH238" s="8">
        <v>326975.3334071674</v>
      </c>
      <c r="AI238" s="8">
        <v>328867.52980201761</v>
      </c>
      <c r="AJ238" s="8">
        <v>311249.4522987036</v>
      </c>
      <c r="AK238" s="8">
        <v>306049.68374072266</v>
      </c>
      <c r="AL238" s="8">
        <v>308412.74519132392</v>
      </c>
      <c r="AM238" s="8">
        <v>312353.96171487507</v>
      </c>
      <c r="AN238" s="8">
        <v>317717.06456303812</v>
      </c>
      <c r="AO238" s="8">
        <v>323157.3324521418</v>
      </c>
      <c r="AP238" s="8">
        <v>328122.12082253187</v>
      </c>
      <c r="AQ238" s="106">
        <v>332485.15831065062</v>
      </c>
      <c r="AR238" s="8">
        <v>336116.22619658889</v>
      </c>
      <c r="AS238" s="8">
        <v>337991.43044659548</v>
      </c>
      <c r="AT238" s="8">
        <v>338846.50033551722</v>
      </c>
      <c r="AU238" s="8">
        <v>339360.51395159308</v>
      </c>
      <c r="AV238" s="8">
        <v>337848.08573995047</v>
      </c>
      <c r="AW238" s="8">
        <v>336635.30860450841</v>
      </c>
      <c r="AX238" s="8">
        <v>335634.55001579836</v>
      </c>
      <c r="AY238" s="8">
        <v>334532.0543846878</v>
      </c>
      <c r="AZ238" s="8">
        <v>333032.47743505763</v>
      </c>
      <c r="BA238" s="8">
        <v>331853.19936229219</v>
      </c>
      <c r="BB238" s="8">
        <v>331292.9665383934</v>
      </c>
      <c r="BC238" s="8">
        <v>331245.11110865278</v>
      </c>
      <c r="BD238" s="8">
        <v>330951.27547406271</v>
      </c>
      <c r="BE238" s="110">
        <v>3.0735372818325598E-3</v>
      </c>
      <c r="BF238" s="1" t="s">
        <v>77</v>
      </c>
    </row>
    <row r="239" spans="1:58" s="1" customFormat="1">
      <c r="A239" s="8">
        <v>1134.2939574034781</v>
      </c>
      <c r="B239" s="8"/>
      <c r="C239" s="1" t="s">
        <v>78</v>
      </c>
      <c r="D239" s="186" t="s">
        <v>5432</v>
      </c>
      <c r="F239" s="8">
        <v>8566.9779211449477</v>
      </c>
      <c r="G239" s="8">
        <v>22826.038376498713</v>
      </c>
      <c r="H239" s="8">
        <v>37085.098831852469</v>
      </c>
      <c r="I239" s="8">
        <v>37893.103890682374</v>
      </c>
      <c r="J239" s="8">
        <v>38462.381555532207</v>
      </c>
      <c r="K239" s="8">
        <v>38969.129623895285</v>
      </c>
      <c r="L239" s="8">
        <v>41122.671401230393</v>
      </c>
      <c r="M239" s="8">
        <v>41185.78757641455</v>
      </c>
      <c r="N239" s="8">
        <v>44212.728429698531</v>
      </c>
      <c r="O239" s="8">
        <v>44951.843483761288</v>
      </c>
      <c r="P239" s="8">
        <v>48023.926933948365</v>
      </c>
      <c r="Q239" s="8">
        <v>50150.466781839837</v>
      </c>
      <c r="R239" s="8">
        <v>50124.859380140115</v>
      </c>
      <c r="S239" s="8">
        <v>50689.163852827936</v>
      </c>
      <c r="T239" s="8">
        <v>51823.573400304151</v>
      </c>
      <c r="U239" s="8">
        <v>52861.045289321017</v>
      </c>
      <c r="V239" s="8">
        <v>54320.35492645581</v>
      </c>
      <c r="W239" s="8">
        <v>56926.871894878575</v>
      </c>
      <c r="X239" s="8">
        <v>59891.068626553875</v>
      </c>
      <c r="Y239" s="8">
        <v>62046.543913457623</v>
      </c>
      <c r="Z239" s="8">
        <v>63939.99342109407</v>
      </c>
      <c r="AA239" s="8">
        <v>65822.79068051881</v>
      </c>
      <c r="AB239" s="8">
        <v>65849.37613974858</v>
      </c>
      <c r="AC239" s="8">
        <v>65246.726750042319</v>
      </c>
      <c r="AD239" s="8">
        <v>66564.13506297869</v>
      </c>
      <c r="AE239" s="8">
        <v>68260.473116669134</v>
      </c>
      <c r="AF239" s="8">
        <v>70441.494792634054</v>
      </c>
      <c r="AG239" s="8">
        <v>74409.702978680274</v>
      </c>
      <c r="AH239" s="8">
        <v>76578.053759634538</v>
      </c>
      <c r="AI239" s="8">
        <v>77229.912200781881</v>
      </c>
      <c r="AJ239" s="8">
        <v>72832.554590225409</v>
      </c>
      <c r="AK239" s="8">
        <v>71843.155542331209</v>
      </c>
      <c r="AL239" s="8">
        <v>72562.725957105169</v>
      </c>
      <c r="AM239" s="8">
        <v>73417.589864062917</v>
      </c>
      <c r="AN239" s="8">
        <v>74513.274370898725</v>
      </c>
      <c r="AO239" s="8">
        <v>75641.33460471587</v>
      </c>
      <c r="AP239" s="8">
        <v>76704.489787642902</v>
      </c>
      <c r="AQ239" s="106">
        <v>77546.253955330089</v>
      </c>
      <c r="AR239" s="8">
        <v>78289.094710127974</v>
      </c>
      <c r="AS239" s="8">
        <v>78606.862625597394</v>
      </c>
      <c r="AT239" s="8">
        <v>78636.461353606137</v>
      </c>
      <c r="AU239" s="8">
        <v>78630.876093291634</v>
      </c>
      <c r="AV239" s="8">
        <v>78370.075691403923</v>
      </c>
      <c r="AW239" s="8">
        <v>78215.004242484429</v>
      </c>
      <c r="AX239" s="8">
        <v>78091.631760538905</v>
      </c>
      <c r="AY239" s="8">
        <v>77881.319976445797</v>
      </c>
      <c r="AZ239" s="8">
        <v>77513.345740863006</v>
      </c>
      <c r="BA239" s="8">
        <v>77181.00245715554</v>
      </c>
      <c r="BB239" s="8">
        <v>76989.865483099085</v>
      </c>
      <c r="BC239" s="8">
        <v>76895.915908884708</v>
      </c>
      <c r="BD239" s="8">
        <v>76798.582226488681</v>
      </c>
      <c r="BE239" s="110">
        <v>2.6546747104700726E-3</v>
      </c>
      <c r="BF239" s="1" t="s">
        <v>78</v>
      </c>
    </row>
    <row r="240" spans="1:58" s="1" customFormat="1">
      <c r="A240" s="8">
        <v>1134.2939574034781</v>
      </c>
      <c r="B240" s="8"/>
      <c r="C240" s="1" t="s">
        <v>79</v>
      </c>
      <c r="D240" s="186" t="s">
        <v>5429</v>
      </c>
      <c r="F240" s="8">
        <v>73043.322804795869</v>
      </c>
      <c r="G240" s="8">
        <v>73043.322804795869</v>
      </c>
      <c r="H240" s="8">
        <v>68495.559377511716</v>
      </c>
      <c r="I240" s="8">
        <v>69987.931252677838</v>
      </c>
      <c r="J240" s="8">
        <v>71039.377610467272</v>
      </c>
      <c r="K240" s="8">
        <v>71975.332845840443</v>
      </c>
      <c r="L240" s="8">
        <v>75952.888611573333</v>
      </c>
      <c r="M240" s="8">
        <v>76069.463135066151</v>
      </c>
      <c r="N240" s="8">
        <v>81660.172435542656</v>
      </c>
      <c r="O240" s="8">
        <v>83025.305620219151</v>
      </c>
      <c r="P240" s="8">
        <v>88699.392544701768</v>
      </c>
      <c r="Q240" s="8">
        <v>92627.076196842638</v>
      </c>
      <c r="R240" s="8">
        <v>92579.779752748451</v>
      </c>
      <c r="S240" s="8">
        <v>93622.040707511944</v>
      </c>
      <c r="T240" s="8">
        <v>95717.276232429431</v>
      </c>
      <c r="U240" s="8">
        <v>97633.469518009108</v>
      </c>
      <c r="V240" s="8">
        <v>100328.79009282413</v>
      </c>
      <c r="W240" s="8">
        <v>105142.983485933</v>
      </c>
      <c r="X240" s="8">
        <v>110617.80543966891</v>
      </c>
      <c r="Y240" s="8">
        <v>114598.93236534574</v>
      </c>
      <c r="Z240" s="8">
        <v>115858.64768204739</v>
      </c>
      <c r="AA240" s="8">
        <v>116478.30055393775</v>
      </c>
      <c r="AB240" s="8">
        <v>114286.39036749169</v>
      </c>
      <c r="AC240" s="8">
        <v>111201.59592874881</v>
      </c>
      <c r="AD240" s="8">
        <v>111549.77156105102</v>
      </c>
      <c r="AE240" s="8">
        <v>112441.44112659105</v>
      </c>
      <c r="AF240" s="8">
        <v>114007.93216568269</v>
      </c>
      <c r="AG240" s="8">
        <v>117088.23021676761</v>
      </c>
      <c r="AH240" s="8">
        <v>119349.27926127857</v>
      </c>
      <c r="AI240" s="8">
        <v>119143.66108471209</v>
      </c>
      <c r="AJ240" s="8">
        <v>111884.57039745151</v>
      </c>
      <c r="AK240" s="8">
        <v>109417.79393689771</v>
      </c>
      <c r="AL240" s="8">
        <v>109772.34972260924</v>
      </c>
      <c r="AM240" s="8">
        <v>110661.97395951409</v>
      </c>
      <c r="AN240" s="8">
        <v>111908.8287521813</v>
      </c>
      <c r="AO240" s="8">
        <v>113197.18730543632</v>
      </c>
      <c r="AP240" s="8">
        <v>114382.17766002151</v>
      </c>
      <c r="AQ240" s="106">
        <v>115233.15547537226</v>
      </c>
      <c r="AR240" s="8">
        <v>115935.03186477245</v>
      </c>
      <c r="AS240" s="8">
        <v>116008.28216253182</v>
      </c>
      <c r="AT240" s="8">
        <v>115659.12846901204</v>
      </c>
      <c r="AU240" s="8">
        <v>115209.06722418791</v>
      </c>
      <c r="AV240" s="8">
        <v>114075.22397953983</v>
      </c>
      <c r="AW240" s="8">
        <v>112994.21850774529</v>
      </c>
      <c r="AX240" s="8">
        <v>112083.50937118143</v>
      </c>
      <c r="AY240" s="8">
        <v>111100.16757239368</v>
      </c>
      <c r="AZ240" s="8">
        <v>109928.09547693242</v>
      </c>
      <c r="BA240" s="8">
        <v>108936.48351627233</v>
      </c>
      <c r="BB240" s="8">
        <v>108133.65929723148</v>
      </c>
      <c r="BC240" s="8">
        <v>107513.1857709005</v>
      </c>
      <c r="BD240" s="8">
        <v>106840.87245244482</v>
      </c>
      <c r="BE240" s="110">
        <v>-2.3037006098172003E-3</v>
      </c>
      <c r="BF240" s="1" t="s">
        <v>79</v>
      </c>
    </row>
    <row r="241" spans="1:58" s="1" customFormat="1">
      <c r="A241" s="8">
        <v>1134.2939574034781</v>
      </c>
      <c r="B241" s="8"/>
      <c r="C241" s="1" t="s">
        <v>80</v>
      </c>
      <c r="D241" s="186" t="s">
        <v>5430</v>
      </c>
      <c r="F241" s="8">
        <v>19397.771558020009</v>
      </c>
      <c r="G241" s="8">
        <v>18260.830701198967</v>
      </c>
      <c r="H241" s="8">
        <v>17123.889844377929</v>
      </c>
      <c r="I241" s="8">
        <v>17496.982813169459</v>
      </c>
      <c r="J241" s="8">
        <v>17759.844402616818</v>
      </c>
      <c r="K241" s="8">
        <v>17993.833211460111</v>
      </c>
      <c r="L241" s="8">
        <v>18988.222152893333</v>
      </c>
      <c r="M241" s="8">
        <v>19017.365783766538</v>
      </c>
      <c r="N241" s="8">
        <v>20415.043108885664</v>
      </c>
      <c r="O241" s="8">
        <v>20756.326405054788</v>
      </c>
      <c r="P241" s="8">
        <v>22174.848136175442</v>
      </c>
      <c r="Q241" s="8">
        <v>23156.769049210659</v>
      </c>
      <c r="R241" s="8">
        <v>23144.944938187113</v>
      </c>
      <c r="S241" s="8">
        <v>23405.510176877986</v>
      </c>
      <c r="T241" s="8">
        <v>23929.319058107358</v>
      </c>
      <c r="U241" s="8">
        <v>24408.367379502277</v>
      </c>
      <c r="V241" s="8">
        <v>25082.197523206032</v>
      </c>
      <c r="W241" s="8">
        <v>26285.74587148325</v>
      </c>
      <c r="X241" s="8">
        <v>27654.451359917228</v>
      </c>
      <c r="Y241" s="8">
        <v>28649.733091336435</v>
      </c>
      <c r="Z241" s="8">
        <v>30793.004144602553</v>
      </c>
      <c r="AA241" s="8">
        <v>33283.211347743643</v>
      </c>
      <c r="AB241" s="8">
        <v>34566.484046841208</v>
      </c>
      <c r="AC241" s="8">
        <v>35406.47476373057</v>
      </c>
      <c r="AD241" s="8">
        <v>37197.32778087561</v>
      </c>
      <c r="AE241" s="8">
        <v>39251.843081514526</v>
      </c>
      <c r="AF241" s="8">
        <v>41655.14879409413</v>
      </c>
      <c r="AG241" s="8">
        <v>46943.141702418856</v>
      </c>
      <c r="AH241" s="8">
        <v>48950.51018179208</v>
      </c>
      <c r="AI241" s="8">
        <v>50045.81354057329</v>
      </c>
      <c r="AJ241" s="8">
        <v>47460.283405286733</v>
      </c>
      <c r="AK241" s="8">
        <v>47341.577169640492</v>
      </c>
      <c r="AL241" s="8">
        <v>48227.59340392243</v>
      </c>
      <c r="AM241" s="8">
        <v>49019.982626632722</v>
      </c>
      <c r="AN241" s="8">
        <v>49976.362978664671</v>
      </c>
      <c r="AO241" s="8">
        <v>50958.413383741434</v>
      </c>
      <c r="AP241" s="8">
        <v>51900.203593709026</v>
      </c>
      <c r="AQ241" s="106">
        <v>52694.34660494337</v>
      </c>
      <c r="AR241" s="8">
        <v>53422.436750563611</v>
      </c>
      <c r="AS241" s="8">
        <v>53859.998057815799</v>
      </c>
      <c r="AT241" s="8">
        <v>54098.5127268367</v>
      </c>
      <c r="AU241" s="8">
        <v>54340.131708014225</v>
      </c>
      <c r="AV241" s="8">
        <v>54577.50610148986</v>
      </c>
      <c r="AW241" s="8">
        <v>54944.653878088946</v>
      </c>
      <c r="AX241" s="8">
        <v>55264.904295625536</v>
      </c>
      <c r="AY241" s="8">
        <v>55494.65733264287</v>
      </c>
      <c r="AZ241" s="8">
        <v>55591.967958882204</v>
      </c>
      <c r="BA241" s="8">
        <v>55642.652680976782</v>
      </c>
      <c r="BB241" s="8">
        <v>55800.980696022751</v>
      </c>
      <c r="BC241" s="8">
        <v>56004.277650923854</v>
      </c>
      <c r="BD241" s="8">
        <v>56231.280226204268</v>
      </c>
      <c r="BE241" s="110">
        <v>8.5150468833706996E-3</v>
      </c>
      <c r="BF241" s="1" t="s">
        <v>80</v>
      </c>
    </row>
    <row r="242" spans="1:58" s="1" customFormat="1">
      <c r="A242" s="8">
        <v>1134.2939574034781</v>
      </c>
      <c r="B242" s="8"/>
      <c r="C242" s="1" t="s">
        <v>81</v>
      </c>
      <c r="D242" s="186" t="s">
        <v>5431</v>
      </c>
      <c r="F242" s="8">
        <v>43025.396833605031</v>
      </c>
      <c r="G242" s="8">
        <v>38043.397294164519</v>
      </c>
      <c r="H242" s="8">
        <v>33061.397754723999</v>
      </c>
      <c r="I242" s="8">
        <v>33781.73496506628</v>
      </c>
      <c r="J242" s="8">
        <v>34289.246496741514</v>
      </c>
      <c r="K242" s="8">
        <v>34741.012838946874</v>
      </c>
      <c r="L242" s="8">
        <v>36660.897200175481</v>
      </c>
      <c r="M242" s="8">
        <v>36717.165325062553</v>
      </c>
      <c r="N242" s="8">
        <v>39415.685719579902</v>
      </c>
      <c r="O242" s="8">
        <v>40074.60743095701</v>
      </c>
      <c r="P242" s="8">
        <v>42813.372489743997</v>
      </c>
      <c r="Q242" s="8">
        <v>44709.184607467789</v>
      </c>
      <c r="R242" s="8">
        <v>44686.35558665546</v>
      </c>
      <c r="S242" s="8">
        <v>45189.43351320739</v>
      </c>
      <c r="T242" s="8">
        <v>46200.760608112003</v>
      </c>
      <c r="U242" s="8">
        <v>47125.667696472541</v>
      </c>
      <c r="V242" s="8">
        <v>48426.643502937863</v>
      </c>
      <c r="W242" s="8">
        <v>50750.35563966936</v>
      </c>
      <c r="X242" s="8">
        <v>53392.939595384662</v>
      </c>
      <c r="Y242" s="8">
        <v>55314.547682069737</v>
      </c>
      <c r="Z242" s="8">
        <v>56206.338067598081</v>
      </c>
      <c r="AA242" s="8">
        <v>56867.860447024854</v>
      </c>
      <c r="AB242" s="8">
        <v>56094.0735060183</v>
      </c>
      <c r="AC242" s="8">
        <v>54855.157088644417</v>
      </c>
      <c r="AD242" s="8">
        <v>55287.638953758076</v>
      </c>
      <c r="AE242" s="8">
        <v>56002.286494712542</v>
      </c>
      <c r="AF242" s="8">
        <v>57070.604990870583</v>
      </c>
      <c r="AG242" s="8">
        <v>59387.394189269478</v>
      </c>
      <c r="AH242" s="8">
        <v>60704.672584940694</v>
      </c>
      <c r="AI242" s="8">
        <v>60782.756172025249</v>
      </c>
      <c r="AJ242" s="8">
        <v>57151.224513703048</v>
      </c>
      <c r="AK242" s="8">
        <v>56034.833048581328</v>
      </c>
      <c r="AL242" s="8">
        <v>56329.852662197984</v>
      </c>
      <c r="AM242" s="8">
        <v>56848.54337416427</v>
      </c>
      <c r="AN242" s="8">
        <v>57551.6383902214</v>
      </c>
      <c r="AO242" s="8">
        <v>58277.182549023753</v>
      </c>
      <c r="AP242" s="8">
        <v>58950.481221333874</v>
      </c>
      <c r="AQ242" s="106">
        <v>59452.241241020834</v>
      </c>
      <c r="AR242" s="8">
        <v>59877.405026949782</v>
      </c>
      <c r="AS242" s="8">
        <v>59977.766705034017</v>
      </c>
      <c r="AT242" s="8">
        <v>59859.285765788394</v>
      </c>
      <c r="AU242" s="8">
        <v>59696.369634417795</v>
      </c>
      <c r="AV242" s="8">
        <v>59228.4316778785</v>
      </c>
      <c r="AW242" s="8">
        <v>58804.108297319224</v>
      </c>
      <c r="AX242" s="8">
        <v>58448.325021828408</v>
      </c>
      <c r="AY242" s="8">
        <v>58046.19798959561</v>
      </c>
      <c r="AZ242" s="8">
        <v>57539.554699431428</v>
      </c>
      <c r="BA242" s="8">
        <v>57106.017652357019</v>
      </c>
      <c r="BB242" s="8">
        <v>56773.182278895649</v>
      </c>
      <c r="BC242" s="8">
        <v>56528.478173685085</v>
      </c>
      <c r="BD242" s="8">
        <v>56264.37000333592</v>
      </c>
      <c r="BE242" s="110">
        <v>-7.8166140035523942E-4</v>
      </c>
      <c r="BF242" s="1" t="s">
        <v>81</v>
      </c>
    </row>
    <row r="243" spans="1:58" s="1" customFormat="1">
      <c r="A243" s="8">
        <v>19222.017515867898</v>
      </c>
      <c r="B243" s="8"/>
      <c r="C243" s="1" t="s">
        <v>82</v>
      </c>
      <c r="D243" s="186" t="s">
        <v>5433</v>
      </c>
      <c r="F243" s="8">
        <v>4554.7082091673592</v>
      </c>
      <c r="G243" s="8">
        <v>4628.0563230687512</v>
      </c>
      <c r="H243" s="8">
        <v>4701.4044369701423</v>
      </c>
      <c r="I243" s="8">
        <v>4765.7538702829233</v>
      </c>
      <c r="J243" s="8">
        <v>4856.2183556535629</v>
      </c>
      <c r="K243" s="8">
        <v>4946.6084717631393</v>
      </c>
      <c r="L243" s="8">
        <v>5278.2857012813538</v>
      </c>
      <c r="M243" s="8">
        <v>5357.0931278130192</v>
      </c>
      <c r="N243" s="8">
        <v>5747.3914872416699</v>
      </c>
      <c r="O243" s="8">
        <v>5732.4673645938337</v>
      </c>
      <c r="P243" s="8">
        <v>6142.1880301032079</v>
      </c>
      <c r="Q243" s="8">
        <v>6440.7376439136387</v>
      </c>
      <c r="R243" s="8">
        <v>6446.5319933809833</v>
      </c>
      <c r="S243" s="8">
        <v>6508.8716791976822</v>
      </c>
      <c r="T243" s="8">
        <v>6604.0308077340533</v>
      </c>
      <c r="U243" s="8">
        <v>6726.1553145885591</v>
      </c>
      <c r="V243" s="8">
        <v>6888.1269957209943</v>
      </c>
      <c r="W243" s="8">
        <v>7236.5674433278036</v>
      </c>
      <c r="X243" s="8">
        <v>7730.2118587169389</v>
      </c>
      <c r="Y243" s="8">
        <v>8038.0237502793789</v>
      </c>
      <c r="Z243" s="8">
        <v>8252.3093205514033</v>
      </c>
      <c r="AA243" s="8">
        <v>8409.382277396091</v>
      </c>
      <c r="AB243" s="8">
        <v>8362.9356517854412</v>
      </c>
      <c r="AC243" s="8">
        <v>8292.2030909308778</v>
      </c>
      <c r="AD243" s="8">
        <v>8458.0331189855751</v>
      </c>
      <c r="AE243" s="8">
        <v>8650.3301626552002</v>
      </c>
      <c r="AF243" s="8">
        <v>8885.3004640151976</v>
      </c>
      <c r="AG243" s="8">
        <v>9065.8388274141689</v>
      </c>
      <c r="AH243" s="8">
        <v>9223.652493807851</v>
      </c>
      <c r="AI243" s="8">
        <v>9194.7877367379406</v>
      </c>
      <c r="AJ243" s="8">
        <v>8637.8426027020414</v>
      </c>
      <c r="AK243" s="8">
        <v>8438.5863574384584</v>
      </c>
      <c r="AL243" s="8">
        <v>8461.6094092656022</v>
      </c>
      <c r="AM243" s="8">
        <v>8533.8117483850983</v>
      </c>
      <c r="AN243" s="8">
        <v>8633.4455729409037</v>
      </c>
      <c r="AO243" s="8">
        <v>8736.218925585039</v>
      </c>
      <c r="AP243" s="8">
        <v>8830.9607005877078</v>
      </c>
      <c r="AQ243" s="106">
        <v>8899.8667939450879</v>
      </c>
      <c r="AR243" s="8">
        <v>8957.1642992907673</v>
      </c>
      <c r="AS243" s="8">
        <v>8965.8188558358634</v>
      </c>
      <c r="AT243" s="8">
        <v>8941.7121897783109</v>
      </c>
      <c r="AU243" s="8">
        <v>8908.3209143557578</v>
      </c>
      <c r="AV243" s="8">
        <v>8813.8304141810058</v>
      </c>
      <c r="AW243" s="8">
        <v>8720.4300977611801</v>
      </c>
      <c r="AX243" s="8">
        <v>8641.8693364188312</v>
      </c>
      <c r="AY243" s="8">
        <v>8559.9587748712656</v>
      </c>
      <c r="AZ243" s="8">
        <v>8464.1039859184639</v>
      </c>
      <c r="BA243" s="8">
        <v>8385.2553730322779</v>
      </c>
      <c r="BB243" s="8">
        <v>8320.3630802908629</v>
      </c>
      <c r="BC243" s="8">
        <v>8270.4812869859561</v>
      </c>
      <c r="BD243" s="8">
        <v>8215.0927782535709</v>
      </c>
      <c r="BE243" s="110">
        <v>-2.5058454987078745E-3</v>
      </c>
      <c r="BF243" s="1" t="s">
        <v>82</v>
      </c>
    </row>
    <row r="244" spans="1:58" s="1" customFormat="1">
      <c r="A244" s="8">
        <v>2952.2083515408544</v>
      </c>
      <c r="B244" s="8"/>
      <c r="C244" s="1" t="s">
        <v>83</v>
      </c>
      <c r="D244" s="185" t="s">
        <v>52</v>
      </c>
      <c r="F244" s="8">
        <v>15277.331606334157</v>
      </c>
      <c r="G244" s="8">
        <v>15523.354711945038</v>
      </c>
      <c r="H244" s="8">
        <v>15769.377817555918</v>
      </c>
      <c r="I244" s="8">
        <v>15985.217688356061</v>
      </c>
      <c r="J244" s="8">
        <v>16288.652261578984</v>
      </c>
      <c r="K244" s="8">
        <v>16591.837386580326</v>
      </c>
      <c r="L244" s="8">
        <v>17704.344003671897</v>
      </c>
      <c r="M244" s="8">
        <v>17968.678651002941</v>
      </c>
      <c r="N244" s="8">
        <v>19277.81135250035</v>
      </c>
      <c r="O244" s="8">
        <v>19227.753091871116</v>
      </c>
      <c r="P244" s="8">
        <v>20602.031791076501</v>
      </c>
      <c r="Q244" s="8">
        <v>21603.422273554581</v>
      </c>
      <c r="R244" s="8">
        <v>21622.857590635365</v>
      </c>
      <c r="S244" s="8">
        <v>21831.956397566515</v>
      </c>
      <c r="T244" s="8">
        <v>22151.137670055909</v>
      </c>
      <c r="U244" s="8">
        <v>22560.765796117001</v>
      </c>
      <c r="V244" s="8">
        <v>23104.048695889851</v>
      </c>
      <c r="W244" s="8">
        <v>24222.842301479006</v>
      </c>
      <c r="X244" s="8">
        <v>25741.472768522566</v>
      </c>
      <c r="Y244" s="8">
        <v>26592.666617849558</v>
      </c>
      <c r="Z244" s="8">
        <v>27217.575877861957</v>
      </c>
      <c r="AA244" s="8">
        <v>27703.370878767415</v>
      </c>
      <c r="AB244" s="8">
        <v>27506.937031022229</v>
      </c>
      <c r="AC244" s="8">
        <v>27126.465394959287</v>
      </c>
      <c r="AD244" s="8">
        <v>27532.444745598816</v>
      </c>
      <c r="AE244" s="8">
        <v>28038.123006593294</v>
      </c>
      <c r="AF244" s="8">
        <v>28689.83015132045</v>
      </c>
      <c r="AG244" s="8">
        <v>29421.293323190705</v>
      </c>
      <c r="AH244" s="8">
        <v>30164.082729797672</v>
      </c>
      <c r="AI244" s="8">
        <v>30259.513545579823</v>
      </c>
      <c r="AJ244" s="8">
        <v>28559.995917981265</v>
      </c>
      <c r="AK244" s="8">
        <v>27918.531847641076</v>
      </c>
      <c r="AL244" s="8">
        <v>28018.73136553304</v>
      </c>
      <c r="AM244" s="8">
        <v>28374.262517866086</v>
      </c>
      <c r="AN244" s="8">
        <v>28904.820687689324</v>
      </c>
      <c r="AO244" s="8">
        <v>29396.469798897633</v>
      </c>
      <c r="AP244" s="8">
        <v>29874.84568046562</v>
      </c>
      <c r="AQ244" s="106">
        <v>30221.743392923978</v>
      </c>
      <c r="AR244" s="8">
        <v>30578.602899582162</v>
      </c>
      <c r="AS244" s="8">
        <v>30802.261989010869</v>
      </c>
      <c r="AT244" s="8">
        <v>30896.609977792727</v>
      </c>
      <c r="AU244" s="8">
        <v>30991.376959618967</v>
      </c>
      <c r="AV244" s="8">
        <v>30889.68720569666</v>
      </c>
      <c r="AW244" s="8">
        <v>30786.650099135535</v>
      </c>
      <c r="AX244" s="8">
        <v>30739.299032265626</v>
      </c>
      <c r="AY244" s="8">
        <v>30668.432173612164</v>
      </c>
      <c r="AZ244" s="8">
        <v>30509.411683773207</v>
      </c>
      <c r="BA244" s="8">
        <v>30440.747205559102</v>
      </c>
      <c r="BB244" s="8">
        <v>30382.575840731472</v>
      </c>
      <c r="BC244" s="8">
        <v>30376.631454041952</v>
      </c>
      <c r="BD244" s="8">
        <v>30365.725103689176</v>
      </c>
      <c r="BE244" s="110">
        <v>3.0700787738803018E-3</v>
      </c>
      <c r="BF244" s="1" t="s">
        <v>83</v>
      </c>
    </row>
    <row r="245" spans="1:58" s="1" customFormat="1">
      <c r="A245" s="8">
        <v>1370.05130920136</v>
      </c>
      <c r="B245" s="8"/>
      <c r="C245" s="1" t="s">
        <v>84</v>
      </c>
      <c r="D245" s="185" t="s">
        <v>54</v>
      </c>
      <c r="F245" s="8">
        <v>39800.55320680287</v>
      </c>
      <c r="G245" s="8">
        <v>42989.038650593269</v>
      </c>
      <c r="H245" s="8">
        <v>46177.524094383676</v>
      </c>
      <c r="I245" s="8">
        <v>48049.097799709365</v>
      </c>
      <c r="J245" s="8">
        <v>50221.351556134323</v>
      </c>
      <c r="K245" s="8">
        <v>53009.132948004757</v>
      </c>
      <c r="L245" s="8">
        <v>57640.128982233764</v>
      </c>
      <c r="M245" s="8">
        <v>59025.056673692248</v>
      </c>
      <c r="N245" s="8">
        <v>64140.796106645364</v>
      </c>
      <c r="O245" s="8">
        <v>65738.378600449563</v>
      </c>
      <c r="P245" s="8">
        <v>72214.596280012745</v>
      </c>
      <c r="Q245" s="8">
        <v>79060.97595669709</v>
      </c>
      <c r="R245" s="8">
        <v>81293.356899375809</v>
      </c>
      <c r="S245" s="8">
        <v>84841.963710676544</v>
      </c>
      <c r="T245" s="8">
        <v>88452.881885079623</v>
      </c>
      <c r="U245" s="8">
        <v>92105.077335115246</v>
      </c>
      <c r="V245" s="8">
        <v>97065.846332970599</v>
      </c>
      <c r="W245" s="8">
        <v>102052.43951083547</v>
      </c>
      <c r="X245" s="8">
        <v>109775.5245398815</v>
      </c>
      <c r="Y245" s="8">
        <v>114575.40812346498</v>
      </c>
      <c r="Z245" s="8">
        <v>118916.91832645051</v>
      </c>
      <c r="AA245" s="8">
        <v>122334.77011979968</v>
      </c>
      <c r="AB245" s="8">
        <v>122593.4152380662</v>
      </c>
      <c r="AC245" s="8">
        <v>121709.85508655623</v>
      </c>
      <c r="AD245" s="8">
        <v>124569.45637297981</v>
      </c>
      <c r="AE245" s="8">
        <v>128234.69570832193</v>
      </c>
      <c r="AF245" s="8">
        <v>132872.46963936335</v>
      </c>
      <c r="AG245" s="8">
        <v>134895.5808368721</v>
      </c>
      <c r="AH245" s="8">
        <v>138393.60006573802</v>
      </c>
      <c r="AI245" s="8">
        <v>139865.54540066648</v>
      </c>
      <c r="AJ245" s="8">
        <v>133590.40405023188</v>
      </c>
      <c r="AK245" s="8">
        <v>132693.63685951848</v>
      </c>
      <c r="AL245" s="8">
        <v>135140.08593622083</v>
      </c>
      <c r="AM245" s="8">
        <v>137238.15038769529</v>
      </c>
      <c r="AN245" s="8">
        <v>139694.71852868737</v>
      </c>
      <c r="AO245" s="8">
        <v>141934.61500546776</v>
      </c>
      <c r="AP245" s="8">
        <v>144057.17534288455</v>
      </c>
      <c r="AQ245" s="106">
        <v>145768.57568989656</v>
      </c>
      <c r="AR245" s="8">
        <v>147297.80722469982</v>
      </c>
      <c r="AS245" s="8">
        <v>148336.66323872484</v>
      </c>
      <c r="AT245" s="8">
        <v>148919.28334415573</v>
      </c>
      <c r="AU245" s="8">
        <v>149304.69256551829</v>
      </c>
      <c r="AV245" s="8">
        <v>148487.75689094915</v>
      </c>
      <c r="AW245" s="8">
        <v>147494.26095422584</v>
      </c>
      <c r="AX245" s="8">
        <v>146681.94571503162</v>
      </c>
      <c r="AY245" s="8">
        <v>145858.81979189895</v>
      </c>
      <c r="AZ245" s="8">
        <v>144784.41222599021</v>
      </c>
      <c r="BA245" s="8">
        <v>143986.01076867996</v>
      </c>
      <c r="BB245" s="8">
        <v>143413.14192029979</v>
      </c>
      <c r="BC245" s="8">
        <v>143087.7952377547</v>
      </c>
      <c r="BD245" s="8">
        <v>142656.60717961442</v>
      </c>
      <c r="BE245" s="110">
        <v>3.2884933419023675E-3</v>
      </c>
      <c r="BF245" s="1" t="s">
        <v>84</v>
      </c>
    </row>
    <row r="246" spans="1:58" s="1" customFormat="1">
      <c r="A246" s="8">
        <v>654.45691890230103</v>
      </c>
      <c r="B246" s="8"/>
      <c r="C246" s="1" t="s">
        <v>85</v>
      </c>
      <c r="D246" s="185" t="s">
        <v>56</v>
      </c>
      <c r="F246" s="8">
        <v>33299.04878638684</v>
      </c>
      <c r="G246" s="8">
        <v>33299.04878638684</v>
      </c>
      <c r="H246" s="8">
        <v>30330.448544332252</v>
      </c>
      <c r="I246" s="8">
        <v>30989.602297357953</v>
      </c>
      <c r="J246" s="8">
        <v>31454.007198291205</v>
      </c>
      <c r="K246" s="8">
        <v>31867.401752508187</v>
      </c>
      <c r="L246" s="8">
        <v>33627.757716878958</v>
      </c>
      <c r="M246" s="8">
        <v>33678.283068356512</v>
      </c>
      <c r="N246" s="8">
        <v>36151.728628515026</v>
      </c>
      <c r="O246" s="8">
        <v>36753.502636978956</v>
      </c>
      <c r="P246" s="8">
        <v>39263.465870843895</v>
      </c>
      <c r="Q246" s="8">
        <v>41001.093157340103</v>
      </c>
      <c r="R246" s="8">
        <v>40978.97325122216</v>
      </c>
      <c r="S246" s="8">
        <v>41438.624077021566</v>
      </c>
      <c r="T246" s="8">
        <v>42363.69971619008</v>
      </c>
      <c r="U246" s="8">
        <v>43210.133146248801</v>
      </c>
      <c r="V246" s="8">
        <v>44401.32382270151</v>
      </c>
      <c r="W246" s="8">
        <v>46342.560297745775</v>
      </c>
      <c r="X246" s="8">
        <v>48642.611386782039</v>
      </c>
      <c r="Y246" s="8">
        <v>50263.175879098308</v>
      </c>
      <c r="Z246" s="8">
        <v>50977.817961385736</v>
      </c>
      <c r="AA246" s="8">
        <v>51339.024248911577</v>
      </c>
      <c r="AB246" s="8">
        <v>50538.39378639061</v>
      </c>
      <c r="AC246" s="8">
        <v>49436.659552163255</v>
      </c>
      <c r="AD246" s="8">
        <v>49738.779482392318</v>
      </c>
      <c r="AE246" s="8">
        <v>50267.876249741275</v>
      </c>
      <c r="AF246" s="8">
        <v>51105.840134497485</v>
      </c>
      <c r="AG246" s="8">
        <v>54099.303876183978</v>
      </c>
      <c r="AH246" s="8">
        <v>55950.87173006629</v>
      </c>
      <c r="AI246" s="8">
        <v>56595.753254535281</v>
      </c>
      <c r="AJ246" s="8">
        <v>53341.134193240396</v>
      </c>
      <c r="AK246" s="8">
        <v>52280.617534320074</v>
      </c>
      <c r="AL246" s="8">
        <v>52594.37838274573</v>
      </c>
      <c r="AM246" s="8">
        <v>53216.299510964804</v>
      </c>
      <c r="AN246" s="8">
        <v>54011.099827905258</v>
      </c>
      <c r="AO246" s="8">
        <v>54827.099013072344</v>
      </c>
      <c r="AP246" s="8">
        <v>55593.518212700335</v>
      </c>
      <c r="AQ246" s="106">
        <v>56196.515376816162</v>
      </c>
      <c r="AR246" s="8">
        <v>56724.82321573321</v>
      </c>
      <c r="AS246" s="8">
        <v>56942.284803838564</v>
      </c>
      <c r="AT246" s="8">
        <v>56948.569440544772</v>
      </c>
      <c r="AU246" s="8">
        <v>56892.194258152966</v>
      </c>
      <c r="AV246" s="8">
        <v>56441.027087039591</v>
      </c>
      <c r="AW246" s="8">
        <v>55992.281311596955</v>
      </c>
      <c r="AX246" s="8">
        <v>55620.032529436321</v>
      </c>
      <c r="AY246" s="8">
        <v>55237.309559363515</v>
      </c>
      <c r="AZ246" s="8">
        <v>54760.262322468952</v>
      </c>
      <c r="BA246" s="8">
        <v>54388.880788861752</v>
      </c>
      <c r="BB246" s="8">
        <v>54103.98661824374</v>
      </c>
      <c r="BC246" s="8">
        <v>53913.069087537275</v>
      </c>
      <c r="BD246" s="8">
        <v>53683.078749024178</v>
      </c>
      <c r="BE246" s="110">
        <v>3.1955418508905264E-4</v>
      </c>
      <c r="BF246" s="1" t="s">
        <v>85</v>
      </c>
    </row>
    <row r="247" spans="1:58" s="1" customFormat="1">
      <c r="A247" s="8">
        <v>509.57466367755467</v>
      </c>
      <c r="B247" s="8"/>
      <c r="C247" s="1" t="s">
        <v>5453</v>
      </c>
      <c r="D247" s="185" t="s">
        <v>58</v>
      </c>
      <c r="F247" s="8">
        <v>5620.3252890743079</v>
      </c>
      <c r="G247" s="8">
        <v>10691.658369472056</v>
      </c>
      <c r="H247" s="8">
        <v>15762.991449869804</v>
      </c>
      <c r="I247" s="8">
        <v>16105.559247965732</v>
      </c>
      <c r="J247" s="8">
        <v>16346.914415265306</v>
      </c>
      <c r="K247" s="8">
        <v>16561.759072574627</v>
      </c>
      <c r="L247" s="8">
        <v>17476.631003154402</v>
      </c>
      <c r="M247" s="8">
        <v>17502.889457004119</v>
      </c>
      <c r="N247" s="8">
        <v>18788.360100786689</v>
      </c>
      <c r="O247" s="8">
        <v>19101.107158790332</v>
      </c>
      <c r="P247" s="8">
        <v>20405.55634743558</v>
      </c>
      <c r="Q247" s="8">
        <v>21308.615991280461</v>
      </c>
      <c r="R247" s="8">
        <v>21297.120088392661</v>
      </c>
      <c r="S247" s="8">
        <v>21536.004522508803</v>
      </c>
      <c r="T247" s="8">
        <v>22016.774181070974</v>
      </c>
      <c r="U247" s="8">
        <v>22456.672816311991</v>
      </c>
      <c r="V247" s="8">
        <v>23075.744717627389</v>
      </c>
      <c r="W247" s="8">
        <v>24084.621784300914</v>
      </c>
      <c r="X247" s="8">
        <v>25279.97785026049</v>
      </c>
      <c r="Y247" s="8">
        <v>26122.198966740394</v>
      </c>
      <c r="Z247" s="8">
        <v>26801.516390175642</v>
      </c>
      <c r="AA247" s="8">
        <v>27292.56324226594</v>
      </c>
      <c r="AB247" s="8">
        <v>27183.612671531475</v>
      </c>
      <c r="AC247" s="8">
        <v>26965.245592442159</v>
      </c>
      <c r="AD247" s="8">
        <v>27407.916763462723</v>
      </c>
      <c r="AE247" s="8">
        <v>27972.689694185861</v>
      </c>
      <c r="AF247" s="8">
        <v>28725.957220859465</v>
      </c>
      <c r="AG247" s="8">
        <v>29163.337559092157</v>
      </c>
      <c r="AH247" s="8">
        <v>29839.32656294703</v>
      </c>
      <c r="AI247" s="8">
        <v>30007.940562108295</v>
      </c>
      <c r="AJ247" s="8">
        <v>28308.337601496914</v>
      </c>
      <c r="AK247" s="8">
        <v>27801.136589730573</v>
      </c>
      <c r="AL247" s="8">
        <v>28014.987111184662</v>
      </c>
      <c r="AM247" s="8">
        <v>28279.903112995584</v>
      </c>
      <c r="AN247" s="8">
        <v>28643.169206144743</v>
      </c>
      <c r="AO247" s="8">
        <v>28991.102529739055</v>
      </c>
      <c r="AP247" s="8">
        <v>29293.043483145193</v>
      </c>
      <c r="AQ247" s="106">
        <v>29509.568074541574</v>
      </c>
      <c r="AR247" s="8">
        <v>29688.008046149247</v>
      </c>
      <c r="AS247" s="8">
        <v>29722.495972090059</v>
      </c>
      <c r="AT247" s="8">
        <v>29663.486950706902</v>
      </c>
      <c r="AU247" s="8">
        <v>29596.256206004331</v>
      </c>
      <c r="AV247" s="8">
        <v>29388.172241645803</v>
      </c>
      <c r="AW247" s="8">
        <v>29186.736240353239</v>
      </c>
      <c r="AX247" s="8">
        <v>29018.677692304449</v>
      </c>
      <c r="AY247" s="8">
        <v>28850.075066873353</v>
      </c>
      <c r="AZ247" s="8">
        <v>28612.873037040663</v>
      </c>
      <c r="BA247" s="8">
        <v>28403.685158989065</v>
      </c>
      <c r="BB247" s="8">
        <v>28246.279331678488</v>
      </c>
      <c r="BC247" s="8">
        <v>28135.136394443103</v>
      </c>
      <c r="BD247" s="8">
        <v>28005.035280520628</v>
      </c>
      <c r="BE247" s="110">
        <v>-5.3845751459182672E-4</v>
      </c>
      <c r="BF247" s="1" t="s">
        <v>5453</v>
      </c>
    </row>
    <row r="248" spans="1:58" s="1" customFormat="1">
      <c r="A248" s="8">
        <v>138.94859949462949</v>
      </c>
      <c r="B248" s="8"/>
      <c r="C248" s="1" t="s">
        <v>87</v>
      </c>
      <c r="D248" s="185" t="s">
        <v>60</v>
      </c>
      <c r="F248" s="8">
        <v>111287.33592054046</v>
      </c>
      <c r="G248" s="8">
        <v>112714.25036667172</v>
      </c>
      <c r="H248" s="8">
        <v>114141.16481280299</v>
      </c>
      <c r="I248" s="8">
        <v>115190.36661142894</v>
      </c>
      <c r="J248" s="8">
        <v>116520.75449208662</v>
      </c>
      <c r="K248" s="8">
        <v>117639.50338136432</v>
      </c>
      <c r="L248" s="8">
        <v>125133.03018357205</v>
      </c>
      <c r="M248" s="8">
        <v>125028.1219180683</v>
      </c>
      <c r="N248" s="8">
        <v>132782.30628235237</v>
      </c>
      <c r="O248" s="8">
        <v>132776.26779086614</v>
      </c>
      <c r="P248" s="8">
        <v>140250.1217333712</v>
      </c>
      <c r="Q248" s="8">
        <v>146590.53423395441</v>
      </c>
      <c r="R248" s="8">
        <v>146845.81875868811</v>
      </c>
      <c r="S248" s="8">
        <v>147443.91759888123</v>
      </c>
      <c r="T248" s="8">
        <v>149119.28301449967</v>
      </c>
      <c r="U248" s="8">
        <v>151298.35382192422</v>
      </c>
      <c r="V248" s="8">
        <v>153935.93009441264</v>
      </c>
      <c r="W248" s="8">
        <v>164146.30188532348</v>
      </c>
      <c r="X248" s="8">
        <v>174886.41228830878</v>
      </c>
      <c r="Y248" s="8">
        <v>184122.16950487869</v>
      </c>
      <c r="Z248" s="8">
        <v>222578.6043170327</v>
      </c>
      <c r="AA248" s="8">
        <v>270108.4559566789</v>
      </c>
      <c r="AB248" s="8">
        <v>303077.22933959612</v>
      </c>
      <c r="AC248" s="8">
        <v>330226.38848079956</v>
      </c>
      <c r="AD248" s="8">
        <v>364736.77247703593</v>
      </c>
      <c r="AE248" s="8">
        <v>402666.75528648176</v>
      </c>
      <c r="AF248" s="8">
        <v>445269.41837141046</v>
      </c>
      <c r="AG248" s="8">
        <v>452049.0736954998</v>
      </c>
      <c r="AH248" s="8">
        <v>463038.40078816732</v>
      </c>
      <c r="AI248" s="8">
        <v>465929.92712778167</v>
      </c>
      <c r="AJ248" s="8">
        <v>439540.65926759766</v>
      </c>
      <c r="AK248" s="8">
        <v>430411.39654325694</v>
      </c>
      <c r="AL248" s="8">
        <v>432607.20106925437</v>
      </c>
      <c r="AM248" s="8">
        <v>437336.64987465931</v>
      </c>
      <c r="AN248" s="8">
        <v>443491.58437684836</v>
      </c>
      <c r="AO248" s="8">
        <v>449829.02202365396</v>
      </c>
      <c r="AP248" s="8">
        <v>455772.35597389587</v>
      </c>
      <c r="AQ248" s="106">
        <v>460397.23549153918</v>
      </c>
      <c r="AR248" s="8">
        <v>464432.08765290398</v>
      </c>
      <c r="AS248" s="8">
        <v>465946.57343907963</v>
      </c>
      <c r="AT248" s="8">
        <v>465752.21256350802</v>
      </c>
      <c r="AU248" s="8">
        <v>465064.07932352117</v>
      </c>
      <c r="AV248" s="8">
        <v>461663.17726287647</v>
      </c>
      <c r="AW248" s="8">
        <v>458544.03691271774</v>
      </c>
      <c r="AX248" s="8">
        <v>456237.60163754516</v>
      </c>
      <c r="AY248" s="8">
        <v>453723.73197462974</v>
      </c>
      <c r="AZ248" s="8">
        <v>450462.73816411069</v>
      </c>
      <c r="BA248" s="8">
        <v>447741.80973395309</v>
      </c>
      <c r="BB248" s="8">
        <v>445769.73669124203</v>
      </c>
      <c r="BC248" s="8">
        <v>444426.66979575291</v>
      </c>
      <c r="BD248" s="8">
        <v>442930.3240839474</v>
      </c>
      <c r="BE248" s="110">
        <v>3.8418629550899326E-4</v>
      </c>
      <c r="BF248" s="1" t="s">
        <v>87</v>
      </c>
    </row>
    <row r="249" spans="1:58" s="1" customFormat="1">
      <c r="A249" s="8">
        <v>2614.5262248977283</v>
      </c>
      <c r="B249" s="8"/>
      <c r="C249" s="1" t="s">
        <v>88</v>
      </c>
      <c r="D249" s="185" t="s">
        <v>62</v>
      </c>
      <c r="F249" s="8">
        <v>14555.345043265947</v>
      </c>
      <c r="G249" s="8">
        <v>14752.415649731582</v>
      </c>
      <c r="H249" s="8">
        <v>14949.486256197217</v>
      </c>
      <c r="I249" s="8">
        <v>15653.173296422536</v>
      </c>
      <c r="J249" s="8">
        <v>16126.238339946436</v>
      </c>
      <c r="K249" s="8">
        <v>16429.953298851924</v>
      </c>
      <c r="L249" s="8">
        <v>17486.291276105734</v>
      </c>
      <c r="M249" s="8">
        <v>17416.657106211544</v>
      </c>
      <c r="N249" s="8">
        <v>18528.371104601782</v>
      </c>
      <c r="O249" s="8">
        <v>18478.233325586072</v>
      </c>
      <c r="P249" s="8">
        <v>19711.765341966311</v>
      </c>
      <c r="Q249" s="8">
        <v>20744.547614122177</v>
      </c>
      <c r="R249" s="8">
        <v>21201.557636324564</v>
      </c>
      <c r="S249" s="8">
        <v>21869.370611957627</v>
      </c>
      <c r="T249" s="8">
        <v>22409.704663340748</v>
      </c>
      <c r="U249" s="8">
        <v>23146.437011872487</v>
      </c>
      <c r="V249" s="8">
        <v>23754.6214532173</v>
      </c>
      <c r="W249" s="8">
        <v>24638.42210750085</v>
      </c>
      <c r="X249" s="8">
        <v>25998.629422016213</v>
      </c>
      <c r="Y249" s="8">
        <v>27022.019736324251</v>
      </c>
      <c r="Z249" s="8">
        <v>27815.476693020497</v>
      </c>
      <c r="AA249" s="8">
        <v>28513.040758287032</v>
      </c>
      <c r="AB249" s="8">
        <v>28522.892788035613</v>
      </c>
      <c r="AC249" s="8">
        <v>28160.258081621505</v>
      </c>
      <c r="AD249" s="8">
        <v>28635.095426973003</v>
      </c>
      <c r="AE249" s="8">
        <v>29323.666041989127</v>
      </c>
      <c r="AF249" s="8">
        <v>30210.452342655124</v>
      </c>
      <c r="AG249" s="8">
        <v>30808.343744204958</v>
      </c>
      <c r="AH249" s="8">
        <v>31731.753439205699</v>
      </c>
      <c r="AI249" s="8">
        <v>32177.527142104434</v>
      </c>
      <c r="AJ249" s="8">
        <v>30415.211859724062</v>
      </c>
      <c r="AK249" s="8">
        <v>29813.741297935805</v>
      </c>
      <c r="AL249" s="8">
        <v>29996.02757999711</v>
      </c>
      <c r="AM249" s="8">
        <v>30354.270385465603</v>
      </c>
      <c r="AN249" s="8">
        <v>30811.528388424056</v>
      </c>
      <c r="AO249" s="8">
        <v>31281.747482643575</v>
      </c>
      <c r="AP249" s="8">
        <v>31724.978040044625</v>
      </c>
      <c r="AQ249" s="106">
        <v>32076.714398757365</v>
      </c>
      <c r="AR249" s="8">
        <v>32387.502747717597</v>
      </c>
      <c r="AS249" s="8">
        <v>32522.423037932203</v>
      </c>
      <c r="AT249" s="8">
        <v>32537.941252248282</v>
      </c>
      <c r="AU249" s="8">
        <v>32518.606502925206</v>
      </c>
      <c r="AV249" s="8">
        <v>32406.786689072953</v>
      </c>
      <c r="AW249" s="8">
        <v>32350.617666211434</v>
      </c>
      <c r="AX249" s="8">
        <v>32368.313774539471</v>
      </c>
      <c r="AY249" s="8">
        <v>32363.819762717168</v>
      </c>
      <c r="AZ249" s="8">
        <v>32313.908670982444</v>
      </c>
      <c r="BA249" s="8">
        <v>32259.411557721345</v>
      </c>
      <c r="BB249" s="8">
        <v>32239.337589734863</v>
      </c>
      <c r="BC249" s="8">
        <v>32263.777684951281</v>
      </c>
      <c r="BD249" s="8">
        <v>32281.768788616118</v>
      </c>
      <c r="BE249" s="110">
        <v>2.9824267970481001E-3</v>
      </c>
      <c r="BF249" s="1" t="s">
        <v>88</v>
      </c>
    </row>
    <row r="250" spans="1:58" s="1" customFormat="1">
      <c r="A250" s="8">
        <v>582.83252707709835</v>
      </c>
      <c r="B250" s="8"/>
      <c r="C250" s="1" t="s">
        <v>89</v>
      </c>
      <c r="D250" s="185" t="s">
        <v>64</v>
      </c>
      <c r="F250" s="8">
        <v>34260.905379344265</v>
      </c>
      <c r="G250" s="8">
        <v>34875.560548544068</v>
      </c>
      <c r="H250" s="8">
        <v>35490.215717743871</v>
      </c>
      <c r="I250" s="8">
        <v>36041.055471905849</v>
      </c>
      <c r="J250" s="8">
        <v>36987.832605266187</v>
      </c>
      <c r="K250" s="8">
        <v>37609.896544160554</v>
      </c>
      <c r="L250" s="8">
        <v>39880.544867932578</v>
      </c>
      <c r="M250" s="8">
        <v>40403.524766928334</v>
      </c>
      <c r="N250" s="8">
        <v>43318.517315310317</v>
      </c>
      <c r="O250" s="8">
        <v>43477.324084102991</v>
      </c>
      <c r="P250" s="8">
        <v>46102.792950617768</v>
      </c>
      <c r="Q250" s="8">
        <v>48157.744443856565</v>
      </c>
      <c r="R250" s="8">
        <v>48381.995246132137</v>
      </c>
      <c r="S250" s="8">
        <v>49049.199908716473</v>
      </c>
      <c r="T250" s="8">
        <v>50428.752236485008</v>
      </c>
      <c r="U250" s="8">
        <v>51749.10969971741</v>
      </c>
      <c r="V250" s="8">
        <v>53283.685692529973</v>
      </c>
      <c r="W250" s="8">
        <v>55740.603359634508</v>
      </c>
      <c r="X250" s="8">
        <v>58846.279199835903</v>
      </c>
      <c r="Y250" s="8">
        <v>60989.003348343955</v>
      </c>
      <c r="Z250" s="8">
        <v>66855.58838065021</v>
      </c>
      <c r="AA250" s="8">
        <v>70982.670891079164</v>
      </c>
      <c r="AB250" s="8">
        <v>72875.175932513535</v>
      </c>
      <c r="AC250" s="8">
        <v>74055.453637505809</v>
      </c>
      <c r="AD250" s="8">
        <v>77727.363212703494</v>
      </c>
      <c r="AE250" s="8">
        <v>81944.81933887284</v>
      </c>
      <c r="AF250" s="8">
        <v>86731.409475506909</v>
      </c>
      <c r="AG250" s="8">
        <v>88720.912334779307</v>
      </c>
      <c r="AH250" s="8">
        <v>91654.223121383591</v>
      </c>
      <c r="AI250" s="8">
        <v>94010.642661607853</v>
      </c>
      <c r="AJ250" s="8">
        <v>90986.65243864902</v>
      </c>
      <c r="AK250" s="8">
        <v>92367.863279320285</v>
      </c>
      <c r="AL250" s="8">
        <v>95560.898442617618</v>
      </c>
      <c r="AM250" s="8">
        <v>99065.745570522675</v>
      </c>
      <c r="AN250" s="8">
        <v>102486.61531331441</v>
      </c>
      <c r="AO250" s="8">
        <v>105500.72855108997</v>
      </c>
      <c r="AP250" s="8">
        <v>108176.34666614815</v>
      </c>
      <c r="AQ250" s="106">
        <v>110440.29360470925</v>
      </c>
      <c r="AR250" s="8">
        <v>112358.29494446493</v>
      </c>
      <c r="AS250" s="8">
        <v>113713.36496602278</v>
      </c>
      <c r="AT250" s="8">
        <v>114714.44387387179</v>
      </c>
      <c r="AU250" s="8">
        <v>115809.86274033286</v>
      </c>
      <c r="AV250" s="8">
        <v>116346.75758327475</v>
      </c>
      <c r="AW250" s="8">
        <v>117037.28192273427</v>
      </c>
      <c r="AX250" s="8">
        <v>117685.14136508251</v>
      </c>
      <c r="AY250" s="8">
        <v>118253.81567841103</v>
      </c>
      <c r="AZ250" s="8">
        <v>118477.42553502976</v>
      </c>
      <c r="BA250" s="8">
        <v>118696.29819111792</v>
      </c>
      <c r="BB250" s="8">
        <v>119055.51182208373</v>
      </c>
      <c r="BC250" s="8">
        <v>119556.34309616813</v>
      </c>
      <c r="BD250" s="8">
        <v>119942.60154123037</v>
      </c>
      <c r="BE250" s="110">
        <v>1.3910892846135585E-2</v>
      </c>
      <c r="BF250" s="1" t="s">
        <v>89</v>
      </c>
    </row>
    <row r="251" spans="1:58" s="1" customFormat="1">
      <c r="A251" s="8">
        <v>459.04907398302265</v>
      </c>
      <c r="B251" s="8"/>
      <c r="C251" s="1" t="s">
        <v>90</v>
      </c>
      <c r="D251" s="186" t="s">
        <v>5434</v>
      </c>
      <c r="F251" s="8">
        <v>93419.047590522954</v>
      </c>
      <c r="G251" s="8">
        <v>95092.731567875642</v>
      </c>
      <c r="H251" s="8">
        <v>96766.415545228316</v>
      </c>
      <c r="I251" s="8">
        <v>98266.332436564364</v>
      </c>
      <c r="J251" s="8">
        <v>100844.37260873445</v>
      </c>
      <c r="K251" s="8">
        <v>102538.23040020447</v>
      </c>
      <c r="L251" s="8">
        <v>108726.98855621848</v>
      </c>
      <c r="M251" s="8">
        <v>110149.4485241012</v>
      </c>
      <c r="N251" s="8">
        <v>118093.70785323142</v>
      </c>
      <c r="O251" s="8">
        <v>118524.17778565657</v>
      </c>
      <c r="P251" s="8">
        <v>125679.56328821628</v>
      </c>
      <c r="Q251" s="8">
        <v>131279.82577985615</v>
      </c>
      <c r="R251" s="8">
        <v>131888.41597728548</v>
      </c>
      <c r="S251" s="8">
        <v>133704.03605860649</v>
      </c>
      <c r="T251" s="8">
        <v>137459.9244662337</v>
      </c>
      <c r="U251" s="8">
        <v>141055.35189563283</v>
      </c>
      <c r="V251" s="8">
        <v>145235.13322236884</v>
      </c>
      <c r="W251" s="8">
        <v>153068.71128711573</v>
      </c>
      <c r="X251" s="8">
        <v>162786.7828709142</v>
      </c>
      <c r="Y251" s="8">
        <v>169902.61285857085</v>
      </c>
      <c r="Z251" s="8">
        <v>177924.99831106921</v>
      </c>
      <c r="AA251" s="8">
        <v>183099.6511936677</v>
      </c>
      <c r="AB251" s="8">
        <v>183290.58023238834</v>
      </c>
      <c r="AC251" s="8">
        <v>181910.0452579376</v>
      </c>
      <c r="AD251" s="8">
        <v>186440.59700101402</v>
      </c>
      <c r="AE251" s="8">
        <v>192071.4052546951</v>
      </c>
      <c r="AF251" s="8">
        <v>198925.72463412143</v>
      </c>
      <c r="AG251" s="8">
        <v>203451.90509170928</v>
      </c>
      <c r="AH251" s="8">
        <v>208216.24032739919</v>
      </c>
      <c r="AI251" s="8">
        <v>210063.4527128897</v>
      </c>
      <c r="AJ251" s="8">
        <v>200354.01751120453</v>
      </c>
      <c r="AK251" s="8">
        <v>200434.54972062528</v>
      </c>
      <c r="AL251" s="8">
        <v>205064.39411591904</v>
      </c>
      <c r="AM251" s="8">
        <v>210253.61973759669</v>
      </c>
      <c r="AN251" s="8">
        <v>215484.22025680094</v>
      </c>
      <c r="AO251" s="8">
        <v>220236.30443720263</v>
      </c>
      <c r="AP251" s="8">
        <v>224501.9495241906</v>
      </c>
      <c r="AQ251" s="106">
        <v>227976.67959727417</v>
      </c>
      <c r="AR251" s="8">
        <v>230945.74639477528</v>
      </c>
      <c r="AS251" s="8">
        <v>232794.10105652633</v>
      </c>
      <c r="AT251" s="8">
        <v>233940.44822795922</v>
      </c>
      <c r="AU251" s="8">
        <v>235192.21829705266</v>
      </c>
      <c r="AV251" s="8">
        <v>235336.92858588661</v>
      </c>
      <c r="AW251" s="8">
        <v>235727.16781125811</v>
      </c>
      <c r="AX251" s="8">
        <v>236216.09447522211</v>
      </c>
      <c r="AY251" s="8">
        <v>236617.42546624818</v>
      </c>
      <c r="AZ251" s="8">
        <v>236380.74489312104</v>
      </c>
      <c r="BA251" s="8">
        <v>236285.75168035016</v>
      </c>
      <c r="BB251" s="8">
        <v>236483.92393227931</v>
      </c>
      <c r="BC251" s="8">
        <v>237046.33575066886</v>
      </c>
      <c r="BD251" s="8">
        <v>237419.03948830755</v>
      </c>
      <c r="BE251" s="110">
        <v>8.5231565052862977E-3</v>
      </c>
      <c r="BF251" s="1" t="s">
        <v>90</v>
      </c>
    </row>
    <row r="252" spans="1:58" s="1" customFormat="1">
      <c r="A252" s="8">
        <v>3545.1953576727983</v>
      </c>
      <c r="B252" s="8"/>
      <c r="C252" s="1" t="s">
        <v>91</v>
      </c>
      <c r="D252" s="185" t="s">
        <v>67</v>
      </c>
      <c r="F252" s="8">
        <v>20007.658287354843</v>
      </c>
      <c r="G252" s="8">
        <v>20269.095261833754</v>
      </c>
      <c r="H252" s="8">
        <v>20530.532236312658</v>
      </c>
      <c r="I252" s="8">
        <v>20719.297673345118</v>
      </c>
      <c r="J252" s="8">
        <v>20905.426610008475</v>
      </c>
      <c r="K252" s="8">
        <v>21238.400627835614</v>
      </c>
      <c r="L252" s="8">
        <v>22707.133589089823</v>
      </c>
      <c r="M252" s="8">
        <v>22914.0953188536</v>
      </c>
      <c r="N252" s="8">
        <v>24446.984147439664</v>
      </c>
      <c r="O252" s="8">
        <v>24508.760457259279</v>
      </c>
      <c r="P252" s="8">
        <v>26182.572155659302</v>
      </c>
      <c r="Q252" s="8">
        <v>27665.032170520342</v>
      </c>
      <c r="R252" s="8">
        <v>27944.373484518161</v>
      </c>
      <c r="S252" s="8">
        <v>28737.453154020208</v>
      </c>
      <c r="T252" s="8">
        <v>29887.275798005736</v>
      </c>
      <c r="U252" s="8">
        <v>31124.852838925988</v>
      </c>
      <c r="V252" s="8">
        <v>32286.30287308092</v>
      </c>
      <c r="W252" s="8">
        <v>34084.157085432591</v>
      </c>
      <c r="X252" s="8">
        <v>36026.430975225201</v>
      </c>
      <c r="Y252" s="8">
        <v>37766.179529638641</v>
      </c>
      <c r="Z252" s="8">
        <v>38453.867170200647</v>
      </c>
      <c r="AA252" s="8">
        <v>38998.349356101215</v>
      </c>
      <c r="AB252" s="8">
        <v>38753.276478936947</v>
      </c>
      <c r="AC252" s="8">
        <v>38078.707519783769</v>
      </c>
      <c r="AD252" s="8">
        <v>38623.220290712226</v>
      </c>
      <c r="AE252" s="8">
        <v>39376.63752481604</v>
      </c>
      <c r="AF252" s="8">
        <v>40340.67086066815</v>
      </c>
      <c r="AG252" s="8">
        <v>41346.439729133926</v>
      </c>
      <c r="AH252" s="8">
        <v>42697.29962146547</v>
      </c>
      <c r="AI252" s="8">
        <v>43636.270628381615</v>
      </c>
      <c r="AJ252" s="8">
        <v>41365.36689704263</v>
      </c>
      <c r="AK252" s="8">
        <v>40527.524889606131</v>
      </c>
      <c r="AL252" s="8">
        <v>40770.983029220122</v>
      </c>
      <c r="AM252" s="8">
        <v>41238.089604795765</v>
      </c>
      <c r="AN252" s="8">
        <v>41900.837934478572</v>
      </c>
      <c r="AO252" s="8">
        <v>42522.537654666623</v>
      </c>
      <c r="AP252" s="8">
        <v>43165.19242837924</v>
      </c>
      <c r="AQ252" s="106">
        <v>43628.139256104834</v>
      </c>
      <c r="AR252" s="8">
        <v>44035.862781907199</v>
      </c>
      <c r="AS252" s="8">
        <v>44212.328194757887</v>
      </c>
      <c r="AT252" s="8">
        <v>44384.853842010874</v>
      </c>
      <c r="AU252" s="8">
        <v>44529.737408069945</v>
      </c>
      <c r="AV252" s="8">
        <v>44487.91266430197</v>
      </c>
      <c r="AW252" s="8">
        <v>44612.4059746903</v>
      </c>
      <c r="AX252" s="8">
        <v>44907.841115568575</v>
      </c>
      <c r="AY252" s="8">
        <v>45274.255142379167</v>
      </c>
      <c r="AZ252" s="8">
        <v>45466.072239191075</v>
      </c>
      <c r="BA252" s="8">
        <v>45783.826515434092</v>
      </c>
      <c r="BB252" s="8">
        <v>46088.965002149955</v>
      </c>
      <c r="BC252" s="8">
        <v>46466.759648063424</v>
      </c>
      <c r="BD252" s="8">
        <v>46818.255850940754</v>
      </c>
      <c r="BE252" s="110">
        <v>6.2106680553907154E-3</v>
      </c>
      <c r="BF252" s="1" t="s">
        <v>91</v>
      </c>
    </row>
    <row r="253" spans="1:58" s="1" customFormat="1">
      <c r="A253" s="8">
        <v>1250.0062925638522</v>
      </c>
      <c r="B253" s="8"/>
      <c r="C253" s="1" t="s">
        <v>92</v>
      </c>
      <c r="D253" s="185" t="s">
        <v>69</v>
      </c>
      <c r="F253" s="8">
        <v>110151.2050311707</v>
      </c>
      <c r="G253" s="8">
        <v>111590.53378044043</v>
      </c>
      <c r="H253" s="8">
        <v>113029.8625297102</v>
      </c>
      <c r="I253" s="8">
        <v>114069.10160800362</v>
      </c>
      <c r="J253" s="8">
        <v>115093.82555971152</v>
      </c>
      <c r="K253" s="8">
        <v>116926.99807700257</v>
      </c>
      <c r="L253" s="8">
        <v>125013.03709404237</v>
      </c>
      <c r="M253" s="8">
        <v>126152.45499099954</v>
      </c>
      <c r="N253" s="8">
        <v>134591.7010648037</v>
      </c>
      <c r="O253" s="8">
        <v>134931.80758158234</v>
      </c>
      <c r="P253" s="8">
        <v>144146.89776985085</v>
      </c>
      <c r="Q253" s="8">
        <v>152308.51042347541</v>
      </c>
      <c r="R253" s="8">
        <v>153846.41065697235</v>
      </c>
      <c r="S253" s="8">
        <v>158212.67281652676</v>
      </c>
      <c r="T253" s="8">
        <v>164542.96634653877</v>
      </c>
      <c r="U253" s="8">
        <v>171356.38750849618</v>
      </c>
      <c r="V253" s="8">
        <v>177750.69507853885</v>
      </c>
      <c r="W253" s="8">
        <v>186860.74176010364</v>
      </c>
      <c r="X253" s="8">
        <v>198849.0352817431</v>
      </c>
      <c r="Y253" s="8">
        <v>207459.88509259641</v>
      </c>
      <c r="Z253" s="8">
        <v>210238.94541030767</v>
      </c>
      <c r="AA253" s="8">
        <v>212559.78193989891</v>
      </c>
      <c r="AB253" s="8">
        <v>209370.44418938732</v>
      </c>
      <c r="AC253" s="8">
        <v>204710.6763606098</v>
      </c>
      <c r="AD253" s="8">
        <v>206356.08182021734</v>
      </c>
      <c r="AE253" s="8">
        <v>208941.43593905578</v>
      </c>
      <c r="AF253" s="8">
        <v>212695.79795767856</v>
      </c>
      <c r="AG253" s="8">
        <v>218764.11049762237</v>
      </c>
      <c r="AH253" s="8">
        <v>224172.14515369962</v>
      </c>
      <c r="AI253" s="8">
        <v>224606.53504628543</v>
      </c>
      <c r="AJ253" s="8">
        <v>212928.30425015546</v>
      </c>
      <c r="AK253" s="8">
        <v>210533.66325212058</v>
      </c>
      <c r="AL253" s="8">
        <v>213032.04381081351</v>
      </c>
      <c r="AM253" s="8">
        <v>216346.4693117328</v>
      </c>
      <c r="AN253" s="8">
        <v>220695.50036270017</v>
      </c>
      <c r="AO253" s="8">
        <v>224552.50668411722</v>
      </c>
      <c r="AP253" s="8">
        <v>228125.05283831837</v>
      </c>
      <c r="AQ253" s="106">
        <v>230680.35815009801</v>
      </c>
      <c r="AR253" s="8">
        <v>233469.92157170217</v>
      </c>
      <c r="AS253" s="8">
        <v>235121.19014203109</v>
      </c>
      <c r="AT253" s="8">
        <v>236002.04861553619</v>
      </c>
      <c r="AU253" s="8">
        <v>236724.8789723519</v>
      </c>
      <c r="AV253" s="8">
        <v>235946.58906734287</v>
      </c>
      <c r="AW253" s="8">
        <v>235190.75630437149</v>
      </c>
      <c r="AX253" s="8">
        <v>234766.59486565454</v>
      </c>
      <c r="AY253" s="8">
        <v>234374.09566092392</v>
      </c>
      <c r="AZ253" s="8">
        <v>233460.74935739688</v>
      </c>
      <c r="BA253" s="8">
        <v>232827.0833510083</v>
      </c>
      <c r="BB253" s="8">
        <v>232479.72397623738</v>
      </c>
      <c r="BC253" s="8">
        <v>232444.95370101702</v>
      </c>
      <c r="BD253" s="8">
        <v>232259.55594957111</v>
      </c>
      <c r="BE253" s="110">
        <v>4.3544538349541643E-3</v>
      </c>
      <c r="BF253" s="1" t="s">
        <v>92</v>
      </c>
    </row>
    <row r="254" spans="1:58" s="1" customFormat="1">
      <c r="AQ254" s="338"/>
      <c r="BE254" s="110"/>
    </row>
    <row r="255" spans="1:58" s="1" customFormat="1">
      <c r="D255" s="4" t="s">
        <v>96</v>
      </c>
      <c r="AQ255" s="338"/>
      <c r="BE255" s="110"/>
    </row>
    <row r="256" spans="1:58" s="1" customFormat="1">
      <c r="A256" s="8">
        <v>106.48096029128659</v>
      </c>
      <c r="B256" s="8"/>
      <c r="C256" s="1" t="s">
        <v>97</v>
      </c>
      <c r="D256" s="185" t="s">
        <v>41</v>
      </c>
      <c r="F256" s="8">
        <v>40696.662819853438</v>
      </c>
      <c r="G256" s="8">
        <v>41700.08658172701</v>
      </c>
      <c r="H256" s="8">
        <v>42703.510343600574</v>
      </c>
      <c r="I256" s="8">
        <v>44257.002746285623</v>
      </c>
      <c r="J256" s="8">
        <v>46606.120598262525</v>
      </c>
      <c r="K256" s="8">
        <v>48934.561178675896</v>
      </c>
      <c r="L256" s="8">
        <v>49695.768483822583</v>
      </c>
      <c r="M256" s="8">
        <v>49546.517070036483</v>
      </c>
      <c r="N256" s="8">
        <v>52273.811962574538</v>
      </c>
      <c r="O256" s="8">
        <v>52585.807956194207</v>
      </c>
      <c r="P256" s="8">
        <v>56289.490101634299</v>
      </c>
      <c r="Q256" s="8">
        <v>59687.816054859606</v>
      </c>
      <c r="R256" s="8">
        <v>62488.410252297035</v>
      </c>
      <c r="S256" s="8">
        <v>66288.542174939212</v>
      </c>
      <c r="T256" s="8">
        <v>70860.892025420588</v>
      </c>
      <c r="U256" s="8">
        <v>78425.921481403377</v>
      </c>
      <c r="V256" s="8">
        <v>82710.375879353072</v>
      </c>
      <c r="W256" s="8">
        <v>87029.28237334211</v>
      </c>
      <c r="X256" s="8">
        <v>91919.753724823735</v>
      </c>
      <c r="Y256" s="8">
        <v>97412.530517584542</v>
      </c>
      <c r="Z256" s="8">
        <v>101803.61807623306</v>
      </c>
      <c r="AA256" s="8">
        <v>106254.40114189948</v>
      </c>
      <c r="AB256" s="8">
        <v>108563.77406324894</v>
      </c>
      <c r="AC256" s="8">
        <v>110216.79388037193</v>
      </c>
      <c r="AD256" s="8">
        <v>113386.61374144799</v>
      </c>
      <c r="AE256" s="8">
        <v>117712.63216067546</v>
      </c>
      <c r="AF256" s="8">
        <v>123046.98663489982</v>
      </c>
      <c r="AG256" s="8">
        <v>128015.49256242464</v>
      </c>
      <c r="AH256" s="8">
        <v>132078.8325769584</v>
      </c>
      <c r="AI256" s="8">
        <v>132481.85223442627</v>
      </c>
      <c r="AJ256" s="8">
        <v>124428.87277113057</v>
      </c>
      <c r="AK256" s="8">
        <v>124215.72715346058</v>
      </c>
      <c r="AL256" s="8">
        <v>126042.70041569228</v>
      </c>
      <c r="AM256" s="8">
        <v>128605.05547123223</v>
      </c>
      <c r="AN256" s="8">
        <v>131723.80398238514</v>
      </c>
      <c r="AO256" s="8">
        <v>133092.90327816599</v>
      </c>
      <c r="AP256" s="8">
        <v>135943.36586973845</v>
      </c>
      <c r="AQ256" s="106">
        <v>138076.34190646681</v>
      </c>
      <c r="AR256" s="8">
        <v>139980.02141790013</v>
      </c>
      <c r="AS256" s="8">
        <v>141370.13828464315</v>
      </c>
      <c r="AT256" s="8">
        <v>142574.27337472219</v>
      </c>
      <c r="AU256" s="8">
        <v>143353.76304928903</v>
      </c>
      <c r="AV256" s="8">
        <v>143608.01911193723</v>
      </c>
      <c r="AW256" s="8">
        <v>144375.73112207896</v>
      </c>
      <c r="AX256" s="8">
        <v>145382.92750890803</v>
      </c>
      <c r="AY256" s="8">
        <v>146298.39200235691</v>
      </c>
      <c r="AZ256" s="8">
        <v>146747.1020372989</v>
      </c>
      <c r="BA256" s="8">
        <v>147229.30374351711</v>
      </c>
      <c r="BB256" s="8">
        <v>147804.4573006595</v>
      </c>
      <c r="BC256" s="8">
        <v>148596.93844025637</v>
      </c>
      <c r="BD256" s="8">
        <v>149591.15202561714</v>
      </c>
      <c r="BE256" s="110">
        <v>9.2511129486980374E-3</v>
      </c>
      <c r="BF256" s="1" t="s">
        <v>97</v>
      </c>
    </row>
    <row r="257" spans="1:58" s="1" customFormat="1">
      <c r="A257" s="8">
        <v>106.48096029128659</v>
      </c>
      <c r="B257" s="8"/>
      <c r="C257" s="1" t="s">
        <v>98</v>
      </c>
      <c r="D257" s="185" t="s">
        <v>43</v>
      </c>
      <c r="F257" s="8">
        <v>10104.824029106534</v>
      </c>
      <c r="G257" s="8">
        <v>14672.252686163205</v>
      </c>
      <c r="H257" s="8">
        <v>19239.68134321988</v>
      </c>
      <c r="I257" s="8">
        <v>19939.593330695461</v>
      </c>
      <c r="J257" s="8">
        <v>20997.967186756636</v>
      </c>
      <c r="K257" s="8">
        <v>22047.02508465117</v>
      </c>
      <c r="L257" s="8">
        <v>22389.980168889302</v>
      </c>
      <c r="M257" s="8">
        <v>22322.736290852939</v>
      </c>
      <c r="N257" s="8">
        <v>23551.49440088233</v>
      </c>
      <c r="O257" s="8">
        <v>23692.06138119155</v>
      </c>
      <c r="P257" s="8">
        <v>25360.721959712802</v>
      </c>
      <c r="Q257" s="8">
        <v>26891.807060548002</v>
      </c>
      <c r="R257" s="8">
        <v>28153.589511143226</v>
      </c>
      <c r="S257" s="8">
        <v>29865.70466667843</v>
      </c>
      <c r="T257" s="8">
        <v>31925.735643175518</v>
      </c>
      <c r="U257" s="8">
        <v>35334.09141800685</v>
      </c>
      <c r="V257" s="8">
        <v>37264.413695563177</v>
      </c>
      <c r="W257" s="8">
        <v>39210.258054186605</v>
      </c>
      <c r="X257" s="8">
        <v>41413.615803083063</v>
      </c>
      <c r="Y257" s="8">
        <v>43888.336834956921</v>
      </c>
      <c r="Z257" s="8">
        <v>49736.807319184532</v>
      </c>
      <c r="AA257" s="8">
        <v>56142.539444000598</v>
      </c>
      <c r="AB257" s="8">
        <v>60827.935304007333</v>
      </c>
      <c r="AC257" s="8">
        <v>65095.991258090726</v>
      </c>
      <c r="AD257" s="8">
        <v>69834.495854563807</v>
      </c>
      <c r="AE257" s="8">
        <v>75291.428799324145</v>
      </c>
      <c r="AF257" s="8">
        <v>81494.530919448633</v>
      </c>
      <c r="AG257" s="8">
        <v>86450.576041472741</v>
      </c>
      <c r="AH257" s="8">
        <v>90988.223732045881</v>
      </c>
      <c r="AI257" s="8">
        <v>93845.569968829353</v>
      </c>
      <c r="AJ257" s="8">
        <v>90192.097363450011</v>
      </c>
      <c r="AK257" s="8">
        <v>92770.911631252486</v>
      </c>
      <c r="AL257" s="8">
        <v>95446.772975901738</v>
      </c>
      <c r="AM257" s="8">
        <v>98589.867960325704</v>
      </c>
      <c r="AN257" s="8">
        <v>103207.65738184236</v>
      </c>
      <c r="AO257" s="8">
        <v>105486.67238848172</v>
      </c>
      <c r="AP257" s="8">
        <v>108604.21450870222</v>
      </c>
      <c r="AQ257" s="106">
        <v>112319.41684678153</v>
      </c>
      <c r="AR257" s="8">
        <v>115295.02041286427</v>
      </c>
      <c r="AS257" s="8">
        <v>117603.59342028413</v>
      </c>
      <c r="AT257" s="8">
        <v>120575.91154025422</v>
      </c>
      <c r="AU257" s="8">
        <v>122950.11134903609</v>
      </c>
      <c r="AV257" s="8">
        <v>124519.82228971466</v>
      </c>
      <c r="AW257" s="8">
        <v>126326.2621851697</v>
      </c>
      <c r="AX257" s="8">
        <v>128724.89473619753</v>
      </c>
      <c r="AY257" s="8">
        <v>131096.25425803591</v>
      </c>
      <c r="AZ257" s="8">
        <v>132809.07340613767</v>
      </c>
      <c r="BA257" s="8">
        <v>135366.4592147136</v>
      </c>
      <c r="BB257" s="8">
        <v>136619.38491096933</v>
      </c>
      <c r="BC257" s="8">
        <v>138092.57553666562</v>
      </c>
      <c r="BD257" s="8">
        <v>140279.76977135867</v>
      </c>
      <c r="BE257" s="110">
        <v>2.2330524166125909E-2</v>
      </c>
      <c r="BF257" s="1" t="s">
        <v>98</v>
      </c>
    </row>
    <row r="258" spans="1:58" s="1" customFormat="1">
      <c r="A258" s="8">
        <v>106.48096029128659</v>
      </c>
      <c r="B258" s="8"/>
      <c r="C258" s="1" t="s">
        <v>99</v>
      </c>
      <c r="D258" s="185" t="s">
        <v>45</v>
      </c>
      <c r="F258" s="8">
        <v>19124.804012047887</v>
      </c>
      <c r="G258" s="8">
        <v>20850.043290863505</v>
      </c>
      <c r="H258" s="8">
        <v>22575.282569679115</v>
      </c>
      <c r="I258" s="8">
        <v>23396.538941304792</v>
      </c>
      <c r="J258" s="8">
        <v>24638.404044926261</v>
      </c>
      <c r="K258" s="8">
        <v>25869.338074156876</v>
      </c>
      <c r="L258" s="8">
        <v>26271.751596359642</v>
      </c>
      <c r="M258" s="8">
        <v>26192.849585423435</v>
      </c>
      <c r="N258" s="8">
        <v>27634.638617624529</v>
      </c>
      <c r="O258" s="8">
        <v>27799.575824423198</v>
      </c>
      <c r="P258" s="8">
        <v>29757.533620136724</v>
      </c>
      <c r="Q258" s="8">
        <v>31554.064351232275</v>
      </c>
      <c r="R258" s="8">
        <v>33034.603184256543</v>
      </c>
      <c r="S258" s="8">
        <v>35043.549316914716</v>
      </c>
      <c r="T258" s="8">
        <v>37460.729755981731</v>
      </c>
      <c r="U258" s="8">
        <v>41459.995302130206</v>
      </c>
      <c r="V258" s="8">
        <v>43724.979325981389</v>
      </c>
      <c r="W258" s="8">
        <v>46008.176508351571</v>
      </c>
      <c r="X258" s="8">
        <v>48593.532413997003</v>
      </c>
      <c r="Y258" s="8">
        <v>51497.298104241556</v>
      </c>
      <c r="Z258" s="8">
        <v>52757.518908787002</v>
      </c>
      <c r="AA258" s="8">
        <v>53903.877954527678</v>
      </c>
      <c r="AB258" s="8">
        <v>54125.33752447724</v>
      </c>
      <c r="AC258" s="8">
        <v>54033.163247066717</v>
      </c>
      <c r="AD258" s="8">
        <v>54801.231162971046</v>
      </c>
      <c r="AE258" s="8">
        <v>56126.369631058922</v>
      </c>
      <c r="AF258" s="8">
        <v>57904.538836651875</v>
      </c>
      <c r="AG258" s="8">
        <v>59786.034896052428</v>
      </c>
      <c r="AH258" s="8">
        <v>61191.915226681987</v>
      </c>
      <c r="AI258" s="8">
        <v>60671.309428984947</v>
      </c>
      <c r="AJ258" s="8">
        <v>56421.018480490624</v>
      </c>
      <c r="AK258" s="8">
        <v>55574.929295150083</v>
      </c>
      <c r="AL258" s="8">
        <v>56032.764788201959</v>
      </c>
      <c r="AM258" s="8">
        <v>56842.095165948092</v>
      </c>
      <c r="AN258" s="8">
        <v>57609.953747982792</v>
      </c>
      <c r="AO258" s="8">
        <v>57877.981316083751</v>
      </c>
      <c r="AP258" s="8">
        <v>58882.217224116677</v>
      </c>
      <c r="AQ258" s="106">
        <v>59254.648537726542</v>
      </c>
      <c r="AR258" s="8">
        <v>59680.325048345243</v>
      </c>
      <c r="AS258" s="8">
        <v>59953.955511446467</v>
      </c>
      <c r="AT258" s="8">
        <v>59924.30086550898</v>
      </c>
      <c r="AU258" s="8">
        <v>59781.695720483774</v>
      </c>
      <c r="AV258" s="8">
        <v>59517.122270601634</v>
      </c>
      <c r="AW258" s="8">
        <v>59522.508651966236</v>
      </c>
      <c r="AX258" s="8">
        <v>59521.711125775699</v>
      </c>
      <c r="AY258" s="8">
        <v>59468.56541306321</v>
      </c>
      <c r="AZ258" s="8">
        <v>59291.573319880117</v>
      </c>
      <c r="BA258" s="8">
        <v>58904.854256176768</v>
      </c>
      <c r="BB258" s="8">
        <v>58936.423748598907</v>
      </c>
      <c r="BC258" s="8">
        <v>59049.336992806173</v>
      </c>
      <c r="BD258" s="8">
        <v>59098.046052958525</v>
      </c>
      <c r="BE258" s="110">
        <v>2.3204934361591547E-3</v>
      </c>
      <c r="BF258" s="1" t="s">
        <v>99</v>
      </c>
    </row>
    <row r="259" spans="1:58" s="1" customFormat="1">
      <c r="A259" s="8">
        <v>519.57936379444573</v>
      </c>
      <c r="B259" s="8"/>
      <c r="C259" s="1" t="s">
        <v>100</v>
      </c>
      <c r="D259" s="186" t="s">
        <v>5432</v>
      </c>
      <c r="F259" s="8">
        <v>977.51602745215791</v>
      </c>
      <c r="G259" s="8">
        <v>3084.9199261436966</v>
      </c>
      <c r="H259" s="8">
        <v>5192.3238248352354</v>
      </c>
      <c r="I259" s="8">
        <v>5441.9087153135188</v>
      </c>
      <c r="J259" s="8">
        <v>5708.9913981860245</v>
      </c>
      <c r="K259" s="8">
        <v>5939.2683798155113</v>
      </c>
      <c r="L259" s="8">
        <v>5907.767503560216</v>
      </c>
      <c r="M259" s="8">
        <v>5893.8371432833674</v>
      </c>
      <c r="N259" s="8">
        <v>6195.5678689534261</v>
      </c>
      <c r="O259" s="8">
        <v>6123.6377703355965</v>
      </c>
      <c r="P259" s="8">
        <v>6556.9250028957049</v>
      </c>
      <c r="Q259" s="8">
        <v>6960.5527448298462</v>
      </c>
      <c r="R259" s="8">
        <v>7163.8361106454095</v>
      </c>
      <c r="S259" s="8">
        <v>7643.6281214589717</v>
      </c>
      <c r="T259" s="8">
        <v>8227.1598087030998</v>
      </c>
      <c r="U259" s="8">
        <v>8657.9336583136501</v>
      </c>
      <c r="V259" s="8">
        <v>9040.8792984394131</v>
      </c>
      <c r="W259" s="8">
        <v>9412.5989064156402</v>
      </c>
      <c r="X259" s="8">
        <v>9908.961078993003</v>
      </c>
      <c r="Y259" s="8">
        <v>10279.707681731243</v>
      </c>
      <c r="Z259" s="8">
        <v>10839.759702525946</v>
      </c>
      <c r="AA259" s="8">
        <v>11663.103603960732</v>
      </c>
      <c r="AB259" s="8">
        <v>12117.020713681366</v>
      </c>
      <c r="AC259" s="8">
        <v>12408.832497687614</v>
      </c>
      <c r="AD259" s="8">
        <v>12917.727582640358</v>
      </c>
      <c r="AE259" s="8">
        <v>13578.615297081387</v>
      </c>
      <c r="AF259" s="8">
        <v>14384.408409136253</v>
      </c>
      <c r="AG259" s="8">
        <v>15817.931368354171</v>
      </c>
      <c r="AH259" s="8">
        <v>16058.853589144281</v>
      </c>
      <c r="AI259" s="8">
        <v>15644.264373484437</v>
      </c>
      <c r="AJ259" s="8">
        <v>14347.453222720802</v>
      </c>
      <c r="AK259" s="8">
        <v>13878.102496213105</v>
      </c>
      <c r="AL259" s="8">
        <v>13948.620160319533</v>
      </c>
      <c r="AM259" s="8">
        <v>14129.298755148297</v>
      </c>
      <c r="AN259" s="8">
        <v>14156.335317361221</v>
      </c>
      <c r="AO259" s="8">
        <v>14158.498445120318</v>
      </c>
      <c r="AP259" s="8">
        <v>14376.626211723002</v>
      </c>
      <c r="AQ259" s="106">
        <v>14264.278894285651</v>
      </c>
      <c r="AR259" s="8">
        <v>14226.601124999012</v>
      </c>
      <c r="AS259" s="8">
        <v>14243.447465697671</v>
      </c>
      <c r="AT259" s="8">
        <v>14100.090784976243</v>
      </c>
      <c r="AU259" s="8">
        <v>13926.133217815106</v>
      </c>
      <c r="AV259" s="8">
        <v>13794.111018274894</v>
      </c>
      <c r="AW259" s="8">
        <v>13755.884882797263</v>
      </c>
      <c r="AX259" s="8">
        <v>13638.012010898014</v>
      </c>
      <c r="AY259" s="8">
        <v>13495.722409547399</v>
      </c>
      <c r="AZ259" s="8">
        <v>13342.717710737126</v>
      </c>
      <c r="BA259" s="8">
        <v>12951.993811629718</v>
      </c>
      <c r="BB259" s="8">
        <v>12914.748843313506</v>
      </c>
      <c r="BC259" s="8">
        <v>12888.784772030043</v>
      </c>
      <c r="BD259" s="8">
        <v>12715.736551690281</v>
      </c>
      <c r="BE259" s="110">
        <v>-6.0184225855829986E-3</v>
      </c>
      <c r="BF259" s="1" t="s">
        <v>100</v>
      </c>
    </row>
    <row r="260" spans="1:58" s="1" customFormat="1">
      <c r="A260" s="8">
        <v>519.57936379444573</v>
      </c>
      <c r="B260" s="8"/>
      <c r="C260" s="1" t="s">
        <v>101</v>
      </c>
      <c r="D260" s="186" t="s">
        <v>5429</v>
      </c>
      <c r="F260" s="8">
        <v>10153.351972771776</v>
      </c>
      <c r="G260" s="8">
        <v>9871.7437636598297</v>
      </c>
      <c r="H260" s="8">
        <v>9590.1355545478818</v>
      </c>
      <c r="I260" s="8">
        <v>10051.114686975101</v>
      </c>
      <c r="J260" s="8">
        <v>10544.41195028686</v>
      </c>
      <c r="K260" s="8">
        <v>10969.729696910446</v>
      </c>
      <c r="L260" s="8">
        <v>10911.548103549427</v>
      </c>
      <c r="M260" s="8">
        <v>10885.818960320785</v>
      </c>
      <c r="N260" s="8">
        <v>11443.110581137555</v>
      </c>
      <c r="O260" s="8">
        <v>11310.256887980453</v>
      </c>
      <c r="P260" s="8">
        <v>12110.53118413112</v>
      </c>
      <c r="Q260" s="8">
        <v>12856.024895484399</v>
      </c>
      <c r="R260" s="8">
        <v>13231.48588365146</v>
      </c>
      <c r="S260" s="8">
        <v>14117.653730056369</v>
      </c>
      <c r="T260" s="8">
        <v>15195.427029610313</v>
      </c>
      <c r="U260" s="8">
        <v>15991.059149348286</v>
      </c>
      <c r="V260" s="8">
        <v>16698.353363407765</v>
      </c>
      <c r="W260" s="8">
        <v>17384.91328321179</v>
      </c>
      <c r="X260" s="8">
        <v>18301.685942189361</v>
      </c>
      <c r="Y260" s="8">
        <v>18986.448737537681</v>
      </c>
      <c r="Z260" s="8">
        <v>19186.457357777792</v>
      </c>
      <c r="AA260" s="8">
        <v>19421.389500806956</v>
      </c>
      <c r="AB260" s="8">
        <v>19309.143644282176</v>
      </c>
      <c r="AC260" s="8">
        <v>19047.886232108558</v>
      </c>
      <c r="AD260" s="8">
        <v>19147.291907871771</v>
      </c>
      <c r="AE260" s="8">
        <v>19450.207372063909</v>
      </c>
      <c r="AF260" s="8">
        <v>19914.682236167315</v>
      </c>
      <c r="AG260" s="8">
        <v>20813.171931976529</v>
      </c>
      <c r="AH260" s="8">
        <v>21027.795123299111</v>
      </c>
      <c r="AI260" s="8">
        <v>20409.631429922832</v>
      </c>
      <c r="AJ260" s="8">
        <v>18637.08481863889</v>
      </c>
      <c r="AK260" s="8">
        <v>17903.757136032917</v>
      </c>
      <c r="AL260" s="8">
        <v>17867.615250953724</v>
      </c>
      <c r="AM260" s="8">
        <v>17965.312137899367</v>
      </c>
      <c r="AN260" s="8">
        <v>17851.236618414172</v>
      </c>
      <c r="AO260" s="8">
        <v>17751.051494584997</v>
      </c>
      <c r="AP260" s="8">
        <v>17936.303401746834</v>
      </c>
      <c r="AQ260" s="106">
        <v>17696.686426449192</v>
      </c>
      <c r="AR260" s="8">
        <v>17573.488678962873</v>
      </c>
      <c r="AS260" s="8">
        <v>17479.550177189562</v>
      </c>
      <c r="AT260" s="8">
        <v>17148.743568133486</v>
      </c>
      <c r="AU260" s="8">
        <v>16815.424134133798</v>
      </c>
      <c r="AV260" s="8">
        <v>16527.752705795087</v>
      </c>
      <c r="AW260" s="8">
        <v>16357.572188983975</v>
      </c>
      <c r="AX260" s="8">
        <v>16097.66895162236</v>
      </c>
      <c r="AY260" s="8">
        <v>15810.499520189724</v>
      </c>
      <c r="AZ260" s="8">
        <v>15531.410786482145</v>
      </c>
      <c r="BA260" s="8">
        <v>14996.652038523103</v>
      </c>
      <c r="BB260" s="8">
        <v>14883.342845824121</v>
      </c>
      <c r="BC260" s="8">
        <v>14784.829081640339</v>
      </c>
      <c r="BD260" s="8">
        <v>14534.638830100184</v>
      </c>
      <c r="BE260" s="110">
        <v>-1.2353990967189614E-2</v>
      </c>
      <c r="BF260" s="1" t="s">
        <v>101</v>
      </c>
    </row>
    <row r="261" spans="1:58" s="1" customFormat="1">
      <c r="A261" s="8">
        <v>519.57936379444573</v>
      </c>
      <c r="B261" s="8"/>
      <c r="C261" s="1" t="s">
        <v>102</v>
      </c>
      <c r="D261" s="186" t="s">
        <v>5430</v>
      </c>
      <c r="F261" s="8">
        <v>2538.3379931929439</v>
      </c>
      <c r="G261" s="8">
        <v>2467.9359409149574</v>
      </c>
      <c r="H261" s="8">
        <v>2397.5338886369705</v>
      </c>
      <c r="I261" s="8">
        <v>2512.7786717437752</v>
      </c>
      <c r="J261" s="8">
        <v>2636.1029875717149</v>
      </c>
      <c r="K261" s="8">
        <v>2742.4324242276116</v>
      </c>
      <c r="L261" s="8">
        <v>2727.8870258873567</v>
      </c>
      <c r="M261" s="8">
        <v>2721.4547400801962</v>
      </c>
      <c r="N261" s="8">
        <v>2860.7776452843887</v>
      </c>
      <c r="O261" s="8">
        <v>2827.5642219951133</v>
      </c>
      <c r="P261" s="8">
        <v>3027.6327960327799</v>
      </c>
      <c r="Q261" s="8">
        <v>3214.0062238710998</v>
      </c>
      <c r="R261" s="8">
        <v>3307.8714709128649</v>
      </c>
      <c r="S261" s="8">
        <v>3529.4134325140922</v>
      </c>
      <c r="T261" s="8">
        <v>3798.8567574025783</v>
      </c>
      <c r="U261" s="8">
        <v>3997.7647873370715</v>
      </c>
      <c r="V261" s="8">
        <v>4174.5883408519412</v>
      </c>
      <c r="W261" s="8">
        <v>4346.2283208029476</v>
      </c>
      <c r="X261" s="8">
        <v>4575.4214855473401</v>
      </c>
      <c r="Y261" s="8">
        <v>4746.6121843844203</v>
      </c>
      <c r="Z261" s="8">
        <v>5696.4113678519134</v>
      </c>
      <c r="AA261" s="8">
        <v>7141.6915145381108</v>
      </c>
      <c r="AB261" s="8">
        <v>8138.7616941484803</v>
      </c>
      <c r="AC261" s="8">
        <v>8936.3970229625047</v>
      </c>
      <c r="AD261" s="8">
        <v>9867.6418435425585</v>
      </c>
      <c r="AE261" s="8">
        <v>10933.03441460919</v>
      </c>
      <c r="AF261" s="8">
        <v>12153.20956341433</v>
      </c>
      <c r="AG261" s="8">
        <v>14264.135292939878</v>
      </c>
      <c r="AH261" s="8">
        <v>14566.202201401493</v>
      </c>
      <c r="AI261" s="8">
        <v>14252.518835641424</v>
      </c>
      <c r="AJ261" s="8">
        <v>13137.93845053481</v>
      </c>
      <c r="AK261" s="8">
        <v>12810.583376698032</v>
      </c>
      <c r="AL261" s="8">
        <v>12980.97589682848</v>
      </c>
      <c r="AM261" s="8">
        <v>13259.911973953231</v>
      </c>
      <c r="AN261" s="8">
        <v>13408.259681953921</v>
      </c>
      <c r="AO261" s="8">
        <v>13495.559291530293</v>
      </c>
      <c r="AP261" s="8">
        <v>13776.555951532249</v>
      </c>
      <c r="AQ261" s="106">
        <v>13751.28205789013</v>
      </c>
      <c r="AR261" s="8">
        <v>13778.291836713408</v>
      </c>
      <c r="AS261" s="8">
        <v>13889.662126582805</v>
      </c>
      <c r="AT261" s="8">
        <v>13878.164956275712</v>
      </c>
      <c r="AU261" s="8">
        <v>13807.800127051129</v>
      </c>
      <c r="AV261" s="8">
        <v>13783.146119880979</v>
      </c>
      <c r="AW261" s="8">
        <v>13847.983209451362</v>
      </c>
      <c r="AX261" s="8">
        <v>13828.508512333668</v>
      </c>
      <c r="AY261" s="8">
        <v>13782.988593138436</v>
      </c>
      <c r="AZ261" s="8">
        <v>13709.433032301522</v>
      </c>
      <c r="BA261" s="8">
        <v>13374.19247701401</v>
      </c>
      <c r="BB261" s="8">
        <v>13393.872819433496</v>
      </c>
      <c r="BC261" s="8">
        <v>13423.765641286462</v>
      </c>
      <c r="BD261" s="8">
        <v>13286.349570757151</v>
      </c>
      <c r="BE261" s="110">
        <v>5.6181028091410821E-4</v>
      </c>
      <c r="BF261" s="1" t="s">
        <v>102</v>
      </c>
    </row>
    <row r="262" spans="1:58" s="1" customFormat="1">
      <c r="A262" s="8">
        <v>519.57936379444573</v>
      </c>
      <c r="B262" s="8"/>
      <c r="C262" s="1" t="s">
        <v>103</v>
      </c>
      <c r="D262" s="186" t="s">
        <v>5431</v>
      </c>
      <c r="F262" s="8">
        <v>5141.5332102394941</v>
      </c>
      <c r="G262" s="8">
        <v>5141.5332102394941</v>
      </c>
      <c r="H262" s="8">
        <v>4628.9611906538521</v>
      </c>
      <c r="I262" s="8">
        <v>4851.4663368605652</v>
      </c>
      <c r="J262" s="8">
        <v>5089.5707801541757</v>
      </c>
      <c r="K262" s="8">
        <v>5294.8629088856933</v>
      </c>
      <c r="L262" s="8">
        <v>5266.7798503984886</v>
      </c>
      <c r="M262" s="8">
        <v>5254.3609221365559</v>
      </c>
      <c r="N262" s="8">
        <v>5523.3541256178196</v>
      </c>
      <c r="O262" s="8">
        <v>5459.2283803495338</v>
      </c>
      <c r="P262" s="8">
        <v>5845.504323759169</v>
      </c>
      <c r="Q262" s="8">
        <v>6205.3388055662963</v>
      </c>
      <c r="R262" s="8">
        <v>6386.5661024010788</v>
      </c>
      <c r="S262" s="8">
        <v>6814.3010959349658</v>
      </c>
      <c r="T262" s="8">
        <v>7334.5201009303946</v>
      </c>
      <c r="U262" s="8">
        <v>7718.5553612618451</v>
      </c>
      <c r="V262" s="8">
        <v>8059.9517313791303</v>
      </c>
      <c r="W262" s="8">
        <v>8391.3400841041475</v>
      </c>
      <c r="X262" s="8">
        <v>8833.8473912138234</v>
      </c>
      <c r="Y262" s="8">
        <v>9164.3683089257556</v>
      </c>
      <c r="Z262" s="8">
        <v>9427.4013538185536</v>
      </c>
      <c r="AA262" s="8">
        <v>9797.3565548521656</v>
      </c>
      <c r="AB262" s="8">
        <v>9932.861944815053</v>
      </c>
      <c r="AC262" s="8">
        <v>9966.4333527343661</v>
      </c>
      <c r="AD262" s="8">
        <v>10182.127978430055</v>
      </c>
      <c r="AE262" s="8">
        <v>10511.460426461397</v>
      </c>
      <c r="AF262" s="8">
        <v>10939.940812176988</v>
      </c>
      <c r="AG262" s="8">
        <v>11722.653458720581</v>
      </c>
      <c r="AH262" s="8">
        <v>11872.212147776529</v>
      </c>
      <c r="AI262" s="8">
        <v>11544.39049225344</v>
      </c>
      <c r="AJ262" s="8">
        <v>10564.578813829723</v>
      </c>
      <c r="AK262" s="8">
        <v>10183.967451090855</v>
      </c>
      <c r="AL262" s="8">
        <v>10199.722776315873</v>
      </c>
      <c r="AM262" s="8">
        <v>10293.972387981683</v>
      </c>
      <c r="AN262" s="8">
        <v>10271.636804139873</v>
      </c>
      <c r="AO262" s="8">
        <v>10244.067309172042</v>
      </c>
      <c r="AP262" s="8">
        <v>10376.909043340844</v>
      </c>
      <c r="AQ262" s="106">
        <v>10267.658648048247</v>
      </c>
      <c r="AR262" s="8">
        <v>10218.890296631422</v>
      </c>
      <c r="AS262" s="8">
        <v>10198.500851398921</v>
      </c>
      <c r="AT262" s="8">
        <v>10052.002551434978</v>
      </c>
      <c r="AU262" s="8">
        <v>9893.5150866324329</v>
      </c>
      <c r="AV262" s="8">
        <v>9763.4074215446217</v>
      </c>
      <c r="AW262" s="8">
        <v>9701.1341422008663</v>
      </c>
      <c r="AX262" s="8">
        <v>9584.1034454695655</v>
      </c>
      <c r="AY262" s="8">
        <v>9450.353960243765</v>
      </c>
      <c r="AZ262" s="8">
        <v>9314.9435152733677</v>
      </c>
      <c r="BA262" s="8">
        <v>9019.5327129894649</v>
      </c>
      <c r="BB262" s="8">
        <v>8973.7237394416061</v>
      </c>
      <c r="BC262" s="8">
        <v>8936.2614561962146</v>
      </c>
      <c r="BD262" s="8">
        <v>8801.6465518436707</v>
      </c>
      <c r="BE262" s="110">
        <v>-9.0868612529067701E-3</v>
      </c>
      <c r="BF262" s="1" t="s">
        <v>103</v>
      </c>
    </row>
    <row r="263" spans="1:58" s="1" customFormat="1">
      <c r="A263" s="8">
        <v>354.49610052238125</v>
      </c>
      <c r="B263" s="8"/>
      <c r="C263" s="1" t="s">
        <v>104</v>
      </c>
      <c r="D263" s="186" t="s">
        <v>5433</v>
      </c>
      <c r="F263" s="8">
        <v>38203.257130130405</v>
      </c>
      <c r="G263" s="8">
        <v>38695.862157504649</v>
      </c>
      <c r="H263" s="8">
        <v>39188.4671848789</v>
      </c>
      <c r="I263" s="8">
        <v>39741.214823901777</v>
      </c>
      <c r="J263" s="8">
        <v>40107.89074653374</v>
      </c>
      <c r="K263" s="8">
        <v>41756.080499778414</v>
      </c>
      <c r="L263" s="8">
        <v>42655.293736363157</v>
      </c>
      <c r="M263" s="8">
        <v>41788.422279535007</v>
      </c>
      <c r="N263" s="8">
        <v>42758.588014985733</v>
      </c>
      <c r="O263" s="8">
        <v>42675.647914828987</v>
      </c>
      <c r="P263" s="8">
        <v>44698.188170030255</v>
      </c>
      <c r="Q263" s="8">
        <v>46622.423951739962</v>
      </c>
      <c r="R263" s="8">
        <v>47476.187309589091</v>
      </c>
      <c r="S263" s="8">
        <v>47987.913010357173</v>
      </c>
      <c r="T263" s="8">
        <v>48926.548887985504</v>
      </c>
      <c r="U263" s="8">
        <v>49631.181693389517</v>
      </c>
      <c r="V263" s="8">
        <v>51502.693953272537</v>
      </c>
      <c r="W263" s="8">
        <v>53982.101264314697</v>
      </c>
      <c r="X263" s="8">
        <v>56987.497434832425</v>
      </c>
      <c r="Y263" s="8">
        <v>57959.733733594301</v>
      </c>
      <c r="Z263" s="8">
        <v>59424.072963241932</v>
      </c>
      <c r="AA263" s="8">
        <v>62248.204735016327</v>
      </c>
      <c r="AB263" s="8">
        <v>63461.255420553018</v>
      </c>
      <c r="AC263" s="8">
        <v>63503.996144116907</v>
      </c>
      <c r="AD263" s="8">
        <v>64899.250469511047</v>
      </c>
      <c r="AE263" s="8">
        <v>67021.594229596027</v>
      </c>
      <c r="AF263" s="8">
        <v>69616.727732581319</v>
      </c>
      <c r="AG263" s="8">
        <v>71505.415102785017</v>
      </c>
      <c r="AH263" s="8">
        <v>72353.496522101996</v>
      </c>
      <c r="AI263" s="8">
        <v>70150.777458807905</v>
      </c>
      <c r="AJ263" s="8">
        <v>63965.497035264765</v>
      </c>
      <c r="AK263" s="8">
        <v>61269.72590267154</v>
      </c>
      <c r="AL263" s="8">
        <v>61187.183188227755</v>
      </c>
      <c r="AM263" s="8">
        <v>61346.24493918923</v>
      </c>
      <c r="AN263" s="8">
        <v>60812.622071489925</v>
      </c>
      <c r="AO263" s="8">
        <v>60449.343606753588</v>
      </c>
      <c r="AP263" s="8">
        <v>61250.474994626587</v>
      </c>
      <c r="AQ263" s="106">
        <v>60599.494446302451</v>
      </c>
      <c r="AR263" s="8">
        <v>60633.772486076436</v>
      </c>
      <c r="AS263" s="8">
        <v>60810.635093009172</v>
      </c>
      <c r="AT263" s="8">
        <v>60088.977682179517</v>
      </c>
      <c r="AU263" s="8">
        <v>59431.617358290627</v>
      </c>
      <c r="AV263" s="8">
        <v>58955.555531030259</v>
      </c>
      <c r="AW263" s="8">
        <v>58784.898477818628</v>
      </c>
      <c r="AX263" s="8">
        <v>58265.254797678164</v>
      </c>
      <c r="AY263" s="8">
        <v>57666.343463814294</v>
      </c>
      <c r="AZ263" s="8">
        <v>56935.319121325054</v>
      </c>
      <c r="BA263" s="8">
        <v>55338.244652739028</v>
      </c>
      <c r="BB263" s="8">
        <v>55378.277310679034</v>
      </c>
      <c r="BC263" s="8">
        <v>55522.864621371948</v>
      </c>
      <c r="BD263" s="8">
        <v>55032.727142191157</v>
      </c>
      <c r="BE263" s="110">
        <v>-7.4925787288055165E-3</v>
      </c>
      <c r="BF263" s="1" t="s">
        <v>104</v>
      </c>
    </row>
    <row r="264" spans="1:58" s="1" customFormat="1">
      <c r="A264" s="8">
        <v>446.76340995369543</v>
      </c>
      <c r="B264" s="8"/>
      <c r="C264" s="1" t="s">
        <v>105</v>
      </c>
      <c r="D264" s="185" t="s">
        <v>52</v>
      </c>
      <c r="F264" s="8">
        <v>15615.97978954891</v>
      </c>
      <c r="G264" s="8">
        <v>15817.337232070206</v>
      </c>
      <c r="H264" s="8">
        <v>16018.694674591499</v>
      </c>
      <c r="I264" s="8">
        <v>16244.636036876404</v>
      </c>
      <c r="J264" s="8">
        <v>16394.518644467444</v>
      </c>
      <c r="K264" s="8">
        <v>17068.233395760493</v>
      </c>
      <c r="L264" s="8">
        <v>17435.796184482177</v>
      </c>
      <c r="M264" s="8">
        <v>17081.453435541836</v>
      </c>
      <c r="N264" s="8">
        <v>17478.018798168017</v>
      </c>
      <c r="O264" s="8">
        <v>17444.116167212251</v>
      </c>
      <c r="P264" s="8">
        <v>18270.850590436661</v>
      </c>
      <c r="Q264" s="8">
        <v>19057.402034863284</v>
      </c>
      <c r="R264" s="8">
        <v>19406.386711636154</v>
      </c>
      <c r="S264" s="8">
        <v>19615.559928824609</v>
      </c>
      <c r="T264" s="8">
        <v>19999.237133227925</v>
      </c>
      <c r="U264" s="8">
        <v>20287.263141344494</v>
      </c>
      <c r="V264" s="8">
        <v>21052.263296348981</v>
      </c>
      <c r="W264" s="8">
        <v>22167.22763662495</v>
      </c>
      <c r="X264" s="8">
        <v>23362.862099979786</v>
      </c>
      <c r="Y264" s="8">
        <v>23744.685317019321</v>
      </c>
      <c r="Z264" s="8">
        <v>23996.322284808713</v>
      </c>
      <c r="AA264" s="8">
        <v>23948.878801276289</v>
      </c>
      <c r="AB264" s="8">
        <v>23807.88839224822</v>
      </c>
      <c r="AC264" s="8">
        <v>23579.111074955865</v>
      </c>
      <c r="AD264" s="8">
        <v>23808.133708016674</v>
      </c>
      <c r="AE264" s="8">
        <v>24242.268569309461</v>
      </c>
      <c r="AF264" s="8">
        <v>24816.412003587902</v>
      </c>
      <c r="AG264" s="8">
        <v>25779.672109985015</v>
      </c>
      <c r="AH264" s="8">
        <v>26014.562742099472</v>
      </c>
      <c r="AI264" s="8">
        <v>25260.042740454093</v>
      </c>
      <c r="AJ264" s="8">
        <v>23066.688005681703</v>
      </c>
      <c r="AK264" s="8">
        <v>22127.161419930762</v>
      </c>
      <c r="AL264" s="8">
        <v>22046.646510881361</v>
      </c>
      <c r="AM264" s="8">
        <v>22125.81161038248</v>
      </c>
      <c r="AN264" s="8">
        <v>21931.763295720695</v>
      </c>
      <c r="AO264" s="8">
        <v>21785.894705352122</v>
      </c>
      <c r="AP264" s="8">
        <v>22057.578397730958</v>
      </c>
      <c r="AQ264" s="106">
        <v>21865.772083508538</v>
      </c>
      <c r="AR264" s="8">
        <v>22027.054835057817</v>
      </c>
      <c r="AS264" s="8">
        <v>22345.621376375366</v>
      </c>
      <c r="AT264" s="8">
        <v>22388.011466948272</v>
      </c>
      <c r="AU264" s="8">
        <v>22419.490710741458</v>
      </c>
      <c r="AV264" s="8">
        <v>22428.681377944264</v>
      </c>
      <c r="AW264" s="8">
        <v>22587.713607046364</v>
      </c>
      <c r="AX264" s="8">
        <v>22633.639719581053</v>
      </c>
      <c r="AY264" s="8">
        <v>22536.243891673326</v>
      </c>
      <c r="AZ264" s="8">
        <v>22366.927707074814</v>
      </c>
      <c r="BA264" s="8">
        <v>21912.866849320493</v>
      </c>
      <c r="BB264" s="8">
        <v>22095.203316180945</v>
      </c>
      <c r="BC264" s="8">
        <v>22310.706196046023</v>
      </c>
      <c r="BD264" s="8">
        <v>22231.793696404118</v>
      </c>
      <c r="BE264" s="110">
        <v>-1.8416064699076069E-3</v>
      </c>
      <c r="BF264" s="1" t="s">
        <v>105</v>
      </c>
    </row>
    <row r="265" spans="1:58" s="1" customFormat="1">
      <c r="A265" s="8">
        <v>2208.9061221467741</v>
      </c>
      <c r="B265" s="8"/>
      <c r="C265" s="1" t="s">
        <v>106</v>
      </c>
      <c r="D265" s="185" t="s">
        <v>54</v>
      </c>
      <c r="F265" s="8">
        <v>5099.3392127331981</v>
      </c>
      <c r="G265" s="8">
        <v>5322.184838687871</v>
      </c>
      <c r="H265" s="8">
        <v>5545.0304646425429</v>
      </c>
      <c r="I265" s="8">
        <v>5646.0717363855647</v>
      </c>
      <c r="J265" s="8">
        <v>5772.714861515663</v>
      </c>
      <c r="K265" s="8">
        <v>5942.4333319450498</v>
      </c>
      <c r="L265" s="8">
        <v>6101.6843781988837</v>
      </c>
      <c r="M265" s="8">
        <v>5984.6208573422091</v>
      </c>
      <c r="N265" s="8">
        <v>6060.5218777927839</v>
      </c>
      <c r="O265" s="8">
        <v>5984.088884824102</v>
      </c>
      <c r="P265" s="8">
        <v>6250.5787353942815</v>
      </c>
      <c r="Q265" s="8">
        <v>6572.719636686692</v>
      </c>
      <c r="R265" s="8">
        <v>6621.4012106557939</v>
      </c>
      <c r="S265" s="8">
        <v>7007.3620811741166</v>
      </c>
      <c r="T265" s="8">
        <v>7493.6319939120322</v>
      </c>
      <c r="U265" s="8">
        <v>7852.5601573598751</v>
      </c>
      <c r="V265" s="8">
        <v>8244.2529789954897</v>
      </c>
      <c r="W265" s="8">
        <v>8590.1003647840844</v>
      </c>
      <c r="X265" s="8">
        <v>8791.169223543573</v>
      </c>
      <c r="Y265" s="8">
        <v>9001.664162895453</v>
      </c>
      <c r="Z265" s="8">
        <v>9312.348144124393</v>
      </c>
      <c r="AA265" s="8">
        <v>9600.2460714418157</v>
      </c>
      <c r="AB265" s="8">
        <v>9649.7064927956617</v>
      </c>
      <c r="AC265" s="8">
        <v>9594.2324440334487</v>
      </c>
      <c r="AD265" s="8">
        <v>9674.6836717986062</v>
      </c>
      <c r="AE265" s="8">
        <v>9849.4812135498341</v>
      </c>
      <c r="AF265" s="8">
        <v>10117.141703289239</v>
      </c>
      <c r="AG265" s="8">
        <v>10295.179108591501</v>
      </c>
      <c r="AH265" s="8">
        <v>10451.607586292008</v>
      </c>
      <c r="AI265" s="8">
        <v>10306.719573362518</v>
      </c>
      <c r="AJ265" s="8">
        <v>9674.8411486965651</v>
      </c>
      <c r="AK265" s="8">
        <v>9561.4499505768708</v>
      </c>
      <c r="AL265" s="8">
        <v>9703.560399654838</v>
      </c>
      <c r="AM265" s="8">
        <v>9841.991296964803</v>
      </c>
      <c r="AN265" s="8">
        <v>9883.139161231953</v>
      </c>
      <c r="AO265" s="8">
        <v>9851.1775497055223</v>
      </c>
      <c r="AP265" s="8">
        <v>9986.9065216221334</v>
      </c>
      <c r="AQ265" s="106">
        <v>9984.2260199021548</v>
      </c>
      <c r="AR265" s="8">
        <v>10088.348064472517</v>
      </c>
      <c r="AS265" s="8">
        <v>10133.011741806165</v>
      </c>
      <c r="AT265" s="8">
        <v>9955.79639246632</v>
      </c>
      <c r="AU265" s="8">
        <v>9876.1390414172893</v>
      </c>
      <c r="AV265" s="8">
        <v>9733.9928098251366</v>
      </c>
      <c r="AW265" s="8">
        <v>9679.7611744993519</v>
      </c>
      <c r="AX265" s="8">
        <v>9627.2540794924935</v>
      </c>
      <c r="AY265" s="8">
        <v>9477.2122315944871</v>
      </c>
      <c r="AZ265" s="8">
        <v>9450.339917354675</v>
      </c>
      <c r="BA265" s="8">
        <v>9226.3953814523702</v>
      </c>
      <c r="BB265" s="8">
        <v>9218.1772732910031</v>
      </c>
      <c r="BC265" s="8">
        <v>9246.9647908932111</v>
      </c>
      <c r="BD265" s="8">
        <v>9143.6401068313935</v>
      </c>
      <c r="BE265" s="110">
        <v>-2.8195302731256209E-3</v>
      </c>
      <c r="BF265" s="1" t="s">
        <v>106</v>
      </c>
    </row>
    <row r="266" spans="1:58" s="1" customFormat="1">
      <c r="A266" s="8">
        <v>94.664591536342485</v>
      </c>
      <c r="B266" s="8"/>
      <c r="C266" s="1" t="s">
        <v>107</v>
      </c>
      <c r="D266" s="185" t="s">
        <v>56</v>
      </c>
      <c r="F266" s="8">
        <v>40188.47897715179</v>
      </c>
      <c r="G266" s="8">
        <v>40188.47897715179</v>
      </c>
      <c r="H266" s="8">
        <v>37894.786608260598</v>
      </c>
      <c r="I266" s="8">
        <v>39692.417744606828</v>
      </c>
      <c r="J266" s="8">
        <v>41616.076447625463</v>
      </c>
      <c r="K266" s="8">
        <v>43274.642682815946</v>
      </c>
      <c r="L266" s="8">
        <v>43037.119273569937</v>
      </c>
      <c r="M266" s="8">
        <v>42915.311055033781</v>
      </c>
      <c r="N266" s="8">
        <v>45084.536114695635</v>
      </c>
      <c r="O266" s="8">
        <v>44539.564838901228</v>
      </c>
      <c r="P266" s="8">
        <v>47662.286009123229</v>
      </c>
      <c r="Q266" s="8">
        <v>50573.227173981133</v>
      </c>
      <c r="R266" s="8">
        <v>52028.353540521784</v>
      </c>
      <c r="S266" s="8">
        <v>55480.383681701147</v>
      </c>
      <c r="T266" s="8">
        <v>59679.121785217372</v>
      </c>
      <c r="U266" s="8">
        <v>62780.458365300248</v>
      </c>
      <c r="V266" s="8">
        <v>65538.345071305797</v>
      </c>
      <c r="W266" s="8">
        <v>66650.46253738238</v>
      </c>
      <c r="X266" s="8">
        <v>67942.572302651621</v>
      </c>
      <c r="Y266" s="8">
        <v>68392.695694490918</v>
      </c>
      <c r="Z266" s="8">
        <v>68988.233738220995</v>
      </c>
      <c r="AA266" s="8">
        <v>69484.825010124769</v>
      </c>
      <c r="AB266" s="8">
        <v>68888.699697287899</v>
      </c>
      <c r="AC266" s="8">
        <v>67780.569700880937</v>
      </c>
      <c r="AD266" s="8">
        <v>67936.197356717166</v>
      </c>
      <c r="AE266" s="8">
        <v>68764.752407722292</v>
      </c>
      <c r="AF266" s="8">
        <v>70091.074289029217</v>
      </c>
      <c r="AG266" s="8">
        <v>74184.305871327975</v>
      </c>
      <c r="AH266" s="8">
        <v>74832.964598817707</v>
      </c>
      <c r="AI266" s="8">
        <v>72618.519751509375</v>
      </c>
      <c r="AJ266" s="8">
        <v>66271.258638766885</v>
      </c>
      <c r="AK266" s="8">
        <v>63530.425196832992</v>
      </c>
      <c r="AL266" s="8">
        <v>63257.380378494927</v>
      </c>
      <c r="AM266" s="8">
        <v>63441.708265757159</v>
      </c>
      <c r="AN266" s="8">
        <v>62841.950860074125</v>
      </c>
      <c r="AO266" s="8">
        <v>62379.957380668609</v>
      </c>
      <c r="AP266" s="8">
        <v>62949.385399398518</v>
      </c>
      <c r="AQ266" s="106">
        <v>61998.495570478044</v>
      </c>
      <c r="AR266" s="8">
        <v>61500.467709176737</v>
      </c>
      <c r="AS266" s="8">
        <v>61020.554013493413</v>
      </c>
      <c r="AT266" s="8">
        <v>59623.02964782749</v>
      </c>
      <c r="AU266" s="8">
        <v>58285.139035938169</v>
      </c>
      <c r="AV266" s="8">
        <v>57089.173747576628</v>
      </c>
      <c r="AW266" s="8">
        <v>56305.707063128539</v>
      </c>
      <c r="AX266" s="8">
        <v>55213.330790343483</v>
      </c>
      <c r="AY266" s="8">
        <v>54034.020510365728</v>
      </c>
      <c r="AZ266" s="8">
        <v>52924.148322033529</v>
      </c>
      <c r="BA266" s="8">
        <v>50985.081116790228</v>
      </c>
      <c r="BB266" s="8">
        <v>50502.17665406406</v>
      </c>
      <c r="BC266" s="8">
        <v>50071.068979940283</v>
      </c>
      <c r="BD266" s="8">
        <v>49162.38910442104</v>
      </c>
      <c r="BE266" s="110">
        <v>-1.4820450654616936E-2</v>
      </c>
      <c r="BF266" s="1" t="s">
        <v>107</v>
      </c>
    </row>
    <row r="267" spans="1:58" s="1" customFormat="1">
      <c r="A267" s="8">
        <v>800.08652640930165</v>
      </c>
      <c r="B267" s="8"/>
      <c r="C267" s="1" t="s">
        <v>108</v>
      </c>
      <c r="D267" s="185" t="s">
        <v>58</v>
      </c>
      <c r="F267" s="8">
        <v>563.17755494244386</v>
      </c>
      <c r="G267" s="8">
        <v>1188.7545350603505</v>
      </c>
      <c r="H267" s="8">
        <v>1814.3315151782574</v>
      </c>
      <c r="I267" s="8">
        <v>1900.3987322087844</v>
      </c>
      <c r="J267" s="8">
        <v>1992.499913445489</v>
      </c>
      <c r="K267" s="8">
        <v>2071.9089630760959</v>
      </c>
      <c r="L267" s="8">
        <v>2060.5367864375899</v>
      </c>
      <c r="M267" s="8">
        <v>2054.7048367295088</v>
      </c>
      <c r="N267" s="8">
        <v>2158.5632758848569</v>
      </c>
      <c r="O267" s="8">
        <v>2132.4710703590135</v>
      </c>
      <c r="P267" s="8">
        <v>2281.9811201401903</v>
      </c>
      <c r="Q267" s="8">
        <v>2421.3515393175903</v>
      </c>
      <c r="R267" s="8">
        <v>2491.0202684932815</v>
      </c>
      <c r="S267" s="8">
        <v>2656.2970159581087</v>
      </c>
      <c r="T267" s="8">
        <v>2857.3247442295396</v>
      </c>
      <c r="U267" s="8">
        <v>3005.8109398265065</v>
      </c>
      <c r="V267" s="8">
        <v>3137.8533977435613</v>
      </c>
      <c r="W267" s="8">
        <v>3191.0995022312723</v>
      </c>
      <c r="X267" s="8">
        <v>3252.9633013979505</v>
      </c>
      <c r="Y267" s="8">
        <v>3274.5143676165139</v>
      </c>
      <c r="Z267" s="8">
        <v>3365.3187326417874</v>
      </c>
      <c r="AA267" s="8">
        <v>3474.0116701583424</v>
      </c>
      <c r="AB267" s="8">
        <v>3512.953897458478</v>
      </c>
      <c r="AC267" s="8">
        <v>3516.3128897770621</v>
      </c>
      <c r="AD267" s="8">
        <v>3581.1158402421911</v>
      </c>
      <c r="AE267" s="8">
        <v>3680.4791879235472</v>
      </c>
      <c r="AF267" s="8">
        <v>3806.7815903995643</v>
      </c>
      <c r="AG267" s="8">
        <v>3873.7718072793782</v>
      </c>
      <c r="AH267" s="8">
        <v>3910.0220987346556</v>
      </c>
      <c r="AI267" s="8">
        <v>3791.4845765529494</v>
      </c>
      <c r="AJ267" s="8">
        <v>3458.6420565752592</v>
      </c>
      <c r="AK267" s="8">
        <v>3316.1402725888961</v>
      </c>
      <c r="AL267" s="8">
        <v>3303.0242996950187</v>
      </c>
      <c r="AM267" s="8">
        <v>3311.9096801510632</v>
      </c>
      <c r="AN267" s="8">
        <v>3280.8357001381323</v>
      </c>
      <c r="AO267" s="8">
        <v>3255.8537536545596</v>
      </c>
      <c r="AP267" s="8">
        <v>3283.5356179175851</v>
      </c>
      <c r="AQ267" s="106">
        <v>3231.1802850082236</v>
      </c>
      <c r="AR267" s="8">
        <v>3202.3198667721285</v>
      </c>
      <c r="AS267" s="8">
        <v>3175.4672457392667</v>
      </c>
      <c r="AT267" s="8">
        <v>3101.7067575870783</v>
      </c>
      <c r="AU267" s="8">
        <v>3030.7115397910829</v>
      </c>
      <c r="AV267" s="8">
        <v>2967.442269372556</v>
      </c>
      <c r="AW267" s="8">
        <v>2926.2472207720243</v>
      </c>
      <c r="AX267" s="8">
        <v>2869.989853531712</v>
      </c>
      <c r="AY267" s="8">
        <v>2807.3122875675626</v>
      </c>
      <c r="AZ267" s="8">
        <v>2748.4666968718279</v>
      </c>
      <c r="BA267" s="8">
        <v>2646.421667125468</v>
      </c>
      <c r="BB267" s="8">
        <v>2619.7848100424144</v>
      </c>
      <c r="BC267" s="8">
        <v>2595.9298608298159</v>
      </c>
      <c r="BD267" s="8">
        <v>2547.4308540541356</v>
      </c>
      <c r="BE267" s="110">
        <v>-1.5173243483157775E-2</v>
      </c>
      <c r="BF267" s="1" t="s">
        <v>108</v>
      </c>
    </row>
    <row r="268" spans="1:58" s="1" customFormat="1">
      <c r="A268" s="8">
        <v>415.85748428792192</v>
      </c>
      <c r="B268" s="8"/>
      <c r="C268" s="1" t="s">
        <v>109</v>
      </c>
      <c r="D268" s="185" t="s">
        <v>60</v>
      </c>
      <c r="F268" s="8">
        <v>3793.3010484243373</v>
      </c>
      <c r="G268" s="8">
        <v>3849.7950827751201</v>
      </c>
      <c r="H268" s="8">
        <v>3906.2891171259025</v>
      </c>
      <c r="I268" s="8">
        <v>3961.8719573742533</v>
      </c>
      <c r="J268" s="8">
        <v>4034.5396870432041</v>
      </c>
      <c r="K268" s="8">
        <v>4138.6436132460585</v>
      </c>
      <c r="L268" s="8">
        <v>4100.6830786251285</v>
      </c>
      <c r="M268" s="8">
        <v>4035.3829999262734</v>
      </c>
      <c r="N268" s="8">
        <v>4110.6521986094058</v>
      </c>
      <c r="O268" s="8">
        <v>4006.1320247028834</v>
      </c>
      <c r="P268" s="8">
        <v>4254.9883579236111</v>
      </c>
      <c r="Q268" s="8">
        <v>4437.9947273019006</v>
      </c>
      <c r="R268" s="8">
        <v>4680.7221218276991</v>
      </c>
      <c r="S268" s="8">
        <v>4828.4799985370428</v>
      </c>
      <c r="T268" s="8">
        <v>5017.4618558662078</v>
      </c>
      <c r="U268" s="8">
        <v>5345.4511655331662</v>
      </c>
      <c r="V268" s="8">
        <v>5516.9923667331486</v>
      </c>
      <c r="W268" s="8">
        <v>5867.6518045882958</v>
      </c>
      <c r="X268" s="8">
        <v>6329.7630600932562</v>
      </c>
      <c r="Y268" s="8">
        <v>6722.9459400846354</v>
      </c>
      <c r="Z268" s="8">
        <v>6861.7784227451157</v>
      </c>
      <c r="AA268" s="8">
        <v>6955.8284829545846</v>
      </c>
      <c r="AB268" s="8">
        <v>6957.0865987713378</v>
      </c>
      <c r="AC268" s="8">
        <v>6912.3452832716694</v>
      </c>
      <c r="AD268" s="8">
        <v>6996.4987096325658</v>
      </c>
      <c r="AE268" s="8">
        <v>7149.722042615902</v>
      </c>
      <c r="AF268" s="8">
        <v>7355.2442481902499</v>
      </c>
      <c r="AG268" s="8">
        <v>7643.8101250820682</v>
      </c>
      <c r="AH268" s="8">
        <v>7843.2726633391903</v>
      </c>
      <c r="AI268" s="8">
        <v>7839.3760887681119</v>
      </c>
      <c r="AJ268" s="8">
        <v>7254.8847994584239</v>
      </c>
      <c r="AK268" s="8">
        <v>7016.111139195913</v>
      </c>
      <c r="AL268" s="8">
        <v>7043.3987450791601</v>
      </c>
      <c r="AM268" s="8">
        <v>7098.3880761989749</v>
      </c>
      <c r="AN268" s="8">
        <v>7067.1149510051937</v>
      </c>
      <c r="AO268" s="8">
        <v>7049.4863371972897</v>
      </c>
      <c r="AP268" s="8">
        <v>7148.3219697028926</v>
      </c>
      <c r="AQ268" s="106">
        <v>7074.3769487189866</v>
      </c>
      <c r="AR268" s="8">
        <v>7051.2569805393587</v>
      </c>
      <c r="AS268" s="8">
        <v>7029.640163456249</v>
      </c>
      <c r="AT268" s="8">
        <v>6901.417073137206</v>
      </c>
      <c r="AU268" s="8">
        <v>6781.9075650260866</v>
      </c>
      <c r="AV268" s="8">
        <v>6697.1633634229047</v>
      </c>
      <c r="AW268" s="8">
        <v>6665.5290407161729</v>
      </c>
      <c r="AX268" s="8">
        <v>6587.6248797870958</v>
      </c>
      <c r="AY268" s="8">
        <v>6510.658244688163</v>
      </c>
      <c r="AZ268" s="8">
        <v>6436.3307646925077</v>
      </c>
      <c r="BA268" s="8">
        <v>6259.8753876135061</v>
      </c>
      <c r="BB268" s="8">
        <v>6256.0983926278295</v>
      </c>
      <c r="BC268" s="8">
        <v>6255.6345481950002</v>
      </c>
      <c r="BD268" s="8">
        <v>6198.5758591566746</v>
      </c>
      <c r="BE268" s="110">
        <v>-7.8369021883720955E-3</v>
      </c>
      <c r="BF268" s="1" t="s">
        <v>109</v>
      </c>
    </row>
    <row r="269" spans="1:58" s="1" customFormat="1">
      <c r="A269" s="8">
        <v>18575.97945945946</v>
      </c>
      <c r="B269" s="8"/>
      <c r="C269" s="1" t="s">
        <v>110</v>
      </c>
      <c r="D269" s="185" t="s">
        <v>62</v>
      </c>
      <c r="F269" s="8">
        <v>519.30135098938115</v>
      </c>
      <c r="G269" s="8">
        <v>534.44742790618818</v>
      </c>
      <c r="H269" s="8">
        <v>549.59350482299533</v>
      </c>
      <c r="I269" s="8">
        <v>558.80354351382152</v>
      </c>
      <c r="J269" s="8">
        <v>563.62274980553275</v>
      </c>
      <c r="K269" s="8">
        <v>587.5147936961863</v>
      </c>
      <c r="L269" s="8">
        <v>579.97784016970309</v>
      </c>
      <c r="M269" s="8">
        <v>560.90805620046797</v>
      </c>
      <c r="N269" s="8">
        <v>573.68000690966471</v>
      </c>
      <c r="O269" s="8">
        <v>553.53475886949707</v>
      </c>
      <c r="P269" s="8">
        <v>576.68826299924194</v>
      </c>
      <c r="Q269" s="8">
        <v>617.12387357911405</v>
      </c>
      <c r="R269" s="8">
        <v>611.47974591985735</v>
      </c>
      <c r="S269" s="8">
        <v>612.49116303855203</v>
      </c>
      <c r="T269" s="8">
        <v>617.39099685506926</v>
      </c>
      <c r="U269" s="8">
        <v>625.42155541820807</v>
      </c>
      <c r="V269" s="8">
        <v>634.89317973156528</v>
      </c>
      <c r="W269" s="8">
        <v>649.66639439859387</v>
      </c>
      <c r="X269" s="8">
        <v>664.18689457805033</v>
      </c>
      <c r="Y269" s="8">
        <v>675.222447049018</v>
      </c>
      <c r="Z269" s="8">
        <v>689.29368563316996</v>
      </c>
      <c r="AA269" s="8">
        <v>708.88049415932687</v>
      </c>
      <c r="AB269" s="8">
        <v>715.26417571277989</v>
      </c>
      <c r="AC269" s="8">
        <v>712.08311568624777</v>
      </c>
      <c r="AD269" s="8">
        <v>720.56979461845128</v>
      </c>
      <c r="AE269" s="8">
        <v>738.00039313122193</v>
      </c>
      <c r="AF269" s="8">
        <v>761.87337421689824</v>
      </c>
      <c r="AG269" s="8">
        <v>780.55369276718068</v>
      </c>
      <c r="AH269" s="8">
        <v>794.95624869390656</v>
      </c>
      <c r="AI269" s="8">
        <v>781.96437790703385</v>
      </c>
      <c r="AJ269" s="8">
        <v>718.04184246817761</v>
      </c>
      <c r="AK269" s="8">
        <v>688.77716857214511</v>
      </c>
      <c r="AL269" s="8">
        <v>687.17313490876006</v>
      </c>
      <c r="AM269" s="8">
        <v>689.36515661122689</v>
      </c>
      <c r="AN269" s="8">
        <v>683.05033615243212</v>
      </c>
      <c r="AO269" s="8">
        <v>678.24314661689073</v>
      </c>
      <c r="AP269" s="8">
        <v>684.6641024739514</v>
      </c>
      <c r="AQ269" s="106">
        <v>674.563061038407</v>
      </c>
      <c r="AR269" s="8">
        <v>669.39960979653029</v>
      </c>
      <c r="AS269" s="8">
        <v>664.44238298753396</v>
      </c>
      <c r="AT269" s="8">
        <v>649.50351690778007</v>
      </c>
      <c r="AU269" s="8">
        <v>635.2141638298217</v>
      </c>
      <c r="AV269" s="8">
        <v>622.47323863725546</v>
      </c>
      <c r="AW269" s="8">
        <v>614.89583351778458</v>
      </c>
      <c r="AX269" s="8">
        <v>603.47743097950513</v>
      </c>
      <c r="AY269" s="8">
        <v>591.87630497832879</v>
      </c>
      <c r="AZ269" s="8">
        <v>580.7410940171568</v>
      </c>
      <c r="BA269" s="8">
        <v>559.98014040625844</v>
      </c>
      <c r="BB269" s="8">
        <v>555.01611810819907</v>
      </c>
      <c r="BC269" s="8">
        <v>550.93709517677826</v>
      </c>
      <c r="BD269" s="8">
        <v>541.29726587499624</v>
      </c>
      <c r="BE269" s="110">
        <v>-1.4028630728048285E-2</v>
      </c>
      <c r="BF269" s="1" t="s">
        <v>110</v>
      </c>
    </row>
    <row r="270" spans="1:58" s="1" customFormat="1">
      <c r="A270" s="8">
        <v>1082.5756252601159</v>
      </c>
      <c r="B270" s="8"/>
      <c r="C270" s="1" t="s">
        <v>111</v>
      </c>
      <c r="D270" s="185" t="s">
        <v>64</v>
      </c>
      <c r="F270" s="8">
        <v>3032.8528177963585</v>
      </c>
      <c r="G270" s="8">
        <v>3115.2089672205038</v>
      </c>
      <c r="H270" s="8">
        <v>3197.5651166446492</v>
      </c>
      <c r="I270" s="8">
        <v>3229.0497286223444</v>
      </c>
      <c r="J270" s="8">
        <v>3272.3257565644481</v>
      </c>
      <c r="K270" s="8">
        <v>3286.9654885929872</v>
      </c>
      <c r="L270" s="8">
        <v>3293.264126133221</v>
      </c>
      <c r="M270" s="8">
        <v>3300.0809674539782</v>
      </c>
      <c r="N270" s="8">
        <v>3451.930911696365</v>
      </c>
      <c r="O270" s="8">
        <v>3297.3681869148945</v>
      </c>
      <c r="P270" s="8">
        <v>3489.5232829070401</v>
      </c>
      <c r="Q270" s="8">
        <v>3673.2929341504673</v>
      </c>
      <c r="R270" s="8">
        <v>3717.6174958107317</v>
      </c>
      <c r="S270" s="8">
        <v>3800.0880835238581</v>
      </c>
      <c r="T270" s="8">
        <v>3887.0650904153217</v>
      </c>
      <c r="U270" s="8">
        <v>4056.124578585614</v>
      </c>
      <c r="V270" s="8">
        <v>4194.5406633190933</v>
      </c>
      <c r="W270" s="8">
        <v>4344.0884180067906</v>
      </c>
      <c r="X270" s="8">
        <v>4474.3387921523226</v>
      </c>
      <c r="Y270" s="8">
        <v>4678.5785905776456</v>
      </c>
      <c r="Z270" s="8">
        <v>5141.8087527319158</v>
      </c>
      <c r="AA270" s="8">
        <v>5563.8893544924167</v>
      </c>
      <c r="AB270" s="8">
        <v>5764.1241758474371</v>
      </c>
      <c r="AC270" s="8">
        <v>5987.6855187118917</v>
      </c>
      <c r="AD270" s="8">
        <v>6250.8438285058528</v>
      </c>
      <c r="AE270" s="8">
        <v>6624.8401927575715</v>
      </c>
      <c r="AF270" s="8">
        <v>7061.7893598477212</v>
      </c>
      <c r="AG270" s="8">
        <v>7228.0495474697591</v>
      </c>
      <c r="AH270" s="8">
        <v>7597.3867088805982</v>
      </c>
      <c r="AI270" s="8">
        <v>7866.0690913530043</v>
      </c>
      <c r="AJ270" s="8">
        <v>7566.3896316707223</v>
      </c>
      <c r="AK270" s="8">
        <v>7797.1037638690141</v>
      </c>
      <c r="AL270" s="8">
        <v>8214.4854642397859</v>
      </c>
      <c r="AM270" s="8">
        <v>8683.6453949817842</v>
      </c>
      <c r="AN270" s="8">
        <v>8979.4596392757685</v>
      </c>
      <c r="AO270" s="8">
        <v>9088.6847663170738</v>
      </c>
      <c r="AP270" s="8">
        <v>9370.188825975958</v>
      </c>
      <c r="AQ270" s="106">
        <v>9414.7226479817418</v>
      </c>
      <c r="AR270" s="8">
        <v>9514.9140025461511</v>
      </c>
      <c r="AS270" s="8">
        <v>9603.4977623750183</v>
      </c>
      <c r="AT270" s="8">
        <v>9542.2839150386135</v>
      </c>
      <c r="AU270" s="8">
        <v>9507.3925708763109</v>
      </c>
      <c r="AV270" s="8">
        <v>9544.4914645871468</v>
      </c>
      <c r="AW270" s="8">
        <v>9700.907563803652</v>
      </c>
      <c r="AX270" s="8">
        <v>9774.3677796380853</v>
      </c>
      <c r="AY270" s="8">
        <v>9796.0166052700279</v>
      </c>
      <c r="AZ270" s="8">
        <v>9818.9908379825047</v>
      </c>
      <c r="BA270" s="8">
        <v>9682.8767336821456</v>
      </c>
      <c r="BB270" s="8">
        <v>9792.9442529349726</v>
      </c>
      <c r="BC270" s="8">
        <v>9874.9747945701511</v>
      </c>
      <c r="BD270" s="8">
        <v>9869.2876694750976</v>
      </c>
      <c r="BE270" s="110">
        <v>1.3374228338176759E-2</v>
      </c>
      <c r="BF270" s="1" t="s">
        <v>111</v>
      </c>
    </row>
    <row r="271" spans="1:58" s="1" customFormat="1">
      <c r="A271" s="8">
        <v>961.37772617665291</v>
      </c>
      <c r="B271" s="8"/>
      <c r="C271" s="1" t="s">
        <v>112</v>
      </c>
      <c r="D271" s="186" t="s">
        <v>5434</v>
      </c>
      <c r="F271" s="8">
        <v>11248.263216824291</v>
      </c>
      <c r="G271" s="8">
        <v>11420.491920913755</v>
      </c>
      <c r="H271" s="8">
        <v>11592.720625003223</v>
      </c>
      <c r="I271" s="8">
        <v>11658.563357544677</v>
      </c>
      <c r="J271" s="8">
        <v>11749.065090113814</v>
      </c>
      <c r="K271" s="8">
        <v>11779.680679758576</v>
      </c>
      <c r="L271" s="8">
        <v>11687.872839212228</v>
      </c>
      <c r="M271" s="8">
        <v>11490.221763086443</v>
      </c>
      <c r="N271" s="8">
        <v>11768.452142521628</v>
      </c>
      <c r="O271" s="8">
        <v>11179.822225067792</v>
      </c>
      <c r="P271" s="8">
        <v>11601.176974790342</v>
      </c>
      <c r="Q271" s="8">
        <v>12023.171597635273</v>
      </c>
      <c r="R271" s="8">
        <v>12026.872322236679</v>
      </c>
      <c r="S271" s="8">
        <v>12163.184919060364</v>
      </c>
      <c r="T271" s="8">
        <v>12304.230792458153</v>
      </c>
      <c r="U271" s="8">
        <v>12644.901097631564</v>
      </c>
      <c r="V271" s="8">
        <v>12931.671530017473</v>
      </c>
      <c r="W271" s="8">
        <v>13317.881753484435</v>
      </c>
      <c r="X271" s="8">
        <v>13653.779577349764</v>
      </c>
      <c r="Y271" s="8">
        <v>14138.492855194008</v>
      </c>
      <c r="Z271" s="8">
        <v>14622.668209005438</v>
      </c>
      <c r="AA271" s="8">
        <v>15006.014751748147</v>
      </c>
      <c r="AB271" s="8">
        <v>15029.928175957646</v>
      </c>
      <c r="AC271" s="8">
        <v>15034.086030244467</v>
      </c>
      <c r="AD271" s="8">
        <v>15245.007781740544</v>
      </c>
      <c r="AE271" s="8">
        <v>15663.703138796815</v>
      </c>
      <c r="AF271" s="8">
        <v>16212.124337015513</v>
      </c>
      <c r="AG271" s="8">
        <v>16574.234027143495</v>
      </c>
      <c r="AH271" s="8">
        <v>16747.404008238951</v>
      </c>
      <c r="AI271" s="8">
        <v>16328.663316193657</v>
      </c>
      <c r="AJ271" s="8">
        <v>14998.99180567638</v>
      </c>
      <c r="AK271" s="8">
        <v>14536.399729933888</v>
      </c>
      <c r="AL271" s="8">
        <v>14606.922157477708</v>
      </c>
      <c r="AM271" s="8">
        <v>14759.672063450933</v>
      </c>
      <c r="AN271" s="8">
        <v>14710.43707583385</v>
      </c>
      <c r="AO271" s="8">
        <v>14603.838447380866</v>
      </c>
      <c r="AP271" s="8">
        <v>14763.49842312528</v>
      </c>
      <c r="AQ271" s="106">
        <v>14564.659818413435</v>
      </c>
      <c r="AR271" s="8">
        <v>14461.63184170674</v>
      </c>
      <c r="AS271" s="8">
        <v>14363.399327367571</v>
      </c>
      <c r="AT271" s="8">
        <v>14059.816147539865</v>
      </c>
      <c r="AU271" s="8">
        <v>13777.628762474071</v>
      </c>
      <c r="AV271" s="8">
        <v>13557.044488998325</v>
      </c>
      <c r="AW271" s="8">
        <v>13455.69218750781</v>
      </c>
      <c r="AX271" s="8">
        <v>13270.081357446765</v>
      </c>
      <c r="AY271" s="8">
        <v>13052.276853236748</v>
      </c>
      <c r="AZ271" s="8">
        <v>12847.65060520999</v>
      </c>
      <c r="BA271" s="8">
        <v>12442.022986895567</v>
      </c>
      <c r="BB271" s="8">
        <v>12384.633427888415</v>
      </c>
      <c r="BC271" s="8">
        <v>12322.781151216701</v>
      </c>
      <c r="BD271" s="8">
        <v>12145.966070595863</v>
      </c>
      <c r="BE271" s="110">
        <v>-1.0493845443727745E-2</v>
      </c>
      <c r="BF271" s="1" t="s">
        <v>112</v>
      </c>
    </row>
    <row r="272" spans="1:58" s="1" customFormat="1">
      <c r="A272" s="8">
        <v>2467.4514699197216</v>
      </c>
      <c r="B272" s="8"/>
      <c r="C272" s="1" t="s">
        <v>113</v>
      </c>
      <c r="D272" s="185" t="s">
        <v>67</v>
      </c>
      <c r="F272" s="8">
        <v>3629.3716795697087</v>
      </c>
      <c r="G272" s="8">
        <v>3691.5192148666688</v>
      </c>
      <c r="H272" s="8">
        <v>3753.6667501636275</v>
      </c>
      <c r="I272" s="8">
        <v>3908.1283727573941</v>
      </c>
      <c r="J272" s="8">
        <v>3990.3782404125386</v>
      </c>
      <c r="K272" s="8">
        <v>4054.2488327687715</v>
      </c>
      <c r="L272" s="8">
        <v>4020.6948301558132</v>
      </c>
      <c r="M272" s="8">
        <v>3920.8513231352058</v>
      </c>
      <c r="N272" s="8">
        <v>4041.18327816493</v>
      </c>
      <c r="O272" s="8">
        <v>3904.2872844354733</v>
      </c>
      <c r="P272" s="8">
        <v>3990.4226943218055</v>
      </c>
      <c r="Q272" s="8">
        <v>4159.7894375329506</v>
      </c>
      <c r="R272" s="8">
        <v>4196.5362378426089</v>
      </c>
      <c r="S272" s="8">
        <v>4339.6995561507783</v>
      </c>
      <c r="T272" s="8">
        <v>4479.5142833859791</v>
      </c>
      <c r="U272" s="8">
        <v>4693.9937824858698</v>
      </c>
      <c r="V272" s="8">
        <v>4845.6041433523815</v>
      </c>
      <c r="W272" s="8">
        <v>4995.1928652936713</v>
      </c>
      <c r="X272" s="8">
        <v>5242.7236629585241</v>
      </c>
      <c r="Y272" s="8">
        <v>5545.2672924388035</v>
      </c>
      <c r="Z272" s="8">
        <v>5673.8896302172889</v>
      </c>
      <c r="AA272" s="8">
        <v>5924.0874725941449</v>
      </c>
      <c r="AB272" s="8">
        <v>5934.4464396809926</v>
      </c>
      <c r="AC272" s="8">
        <v>5912.4372921907834</v>
      </c>
      <c r="AD272" s="8">
        <v>6006.6769874874071</v>
      </c>
      <c r="AE272" s="8">
        <v>6164.8604393322439</v>
      </c>
      <c r="AF272" s="8">
        <v>6360.3425428458158</v>
      </c>
      <c r="AG272" s="8">
        <v>6554.0546579899665</v>
      </c>
      <c r="AH272" s="8">
        <v>6844.2145489756949</v>
      </c>
      <c r="AI272" s="8">
        <v>6856.8353948332215</v>
      </c>
      <c r="AJ272" s="8">
        <v>6399.4536597239949</v>
      </c>
      <c r="AK272" s="8">
        <v>6282.2514934024184</v>
      </c>
      <c r="AL272" s="8">
        <v>6371.5073801791777</v>
      </c>
      <c r="AM272" s="8">
        <v>6494.9182149232893</v>
      </c>
      <c r="AN272" s="8">
        <v>6568.9832384543797</v>
      </c>
      <c r="AO272" s="8">
        <v>6641.5638979865635</v>
      </c>
      <c r="AP272" s="8">
        <v>6820.1844603884838</v>
      </c>
      <c r="AQ272" s="106">
        <v>6741.6718231099167</v>
      </c>
      <c r="AR272" s="8">
        <v>6716.5335206957716</v>
      </c>
      <c r="AS272" s="8">
        <v>6784.0068337460407</v>
      </c>
      <c r="AT272" s="8">
        <v>6769.0607243390941</v>
      </c>
      <c r="AU272" s="8">
        <v>6767.8822558835091</v>
      </c>
      <c r="AV272" s="8">
        <v>6801.090620120287</v>
      </c>
      <c r="AW272" s="8">
        <v>6916.5545450184209</v>
      </c>
      <c r="AX272" s="8">
        <v>6982.4492270988503</v>
      </c>
      <c r="AY272" s="8">
        <v>7061.1715261280897</v>
      </c>
      <c r="AZ272" s="8">
        <v>7144.3800996592481</v>
      </c>
      <c r="BA272" s="8">
        <v>7092.1643548184893</v>
      </c>
      <c r="BB272" s="8">
        <v>7251.673835925405</v>
      </c>
      <c r="BC272" s="8">
        <v>7404.486546829703</v>
      </c>
      <c r="BD272" s="8">
        <v>7484.4177694241826</v>
      </c>
      <c r="BE272" s="110">
        <v>7.8612691581736571E-3</v>
      </c>
      <c r="BF272" s="1" t="s">
        <v>113</v>
      </c>
    </row>
    <row r="273" spans="1:58" s="1" customFormat="1">
      <c r="A273" s="8">
        <v>1010.5318779687275</v>
      </c>
      <c r="B273" s="8"/>
      <c r="C273" s="1" t="s">
        <v>114</v>
      </c>
      <c r="D273" s="185" t="s">
        <v>69</v>
      </c>
      <c r="F273" s="8">
        <v>17202.638616765544</v>
      </c>
      <c r="G273" s="8">
        <v>17497.207948601801</v>
      </c>
      <c r="H273" s="8">
        <v>17791.777280438058</v>
      </c>
      <c r="I273" s="8">
        <v>18901.054967077107</v>
      </c>
      <c r="J273" s="8">
        <v>19491.738538742164</v>
      </c>
      <c r="K273" s="8">
        <v>19950.42997123814</v>
      </c>
      <c r="L273" s="8">
        <v>19905.594194185171</v>
      </c>
      <c r="M273" s="8">
        <v>19584.467713881531</v>
      </c>
      <c r="N273" s="8">
        <v>20522.118178496305</v>
      </c>
      <c r="O273" s="8">
        <v>20034.834221414225</v>
      </c>
      <c r="P273" s="8">
        <v>20616.976813630718</v>
      </c>
      <c r="Q273" s="8">
        <v>21762.89295682016</v>
      </c>
      <c r="R273" s="8">
        <v>22193.060520158731</v>
      </c>
      <c r="S273" s="8">
        <v>23288.74802317745</v>
      </c>
      <c r="T273" s="8">
        <v>24369.151315222582</v>
      </c>
      <c r="U273" s="8">
        <v>25933.512365323673</v>
      </c>
      <c r="V273" s="8">
        <v>27027.347784204048</v>
      </c>
      <c r="W273" s="8">
        <v>28045.729928476008</v>
      </c>
      <c r="X273" s="8">
        <v>28851.325810615399</v>
      </c>
      <c r="Y273" s="8">
        <v>28873.897229677121</v>
      </c>
      <c r="Z273" s="8">
        <v>29028.51577124407</v>
      </c>
      <c r="AA273" s="8">
        <v>28959.754956209981</v>
      </c>
      <c r="AB273" s="8">
        <v>28706.819769662256</v>
      </c>
      <c r="AC273" s="8">
        <v>28180.95717693547</v>
      </c>
      <c r="AD273" s="8">
        <v>28203.027422428651</v>
      </c>
      <c r="AE273" s="8">
        <v>28506.77394470897</v>
      </c>
      <c r="AF273" s="8">
        <v>29007.621891588507</v>
      </c>
      <c r="AG273" s="8">
        <v>30441.605375051906</v>
      </c>
      <c r="AH273" s="8">
        <v>31337.116993621323</v>
      </c>
      <c r="AI273" s="8">
        <v>31246.755845925923</v>
      </c>
      <c r="AJ273" s="8">
        <v>29126.430230224469</v>
      </c>
      <c r="AK273" s="8">
        <v>29196.706427231991</v>
      </c>
      <c r="AL273" s="8">
        <v>29938.407036956818</v>
      </c>
      <c r="AM273" s="8">
        <v>30924.772361821717</v>
      </c>
      <c r="AN273" s="8">
        <v>31419.701562155988</v>
      </c>
      <c r="AO273" s="8">
        <v>31516.846688482823</v>
      </c>
      <c r="AP273" s="8">
        <v>32652.344716317515</v>
      </c>
      <c r="AQ273" s="106">
        <v>33206.821774404831</v>
      </c>
      <c r="AR273" s="8">
        <v>33883.4793375933</v>
      </c>
      <c r="AS273" s="8">
        <v>34569.370842518132</v>
      </c>
      <c r="AT273" s="8">
        <v>34528.984269577297</v>
      </c>
      <c r="AU273" s="8">
        <v>34912.996731745588</v>
      </c>
      <c r="AV273" s="8">
        <v>35364.593629271403</v>
      </c>
      <c r="AW273" s="8">
        <v>35948.528386799531</v>
      </c>
      <c r="AX273" s="8">
        <v>36208.702925109334</v>
      </c>
      <c r="AY273" s="8">
        <v>36416.285964906347</v>
      </c>
      <c r="AZ273" s="8">
        <v>36546.748254272214</v>
      </c>
      <c r="BA273" s="8">
        <v>36136.040000853449</v>
      </c>
      <c r="BB273" s="8">
        <v>36592.552329941645</v>
      </c>
      <c r="BC273" s="8">
        <v>37066.102528911404</v>
      </c>
      <c r="BD273" s="8">
        <v>37102.277322284637</v>
      </c>
      <c r="BE273" s="110">
        <v>1.2175137526709992E-2</v>
      </c>
      <c r="BF273" s="1" t="s">
        <v>114</v>
      </c>
    </row>
    <row r="274" spans="1:58" s="1" customFormat="1">
      <c r="A274" s="8"/>
      <c r="B274" s="8"/>
      <c r="AQ274" s="338"/>
      <c r="BE274" s="110"/>
    </row>
    <row r="275" spans="1:58" s="1" customFormat="1">
      <c r="A275" s="8"/>
      <c r="B275" s="8"/>
      <c r="D275" s="4" t="s">
        <v>118</v>
      </c>
      <c r="AQ275" s="338"/>
      <c r="BE275" s="110"/>
    </row>
    <row r="276" spans="1:58" s="1" customFormat="1">
      <c r="A276" s="8">
        <v>220.57454844031642</v>
      </c>
      <c r="B276" s="8"/>
      <c r="C276" s="1" t="s">
        <v>119</v>
      </c>
      <c r="D276" s="185" t="s">
        <v>41</v>
      </c>
      <c r="F276" s="8">
        <v>57068.049195130436</v>
      </c>
      <c r="G276" s="8">
        <v>53708.756626847957</v>
      </c>
      <c r="H276" s="8">
        <v>50349.464058565485</v>
      </c>
      <c r="I276" s="8">
        <v>50585.765733522334</v>
      </c>
      <c r="J276" s="8">
        <v>50756.917170227302</v>
      </c>
      <c r="K276" s="8">
        <v>50890.56319950617</v>
      </c>
      <c r="L276" s="8">
        <v>50409.683971895211</v>
      </c>
      <c r="M276" s="8">
        <v>49748.857660934671</v>
      </c>
      <c r="N276" s="8">
        <v>51074.418525560905</v>
      </c>
      <c r="O276" s="8">
        <v>50637.294229816769</v>
      </c>
      <c r="P276" s="8">
        <v>51882.363343747689</v>
      </c>
      <c r="Q276" s="8">
        <v>53040.286432316985</v>
      </c>
      <c r="R276" s="8">
        <v>53738.485192411041</v>
      </c>
      <c r="S276" s="8">
        <v>55949.769545049654</v>
      </c>
      <c r="T276" s="8">
        <v>57329.270888827872</v>
      </c>
      <c r="U276" s="8">
        <v>59883.340093594605</v>
      </c>
      <c r="V276" s="8">
        <v>62238.988957004687</v>
      </c>
      <c r="W276" s="8">
        <v>64365.633187934131</v>
      </c>
      <c r="X276" s="8">
        <v>65570.953790492698</v>
      </c>
      <c r="Y276" s="8">
        <v>67305.727422033131</v>
      </c>
      <c r="Z276" s="8">
        <v>68196.039917622096</v>
      </c>
      <c r="AA276" s="8">
        <v>68883.240349581378</v>
      </c>
      <c r="AB276" s="8">
        <v>68252.643635550878</v>
      </c>
      <c r="AC276" s="8">
        <v>68712.851087571893</v>
      </c>
      <c r="AD276" s="8">
        <v>69589.365365579099</v>
      </c>
      <c r="AE276" s="8">
        <v>71181.30416701932</v>
      </c>
      <c r="AF276" s="8">
        <v>72372.112779725459</v>
      </c>
      <c r="AG276" s="8">
        <v>74066.943519324384</v>
      </c>
      <c r="AH276" s="8">
        <v>75579.224957178943</v>
      </c>
      <c r="AI276" s="8">
        <v>75559.350758829431</v>
      </c>
      <c r="AJ276" s="8">
        <v>72802.649837058008</v>
      </c>
      <c r="AK276" s="8">
        <v>72517.94314452789</v>
      </c>
      <c r="AL276" s="8">
        <v>72741.309959654303</v>
      </c>
      <c r="AM276" s="8">
        <v>74088.695638624515</v>
      </c>
      <c r="AN276" s="8">
        <v>75119.602933188435</v>
      </c>
      <c r="AO276" s="8">
        <v>75895.621662774487</v>
      </c>
      <c r="AP276" s="8">
        <v>76904.165096741883</v>
      </c>
      <c r="AQ276" s="106">
        <v>78226.89664216619</v>
      </c>
      <c r="AR276" s="8">
        <v>79299.76839488199</v>
      </c>
      <c r="AS276" s="8">
        <v>80022.22191202527</v>
      </c>
      <c r="AT276" s="8">
        <v>80498.882819151448</v>
      </c>
      <c r="AU276" s="8">
        <v>80812.550092588936</v>
      </c>
      <c r="AV276" s="8">
        <v>80852.655059411132</v>
      </c>
      <c r="AW276" s="8">
        <v>80806.423205502331</v>
      </c>
      <c r="AX276" s="8">
        <v>80830.707361690627</v>
      </c>
      <c r="AY276" s="8">
        <v>80948.661656138298</v>
      </c>
      <c r="AZ276" s="8">
        <v>80878.238613297086</v>
      </c>
      <c r="BA276" s="8">
        <v>80888.238784502886</v>
      </c>
      <c r="BB276" s="8">
        <v>80926.75616140732</v>
      </c>
      <c r="BC276" s="8">
        <v>81197.474118562182</v>
      </c>
      <c r="BD276" s="8">
        <v>81464.820921835097</v>
      </c>
      <c r="BE276" s="110">
        <v>5.6367735864824653E-3</v>
      </c>
      <c r="BF276" s="1" t="s">
        <v>119</v>
      </c>
    </row>
    <row r="277" spans="1:58" s="1" customFormat="1">
      <c r="A277" s="8">
        <v>220.57454844031642</v>
      </c>
      <c r="B277" s="8"/>
      <c r="C277" s="1" t="s">
        <v>120</v>
      </c>
      <c r="D277" s="185" t="s">
        <v>43</v>
      </c>
      <c r="F277" s="8">
        <v>15110.554146741873</v>
      </c>
      <c r="G277" s="8">
        <v>18897.525479816875</v>
      </c>
      <c r="H277" s="8">
        <v>22684.496812891877</v>
      </c>
      <c r="I277" s="8">
        <v>22790.96040079034</v>
      </c>
      <c r="J277" s="8">
        <v>22868.071136585651</v>
      </c>
      <c r="K277" s="8">
        <v>22928.284149413474</v>
      </c>
      <c r="L277" s="8">
        <v>22711.628351579398</v>
      </c>
      <c r="M277" s="8">
        <v>22413.899018702621</v>
      </c>
      <c r="N277" s="8">
        <v>23011.11850794945</v>
      </c>
      <c r="O277" s="8">
        <v>22814.176099940669</v>
      </c>
      <c r="P277" s="8">
        <v>23375.130757053677</v>
      </c>
      <c r="Q277" s="8">
        <v>23896.822558612297</v>
      </c>
      <c r="R277" s="8">
        <v>24211.389711297299</v>
      </c>
      <c r="S277" s="8">
        <v>25207.663927671896</v>
      </c>
      <c r="T277" s="8">
        <v>25829.18581318625</v>
      </c>
      <c r="U277" s="8">
        <v>26979.898652314874</v>
      </c>
      <c r="V277" s="8">
        <v>28041.214996658913</v>
      </c>
      <c r="W277" s="8">
        <v>28999.35536976318</v>
      </c>
      <c r="X277" s="8">
        <v>29542.401693661457</v>
      </c>
      <c r="Y277" s="8">
        <v>30323.988303401613</v>
      </c>
      <c r="Z277" s="8">
        <v>31006.105312805237</v>
      </c>
      <c r="AA277" s="8">
        <v>31737.357087980727</v>
      </c>
      <c r="AB277" s="8">
        <v>31853.529467166318</v>
      </c>
      <c r="AC277" s="8">
        <v>32575.680823859493</v>
      </c>
      <c r="AD277" s="8">
        <v>33518.523530953906</v>
      </c>
      <c r="AE277" s="8">
        <v>34882.341931854091</v>
      </c>
      <c r="AF277" s="8">
        <v>36131.98538024052</v>
      </c>
      <c r="AG277" s="8">
        <v>37040.497290529624</v>
      </c>
      <c r="AH277" s="8">
        <v>39195.587104531987</v>
      </c>
      <c r="AI277" s="8">
        <v>40773.152534141125</v>
      </c>
      <c r="AJ277" s="8">
        <v>41062.717452813136</v>
      </c>
      <c r="AK277" s="8">
        <v>42846.357427011972</v>
      </c>
      <c r="AL277" s="8">
        <v>44018.601965331771</v>
      </c>
      <c r="AM277" s="8">
        <v>45744.414393708699</v>
      </c>
      <c r="AN277" s="8">
        <v>47663.857243265564</v>
      </c>
      <c r="AO277" s="8">
        <v>49617.72707821244</v>
      </c>
      <c r="AP277" s="8">
        <v>50525.351792482397</v>
      </c>
      <c r="AQ277" s="106">
        <v>53126.83621437048</v>
      </c>
      <c r="AR277" s="8">
        <v>55384.395974329833</v>
      </c>
      <c r="AS277" s="8">
        <v>57308.147036458002</v>
      </c>
      <c r="AT277" s="8">
        <v>59292.16778018693</v>
      </c>
      <c r="AU277" s="8">
        <v>61266.500085313455</v>
      </c>
      <c r="AV277" s="8">
        <v>63212.209771763744</v>
      </c>
      <c r="AW277" s="8">
        <v>64991.069048380945</v>
      </c>
      <c r="AX277" s="8">
        <v>66670.421465570413</v>
      </c>
      <c r="AY277" s="8">
        <v>68878.645953149273</v>
      </c>
      <c r="AZ277" s="8">
        <v>70694.877340453546</v>
      </c>
      <c r="BA277" s="8">
        <v>72275.45233660558</v>
      </c>
      <c r="BB277" s="8">
        <v>73751.641564408157</v>
      </c>
      <c r="BC277" s="8">
        <v>75623.645269571134</v>
      </c>
      <c r="BD277" s="8">
        <v>77583.454122164709</v>
      </c>
      <c r="BE277" s="110">
        <v>3.232411185235505E-2</v>
      </c>
      <c r="BF277" s="1" t="s">
        <v>120</v>
      </c>
    </row>
    <row r="278" spans="1:58" s="1" customFormat="1">
      <c r="A278" s="8">
        <v>220.57454844031642</v>
      </c>
      <c r="B278" s="8"/>
      <c r="C278" s="1" t="s">
        <v>121</v>
      </c>
      <c r="D278" s="185" t="s">
        <v>45</v>
      </c>
      <c r="F278" s="8">
        <v>27091.427765396311</v>
      </c>
      <c r="G278" s="8">
        <v>26854.378313423978</v>
      </c>
      <c r="H278" s="8">
        <v>26617.32886145165</v>
      </c>
      <c r="I278" s="8">
        <v>26742.250139372747</v>
      </c>
      <c r="J278" s="8">
        <v>26832.72963426046</v>
      </c>
      <c r="K278" s="8">
        <v>26903.381832428946</v>
      </c>
      <c r="L278" s="8">
        <v>26649.16421992223</v>
      </c>
      <c r="M278" s="8">
        <v>26299.817279134986</v>
      </c>
      <c r="N278" s="8">
        <v>27000.577259789123</v>
      </c>
      <c r="O278" s="8">
        <v>26769.490765608803</v>
      </c>
      <c r="P278" s="8">
        <v>27427.698646872188</v>
      </c>
      <c r="Q278" s="8">
        <v>28039.836635250114</v>
      </c>
      <c r="R278" s="8">
        <v>28408.940584131567</v>
      </c>
      <c r="S278" s="8">
        <v>29577.939776494393</v>
      </c>
      <c r="T278" s="8">
        <v>30307.215482179141</v>
      </c>
      <c r="U278" s="8">
        <v>31657.428463177443</v>
      </c>
      <c r="V278" s="8">
        <v>32902.746196978107</v>
      </c>
      <c r="W278" s="8">
        <v>34027.00024663622</v>
      </c>
      <c r="X278" s="8">
        <v>34664.19501050633</v>
      </c>
      <c r="Y278" s="8">
        <v>35581.286008678158</v>
      </c>
      <c r="Z278" s="8">
        <v>36083.497426165137</v>
      </c>
      <c r="AA278" s="8">
        <v>36494.12300096816</v>
      </c>
      <c r="AB278" s="8">
        <v>36205.695140698299</v>
      </c>
      <c r="AC278" s="8">
        <v>36506.780251500866</v>
      </c>
      <c r="AD278" s="8">
        <v>37031.665828922414</v>
      </c>
      <c r="AE278" s="8">
        <v>37945.836580810574</v>
      </c>
      <c r="AF278" s="8">
        <v>38655.420572277268</v>
      </c>
      <c r="AG278" s="8">
        <v>39542.014609696787</v>
      </c>
      <c r="AH278" s="8">
        <v>40506.610339257597</v>
      </c>
      <c r="AI278" s="8">
        <v>40674.447448026942</v>
      </c>
      <c r="AJ278" s="8">
        <v>39390.246920401965</v>
      </c>
      <c r="AK278" s="8">
        <v>39454.749988844465</v>
      </c>
      <c r="AL278" s="8">
        <v>39693.211103191039</v>
      </c>
      <c r="AM278" s="8">
        <v>40530.789705336509</v>
      </c>
      <c r="AN278" s="8">
        <v>41238.96657848583</v>
      </c>
      <c r="AO278" s="8">
        <v>41829.264706892172</v>
      </c>
      <c r="AP278" s="8">
        <v>42413.023494160552</v>
      </c>
      <c r="AQ278" s="106">
        <v>43337.25799940202</v>
      </c>
      <c r="AR278" s="8">
        <v>44103.486231193725</v>
      </c>
      <c r="AS278" s="8">
        <v>44664.813136382552</v>
      </c>
      <c r="AT278" s="8">
        <v>45115.510929459837</v>
      </c>
      <c r="AU278" s="8">
        <v>45487.265075731302</v>
      </c>
      <c r="AV278" s="8">
        <v>45725.133641029402</v>
      </c>
      <c r="AW278" s="8">
        <v>45903.007832377021</v>
      </c>
      <c r="AX278" s="8">
        <v>46103.378980235961</v>
      </c>
      <c r="AY278" s="8">
        <v>46407.941222769812</v>
      </c>
      <c r="AZ278" s="8">
        <v>46578.461294622779</v>
      </c>
      <c r="BA278" s="8">
        <v>46760.906319257723</v>
      </c>
      <c r="BB278" s="8">
        <v>46945.238969274375</v>
      </c>
      <c r="BC278" s="8">
        <v>47284.975697394591</v>
      </c>
      <c r="BD278" s="8">
        <v>47632.972132191157</v>
      </c>
      <c r="BE278" s="110">
        <v>9.5456199474303286E-3</v>
      </c>
      <c r="BF278" s="1" t="s">
        <v>121</v>
      </c>
    </row>
    <row r="279" spans="1:58" s="1" customFormat="1">
      <c r="A279" s="8">
        <v>708.10841281428736</v>
      </c>
      <c r="B279" s="8"/>
      <c r="C279" s="1" t="s">
        <v>122</v>
      </c>
      <c r="D279" s="186" t="s">
        <v>5432</v>
      </c>
      <c r="F279" s="8">
        <v>1145.4211097277091</v>
      </c>
      <c r="G279" s="8">
        <v>2899.3137186553386</v>
      </c>
      <c r="H279" s="8">
        <v>4653.2063275829678</v>
      </c>
      <c r="I279" s="8">
        <v>4722.1827958588665</v>
      </c>
      <c r="J279" s="8">
        <v>4803.0505198635774</v>
      </c>
      <c r="K279" s="8">
        <v>4864.1054718609148</v>
      </c>
      <c r="L279" s="8">
        <v>4847.1465088239911</v>
      </c>
      <c r="M279" s="8">
        <v>4921.2901977497777</v>
      </c>
      <c r="N279" s="8">
        <v>5132.826898850004</v>
      </c>
      <c r="O279" s="8">
        <v>5165.3941277993135</v>
      </c>
      <c r="P279" s="8">
        <v>5307.180926289423</v>
      </c>
      <c r="Q279" s="8">
        <v>5413.9324826064094</v>
      </c>
      <c r="R279" s="8">
        <v>5527.7892431994651</v>
      </c>
      <c r="S279" s="8">
        <v>5793.8879649185292</v>
      </c>
      <c r="T279" s="8">
        <v>6012.6273752844645</v>
      </c>
      <c r="U279" s="8">
        <v>6396.3583829453282</v>
      </c>
      <c r="V279" s="8">
        <v>6644.3243452930392</v>
      </c>
      <c r="W279" s="8">
        <v>6897.2765527024421</v>
      </c>
      <c r="X279" s="8">
        <v>7099.8649378566442</v>
      </c>
      <c r="Y279" s="8">
        <v>7280.7841604239902</v>
      </c>
      <c r="Z279" s="8">
        <v>7440.8024860006608</v>
      </c>
      <c r="AA279" s="8">
        <v>7753.3183815559305</v>
      </c>
      <c r="AB279" s="8">
        <v>7831.6449985303652</v>
      </c>
      <c r="AC279" s="8">
        <v>8006.5157584517292</v>
      </c>
      <c r="AD279" s="8">
        <v>8228.1687845852503</v>
      </c>
      <c r="AE279" s="8">
        <v>8541.3880336494094</v>
      </c>
      <c r="AF279" s="8">
        <v>8817.5634904317358</v>
      </c>
      <c r="AG279" s="8">
        <v>9544.5279593500582</v>
      </c>
      <c r="AH279" s="8">
        <v>9776.8374284539932</v>
      </c>
      <c r="AI279" s="8">
        <v>9761.7169767913238</v>
      </c>
      <c r="AJ279" s="8">
        <v>9414.1980469401842</v>
      </c>
      <c r="AK279" s="8">
        <v>9506.1973899222412</v>
      </c>
      <c r="AL279" s="8">
        <v>9645.3093575632356</v>
      </c>
      <c r="AM279" s="8">
        <v>9895.4078219617149</v>
      </c>
      <c r="AN279" s="8">
        <v>10093.384705965702</v>
      </c>
      <c r="AO279" s="8">
        <v>10227.664624322379</v>
      </c>
      <c r="AP279" s="8">
        <v>10443.771409510931</v>
      </c>
      <c r="AQ279" s="106">
        <v>10593.222355760852</v>
      </c>
      <c r="AR279" s="8">
        <v>10720.00583597345</v>
      </c>
      <c r="AS279" s="8">
        <v>10838.734387265296</v>
      </c>
      <c r="AT279" s="8">
        <v>10945.636808908079</v>
      </c>
      <c r="AU279" s="8">
        <v>11031.96563772049</v>
      </c>
      <c r="AV279" s="8">
        <v>11094.75289663665</v>
      </c>
      <c r="AW279" s="8">
        <v>11188.651007637169</v>
      </c>
      <c r="AX279" s="8">
        <v>11266.099147370209</v>
      </c>
      <c r="AY279" s="8">
        <v>11332.220296633526</v>
      </c>
      <c r="AZ279" s="8">
        <v>11373.731923532387</v>
      </c>
      <c r="BA279" s="8">
        <v>11443.655793753001</v>
      </c>
      <c r="BB279" s="8">
        <v>11520.865241520816</v>
      </c>
      <c r="BC279" s="8">
        <v>11593.431986085636</v>
      </c>
      <c r="BD279" s="8">
        <v>11666.40383185732</v>
      </c>
      <c r="BE279" s="110">
        <v>1.0782429061708232E-2</v>
      </c>
      <c r="BF279" s="1" t="s">
        <v>122</v>
      </c>
    </row>
    <row r="280" spans="1:58" s="1" customFormat="1">
      <c r="A280" s="8">
        <v>708.10841281428736</v>
      </c>
      <c r="B280" s="8"/>
      <c r="C280" s="1" t="s">
        <v>123</v>
      </c>
      <c r="D280" s="186" t="s">
        <v>5429</v>
      </c>
      <c r="F280" s="8">
        <v>9961.213275817503</v>
      </c>
      <c r="G280" s="8">
        <v>9277.8038996970827</v>
      </c>
      <c r="H280" s="8">
        <v>8594.3945235766678</v>
      </c>
      <c r="I280" s="8">
        <v>8721.7929107257623</v>
      </c>
      <c r="J280" s="8">
        <v>8871.1542489927488</v>
      </c>
      <c r="K280" s="8">
        <v>8983.9217276176933</v>
      </c>
      <c r="L280" s="8">
        <v>8952.5988055744328</v>
      </c>
      <c r="M280" s="8">
        <v>9089.5409631323892</v>
      </c>
      <c r="N280" s="8">
        <v>9480.2457239968408</v>
      </c>
      <c r="O280" s="8">
        <v>9540.3968530088641</v>
      </c>
      <c r="P280" s="8">
        <v>9802.2747064011619</v>
      </c>
      <c r="Q280" s="8">
        <v>9999.4430514959204</v>
      </c>
      <c r="R280" s="8">
        <v>10209.734590453189</v>
      </c>
      <c r="S280" s="8">
        <v>10701.214493916017</v>
      </c>
      <c r="T280" s="8">
        <v>11105.222538733551</v>
      </c>
      <c r="U280" s="8">
        <v>11813.967313539215</v>
      </c>
      <c r="V280" s="8">
        <v>12271.956312694891</v>
      </c>
      <c r="W280" s="8">
        <v>12739.154823364681</v>
      </c>
      <c r="X280" s="8">
        <v>13113.332193834716</v>
      </c>
      <c r="Y280" s="8">
        <v>13447.486982206243</v>
      </c>
      <c r="Z280" s="8">
        <v>13640.857864027112</v>
      </c>
      <c r="AA280" s="8">
        <v>13872.69083053642</v>
      </c>
      <c r="AB280" s="8">
        <v>13796.657277388424</v>
      </c>
      <c r="AC280" s="8">
        <v>13921.166336675924</v>
      </c>
      <c r="AD280" s="8">
        <v>14127.797044953708</v>
      </c>
      <c r="AE280" s="8">
        <v>14478.709794728822</v>
      </c>
      <c r="AF280" s="8">
        <v>14748.776127901292</v>
      </c>
      <c r="AG280" s="8">
        <v>15323.688992632924</v>
      </c>
      <c r="AH280" s="8">
        <v>15574.02096873552</v>
      </c>
      <c r="AI280" s="8">
        <v>15471.408362700904</v>
      </c>
      <c r="AJ280" s="8">
        <v>14808.027374629297</v>
      </c>
      <c r="AK280" s="8">
        <v>14701.582139992055</v>
      </c>
      <c r="AL280" s="8">
        <v>14741.349725640273</v>
      </c>
      <c r="AM280" s="8">
        <v>14997.232562721047</v>
      </c>
      <c r="AN280" s="8">
        <v>15161.527230267668</v>
      </c>
      <c r="AO280" s="8">
        <v>15248.257698792962</v>
      </c>
      <c r="AP280" s="8">
        <v>15476.560139126617</v>
      </c>
      <c r="AQ280" s="106">
        <v>15627.021354140099</v>
      </c>
      <c r="AR280" s="8">
        <v>15743.274766561381</v>
      </c>
      <c r="AS280" s="8">
        <v>15814.79227023183</v>
      </c>
      <c r="AT280" s="8">
        <v>15834.739783503863</v>
      </c>
      <c r="AU280" s="8">
        <v>15817.008378240404</v>
      </c>
      <c r="AV280" s="8">
        <v>15742.250420520806</v>
      </c>
      <c r="AW280" s="8">
        <v>15677.932968479659</v>
      </c>
      <c r="AX280" s="8">
        <v>15623.26523228129</v>
      </c>
      <c r="AY280" s="8">
        <v>15548.276129217518</v>
      </c>
      <c r="AZ280" s="8">
        <v>15451.445401793935</v>
      </c>
      <c r="BA280" s="8">
        <v>15396.303860758939</v>
      </c>
      <c r="BB280" s="8">
        <v>15355.760044897997</v>
      </c>
      <c r="BC280" s="8">
        <v>15329.725848100466</v>
      </c>
      <c r="BD280" s="8">
        <v>15298.21524972861</v>
      </c>
      <c r="BE280" s="110">
        <v>1.6296638282849846E-3</v>
      </c>
      <c r="BF280" s="1" t="s">
        <v>123</v>
      </c>
    </row>
    <row r="281" spans="1:58" s="1" customFormat="1">
      <c r="A281" s="8">
        <v>708.10841281428736</v>
      </c>
      <c r="B281" s="8"/>
      <c r="C281" s="1" t="s">
        <v>124</v>
      </c>
      <c r="D281" s="186" t="s">
        <v>5430</v>
      </c>
      <c r="F281" s="8">
        <v>2490.3033189543758</v>
      </c>
      <c r="G281" s="8">
        <v>2319.4509749242707</v>
      </c>
      <c r="H281" s="8">
        <v>2148.5986308941669</v>
      </c>
      <c r="I281" s="8">
        <v>2180.4482276814406</v>
      </c>
      <c r="J281" s="8">
        <v>2217.7885622481872</v>
      </c>
      <c r="K281" s="8">
        <v>2245.9804319044233</v>
      </c>
      <c r="L281" s="8">
        <v>2238.1497013936082</v>
      </c>
      <c r="M281" s="8">
        <v>2272.3852407830973</v>
      </c>
      <c r="N281" s="8">
        <v>2370.0614309992102</v>
      </c>
      <c r="O281" s="8">
        <v>2385.099213252216</v>
      </c>
      <c r="P281" s="8">
        <v>2450.5686766002905</v>
      </c>
      <c r="Q281" s="8">
        <v>2499.8607628739801</v>
      </c>
      <c r="R281" s="8">
        <v>2552.4336476132971</v>
      </c>
      <c r="S281" s="8">
        <v>2675.3036234790043</v>
      </c>
      <c r="T281" s="8">
        <v>2776.3056346833878</v>
      </c>
      <c r="U281" s="8">
        <v>2953.4918283848037</v>
      </c>
      <c r="V281" s="8">
        <v>3067.9890781737226</v>
      </c>
      <c r="W281" s="8">
        <v>3184.7887058411702</v>
      </c>
      <c r="X281" s="8">
        <v>3278.3330484586791</v>
      </c>
      <c r="Y281" s="8">
        <v>3361.8717455515607</v>
      </c>
      <c r="Z281" s="8">
        <v>3632.5223696265007</v>
      </c>
      <c r="AA281" s="8">
        <v>4441.9015054216325</v>
      </c>
      <c r="AB281" s="8">
        <v>4903.0609251577835</v>
      </c>
      <c r="AC281" s="8">
        <v>5365.9975567944002</v>
      </c>
      <c r="AD281" s="8">
        <v>5858.7859645388498</v>
      </c>
      <c r="AE281" s="8">
        <v>6441.6862271514865</v>
      </c>
      <c r="AF281" s="8">
        <v>7031.4119334010411</v>
      </c>
      <c r="AG281" s="8">
        <v>8040.6742408213431</v>
      </c>
      <c r="AH281" s="8">
        <v>8481.8959596366622</v>
      </c>
      <c r="AI281" s="8">
        <v>8625.9823128350945</v>
      </c>
      <c r="AJ281" s="8">
        <v>8544.3044685465084</v>
      </c>
      <c r="AK281" s="8">
        <v>9130.5968360569532</v>
      </c>
      <c r="AL281" s="8">
        <v>9615.2953197101779</v>
      </c>
      <c r="AM281" s="8">
        <v>10117.566011660167</v>
      </c>
      <c r="AN281" s="8">
        <v>10591.757215910133</v>
      </c>
      <c r="AO281" s="8">
        <v>10962.838236630007</v>
      </c>
      <c r="AP281" s="8">
        <v>11382.434953554681</v>
      </c>
      <c r="AQ281" s="106">
        <v>11687.47334992966</v>
      </c>
      <c r="AR281" s="8">
        <v>11969.042215542717</v>
      </c>
      <c r="AS281" s="8">
        <v>12307.494049410998</v>
      </c>
      <c r="AT281" s="8">
        <v>12701.212226437236</v>
      </c>
      <c r="AU281" s="8">
        <v>13086.903620815703</v>
      </c>
      <c r="AV281" s="8">
        <v>13491.261091470504</v>
      </c>
      <c r="AW281" s="8">
        <v>14000.919185839626</v>
      </c>
      <c r="AX281" s="8">
        <v>14424.529667916877</v>
      </c>
      <c r="AY281" s="8">
        <v>14842.873860544199</v>
      </c>
      <c r="AZ281" s="8">
        <v>15205.114374911076</v>
      </c>
      <c r="BA281" s="8">
        <v>15599.151043706264</v>
      </c>
      <c r="BB281" s="8">
        <v>15993.518238738852</v>
      </c>
      <c r="BC281" s="8">
        <v>16340.005055782434</v>
      </c>
      <c r="BD281" s="8">
        <v>16699.098518230861</v>
      </c>
      <c r="BE281" s="110">
        <v>3.4072087737470128E-2</v>
      </c>
      <c r="BF281" s="1" t="s">
        <v>124</v>
      </c>
    </row>
    <row r="282" spans="1:58" s="1" customFormat="1">
      <c r="A282" s="8">
        <v>708.10841281428736</v>
      </c>
      <c r="B282" s="8"/>
      <c r="C282" s="1" t="s">
        <v>125</v>
      </c>
      <c r="D282" s="186" t="s">
        <v>5431</v>
      </c>
      <c r="F282" s="8">
        <v>5516.0415876491579</v>
      </c>
      <c r="G282" s="8">
        <v>4832.1895310922318</v>
      </c>
      <c r="H282" s="8">
        <v>4148.337474535304</v>
      </c>
      <c r="I282" s="8">
        <v>4209.8300557934908</v>
      </c>
      <c r="J282" s="8">
        <v>4281.9237018415006</v>
      </c>
      <c r="K282" s="8">
        <v>4336.3542444708164</v>
      </c>
      <c r="L282" s="8">
        <v>4321.2353142230195</v>
      </c>
      <c r="M282" s="8">
        <v>4387.3344771696347</v>
      </c>
      <c r="N282" s="8">
        <v>4575.9196295648571</v>
      </c>
      <c r="O282" s="8">
        <v>4604.9533424031115</v>
      </c>
      <c r="P282" s="8">
        <v>4731.3563961607624</v>
      </c>
      <c r="Q282" s="8">
        <v>4826.5255011518029</v>
      </c>
      <c r="R282" s="8">
        <v>4928.0289019138954</v>
      </c>
      <c r="S282" s="8">
        <v>5165.2561429862953</v>
      </c>
      <c r="T282" s="8">
        <v>5360.2625169353532</v>
      </c>
      <c r="U282" s="8">
        <v>5702.3590428909547</v>
      </c>
      <c r="V282" s="8">
        <v>5923.4209132659416</v>
      </c>
      <c r="W282" s="8">
        <v>6148.928025435609</v>
      </c>
      <c r="X282" s="8">
        <v>6329.5357464083654</v>
      </c>
      <c r="Y282" s="8">
        <v>6490.8253901516618</v>
      </c>
      <c r="Z282" s="8">
        <v>6641.7124607483611</v>
      </c>
      <c r="AA282" s="8">
        <v>6948.1408095370089</v>
      </c>
      <c r="AB282" s="8">
        <v>7035.7465017183213</v>
      </c>
      <c r="AC282" s="8">
        <v>7207.6309870677396</v>
      </c>
      <c r="AD282" s="8">
        <v>7421.5670118882181</v>
      </c>
      <c r="AE282" s="8">
        <v>7719.1351981849666</v>
      </c>
      <c r="AF282" s="8">
        <v>7984.6798150114055</v>
      </c>
      <c r="AG282" s="8">
        <v>8427.8338340407809</v>
      </c>
      <c r="AH282" s="8">
        <v>8645.9428574981976</v>
      </c>
      <c r="AI282" s="8">
        <v>8640.8821308906099</v>
      </c>
      <c r="AJ282" s="8">
        <v>8345.1815552286644</v>
      </c>
      <c r="AK282" s="8">
        <v>8453.3146745392933</v>
      </c>
      <c r="AL282" s="8">
        <v>8595.5792522969787</v>
      </c>
      <c r="AM282" s="8">
        <v>8831.8311397843008</v>
      </c>
      <c r="AN282" s="8">
        <v>9022.8964380714497</v>
      </c>
      <c r="AO282" s="8">
        <v>9155.1030244684462</v>
      </c>
      <c r="AP282" s="8">
        <v>9358.4834333599865</v>
      </c>
      <c r="AQ282" s="106">
        <v>9499.9190017875753</v>
      </c>
      <c r="AR282" s="8">
        <v>9621.1079467733525</v>
      </c>
      <c r="AS282" s="8">
        <v>9738.5502795381399</v>
      </c>
      <c r="AT282" s="8">
        <v>9848.9985143941685</v>
      </c>
      <c r="AU282" s="8">
        <v>9941.7721602808178</v>
      </c>
      <c r="AV282" s="8">
        <v>10015.793812053675</v>
      </c>
      <c r="AW282" s="8">
        <v>10121.46764578004</v>
      </c>
      <c r="AX282" s="8">
        <v>10208.799766212996</v>
      </c>
      <c r="AY282" s="8">
        <v>10286.356189875352</v>
      </c>
      <c r="AZ282" s="8">
        <v>10340.312410679497</v>
      </c>
      <c r="BA282" s="8">
        <v>10419.772246170949</v>
      </c>
      <c r="BB282" s="8">
        <v>10505.358260066218</v>
      </c>
      <c r="BC282" s="8">
        <v>10584.520290406146</v>
      </c>
      <c r="BD282" s="8">
        <v>10664.688445276999</v>
      </c>
      <c r="BE282" s="110">
        <v>1.2338186355618681E-2</v>
      </c>
      <c r="BF282" s="1" t="s">
        <v>125</v>
      </c>
    </row>
    <row r="283" spans="1:58" s="1" customFormat="1">
      <c r="A283" s="8">
        <v>251.06008457921189</v>
      </c>
      <c r="B283" s="8"/>
      <c r="C283" s="1" t="s">
        <v>126</v>
      </c>
      <c r="D283" s="186" t="s">
        <v>5433</v>
      </c>
      <c r="F283" s="8">
        <v>52459.717392450802</v>
      </c>
      <c r="G283" s="8">
        <v>52715.95523740026</v>
      </c>
      <c r="H283" s="8">
        <v>52972.193082349717</v>
      </c>
      <c r="I283" s="8">
        <v>53212.466582069668</v>
      </c>
      <c r="J283" s="8">
        <v>53938.137008894228</v>
      </c>
      <c r="K283" s="8">
        <v>54658.14918677666</v>
      </c>
      <c r="L283" s="8">
        <v>54742.833531026023</v>
      </c>
      <c r="M283" s="8">
        <v>54443.844986943564</v>
      </c>
      <c r="N283" s="8">
        <v>55849.634953873981</v>
      </c>
      <c r="O283" s="8">
        <v>55878.248310892755</v>
      </c>
      <c r="P283" s="8">
        <v>57396.258918086387</v>
      </c>
      <c r="Q283" s="8">
        <v>58035.309287294032</v>
      </c>
      <c r="R283" s="8">
        <v>59654.398509755512</v>
      </c>
      <c r="S283" s="8">
        <v>62104.8709686109</v>
      </c>
      <c r="T283" s="8">
        <v>63526.574546607473</v>
      </c>
      <c r="U283" s="8">
        <v>65957.962889180169</v>
      </c>
      <c r="V283" s="8">
        <v>68171.241513705259</v>
      </c>
      <c r="W283" s="8">
        <v>70617.724740144578</v>
      </c>
      <c r="X283" s="8">
        <v>71464.039108899116</v>
      </c>
      <c r="Y283" s="8">
        <v>72789.143125892486</v>
      </c>
      <c r="Z283" s="8">
        <v>75215.745131270101</v>
      </c>
      <c r="AA283" s="8">
        <v>76186.560911929831</v>
      </c>
      <c r="AB283" s="8">
        <v>76853.980700327316</v>
      </c>
      <c r="AC283" s="8">
        <v>77917.122126248083</v>
      </c>
      <c r="AD283" s="8">
        <v>79216.483772401363</v>
      </c>
      <c r="AE283" s="8">
        <v>81328.70406933871</v>
      </c>
      <c r="AF283" s="8">
        <v>82980.75448909268</v>
      </c>
      <c r="AG283" s="8">
        <v>85228.095269172089</v>
      </c>
      <c r="AH283" s="8">
        <v>86788.116383723274</v>
      </c>
      <c r="AI283" s="8">
        <v>86103.476867319783</v>
      </c>
      <c r="AJ283" s="8">
        <v>82205.115772518067</v>
      </c>
      <c r="AK283" s="8">
        <v>81045.155787136551</v>
      </c>
      <c r="AL283" s="8">
        <v>80881.90325485119</v>
      </c>
      <c r="AM283" s="8">
        <v>82028.857631746811</v>
      </c>
      <c r="AN283" s="8">
        <v>82641.719761979723</v>
      </c>
      <c r="AO283" s="8">
        <v>82880.638266193084</v>
      </c>
      <c r="AP283" s="8">
        <v>83943.086428588911</v>
      </c>
      <c r="AQ283" s="106">
        <v>84641.589922982181</v>
      </c>
      <c r="AR283" s="8">
        <v>85152.346368074053</v>
      </c>
      <c r="AS283" s="8">
        <v>85328.884754249695</v>
      </c>
      <c r="AT283" s="8">
        <v>85129.554151813834</v>
      </c>
      <c r="AU283" s="8">
        <v>84703.73059558704</v>
      </c>
      <c r="AV283" s="8">
        <v>83903.461515153176</v>
      </c>
      <c r="AW283" s="8">
        <v>83058.935573466078</v>
      </c>
      <c r="AX283" s="8">
        <v>82352.560018806049</v>
      </c>
      <c r="AY283" s="8">
        <v>81530.484556129639</v>
      </c>
      <c r="AZ283" s="8">
        <v>80627.736843450388</v>
      </c>
      <c r="BA283" s="8">
        <v>79949.858199804628</v>
      </c>
      <c r="BB283" s="8">
        <v>79360.646085539891</v>
      </c>
      <c r="BC283" s="8">
        <v>78909.55828894407</v>
      </c>
      <c r="BD283" s="8">
        <v>78409.761635555173</v>
      </c>
      <c r="BE283" s="110">
        <v>-2.3606645155148176E-3</v>
      </c>
      <c r="BF283" s="1" t="s">
        <v>126</v>
      </c>
    </row>
    <row r="284" spans="1:58" s="1" customFormat="1">
      <c r="A284" s="8">
        <v>384.20960671607133</v>
      </c>
      <c r="B284" s="8"/>
      <c r="C284" s="1" t="s">
        <v>127</v>
      </c>
      <c r="D284" s="185" t="s">
        <v>52</v>
      </c>
      <c r="F284" s="8">
        <v>12238.967210627179</v>
      </c>
      <c r="G284" s="8">
        <v>12325.222891105739</v>
      </c>
      <c r="H284" s="8">
        <v>12411.478571584297</v>
      </c>
      <c r="I284" s="8">
        <v>12492.3602782791</v>
      </c>
      <c r="J284" s="8">
        <v>12736.637997994008</v>
      </c>
      <c r="K284" s="8">
        <v>12979.011018139992</v>
      </c>
      <c r="L284" s="8">
        <v>13082.905311561863</v>
      </c>
      <c r="M284" s="8">
        <v>13062.787028174751</v>
      </c>
      <c r="N284" s="8">
        <v>13424.845554871805</v>
      </c>
      <c r="O284" s="8">
        <v>13548.59001540821</v>
      </c>
      <c r="P284" s="8">
        <v>13980.657672693853</v>
      </c>
      <c r="Q284" s="8">
        <v>14151.634240852109</v>
      </c>
      <c r="R284" s="8">
        <v>14662.608287554143</v>
      </c>
      <c r="S284" s="8">
        <v>15342.221667490938</v>
      </c>
      <c r="T284" s="8">
        <v>15752.539658883021</v>
      </c>
      <c r="U284" s="8">
        <v>16413.182641424464</v>
      </c>
      <c r="V284" s="8">
        <v>17008.725904970168</v>
      </c>
      <c r="W284" s="8">
        <v>17714.846912884725</v>
      </c>
      <c r="X284" s="8">
        <v>18311.517709238116</v>
      </c>
      <c r="Y284" s="8">
        <v>18790.104072193208</v>
      </c>
      <c r="Z284" s="8">
        <v>19448.410032238226</v>
      </c>
      <c r="AA284" s="8">
        <v>20279.403781524616</v>
      </c>
      <c r="AB284" s="8">
        <v>20865.767577195416</v>
      </c>
      <c r="AC284" s="8">
        <v>21460.307798955622</v>
      </c>
      <c r="AD284" s="8">
        <v>22071.159594989709</v>
      </c>
      <c r="AE284" s="8">
        <v>22914.833275438461</v>
      </c>
      <c r="AF284" s="8">
        <v>23639.044839385035</v>
      </c>
      <c r="AG284" s="8">
        <v>24426.133526878155</v>
      </c>
      <c r="AH284" s="8">
        <v>25043.206132812746</v>
      </c>
      <c r="AI284" s="8">
        <v>24873.86133834214</v>
      </c>
      <c r="AJ284" s="8">
        <v>23771.34531839802</v>
      </c>
      <c r="AK284" s="8">
        <v>23458.740994993466</v>
      </c>
      <c r="AL284" s="8">
        <v>23434.112834825493</v>
      </c>
      <c r="AM284" s="8">
        <v>23789.138545521211</v>
      </c>
      <c r="AN284" s="8">
        <v>23989.637720825118</v>
      </c>
      <c r="AO284" s="8">
        <v>24081.69109963164</v>
      </c>
      <c r="AP284" s="8">
        <v>24413.256665010009</v>
      </c>
      <c r="AQ284" s="106">
        <v>24639.191223730017</v>
      </c>
      <c r="AR284" s="8">
        <v>24810.67170510393</v>
      </c>
      <c r="AS284" s="8">
        <v>24884.909187632937</v>
      </c>
      <c r="AT284" s="8">
        <v>24849.423568928956</v>
      </c>
      <c r="AU284" s="8">
        <v>24747.484312866236</v>
      </c>
      <c r="AV284" s="8">
        <v>24536.066707583839</v>
      </c>
      <c r="AW284" s="8">
        <v>24311.242656150054</v>
      </c>
      <c r="AX284" s="8">
        <v>24124.19889989962</v>
      </c>
      <c r="AY284" s="8">
        <v>23905.180188583236</v>
      </c>
      <c r="AZ284" s="8">
        <v>23662.048378177442</v>
      </c>
      <c r="BA284" s="8">
        <v>23488.709595676974</v>
      </c>
      <c r="BB284" s="8">
        <v>23337.05688390282</v>
      </c>
      <c r="BC284" s="8">
        <v>23225.675949779656</v>
      </c>
      <c r="BD284" s="8">
        <v>23134.527178915778</v>
      </c>
      <c r="BE284" s="110">
        <v>-1.3568133165598993E-3</v>
      </c>
      <c r="BF284" s="1" t="s">
        <v>127</v>
      </c>
    </row>
    <row r="285" spans="1:58" s="1" customFormat="1">
      <c r="A285" s="8">
        <v>2775.6577395339841</v>
      </c>
      <c r="B285" s="8"/>
      <c r="C285" s="1" t="s">
        <v>128</v>
      </c>
      <c r="D285" s="185" t="s">
        <v>54</v>
      </c>
      <c r="F285" s="8">
        <v>4018.0608689336441</v>
      </c>
      <c r="G285" s="8">
        <v>4064.3381986614581</v>
      </c>
      <c r="H285" s="8">
        <v>4110.6155283892722</v>
      </c>
      <c r="I285" s="8">
        <v>4130.4447133594185</v>
      </c>
      <c r="J285" s="8">
        <v>4205.0534065292159</v>
      </c>
      <c r="K285" s="8">
        <v>4217.0450784455206</v>
      </c>
      <c r="L285" s="8">
        <v>4170.9267556090681</v>
      </c>
      <c r="M285" s="8">
        <v>4134.7945018280743</v>
      </c>
      <c r="N285" s="8">
        <v>4282.9160340500976</v>
      </c>
      <c r="O285" s="8">
        <v>4275.4670964137213</v>
      </c>
      <c r="P285" s="8">
        <v>4429.7057135800214</v>
      </c>
      <c r="Q285" s="8">
        <v>4571.3057004235488</v>
      </c>
      <c r="R285" s="8">
        <v>4650.7392960571424</v>
      </c>
      <c r="S285" s="8">
        <v>4871.7140546202527</v>
      </c>
      <c r="T285" s="8">
        <v>5071.655054028929</v>
      </c>
      <c r="U285" s="8">
        <v>5305.9233944586949</v>
      </c>
      <c r="V285" s="8">
        <v>5510.6914731726365</v>
      </c>
      <c r="W285" s="8">
        <v>5667.2540484688725</v>
      </c>
      <c r="X285" s="8">
        <v>5754.0571342942558</v>
      </c>
      <c r="Y285" s="8">
        <v>5912.2142025016201</v>
      </c>
      <c r="Z285" s="8">
        <v>6003.5111888109896</v>
      </c>
      <c r="AA285" s="8">
        <v>6134.9943818498568</v>
      </c>
      <c r="AB285" s="8">
        <v>6108.7349988576152</v>
      </c>
      <c r="AC285" s="8">
        <v>6173.6786485485254</v>
      </c>
      <c r="AD285" s="8">
        <v>6269.9374728963212</v>
      </c>
      <c r="AE285" s="8">
        <v>6430.4101834982612</v>
      </c>
      <c r="AF285" s="8">
        <v>6559.1054418357116</v>
      </c>
      <c r="AG285" s="8">
        <v>6705.2437336816884</v>
      </c>
      <c r="AH285" s="8">
        <v>6955.4527393673752</v>
      </c>
      <c r="AI285" s="8">
        <v>7093.9562638591779</v>
      </c>
      <c r="AJ285" s="8">
        <v>6941.1770062005626</v>
      </c>
      <c r="AK285" s="8">
        <v>6957.4394876979886</v>
      </c>
      <c r="AL285" s="8">
        <v>7098.7993768183578</v>
      </c>
      <c r="AM285" s="8">
        <v>7441.8062455555264</v>
      </c>
      <c r="AN285" s="8">
        <v>7555.9522096344981</v>
      </c>
      <c r="AO285" s="8">
        <v>7666.0653991874442</v>
      </c>
      <c r="AP285" s="8">
        <v>7804.7312486272403</v>
      </c>
      <c r="AQ285" s="106">
        <v>7947.4630012578964</v>
      </c>
      <c r="AR285" s="8">
        <v>8158.5608765745383</v>
      </c>
      <c r="AS285" s="8">
        <v>8311.3659368888148</v>
      </c>
      <c r="AT285" s="8">
        <v>8464.5734987551805</v>
      </c>
      <c r="AU285" s="8">
        <v>8535.3450344893972</v>
      </c>
      <c r="AV285" s="8">
        <v>8610.2197510174483</v>
      </c>
      <c r="AW285" s="8">
        <v>8616.7496655842788</v>
      </c>
      <c r="AX285" s="8">
        <v>8663.6292347986946</v>
      </c>
      <c r="AY285" s="8">
        <v>8680.7392468852431</v>
      </c>
      <c r="AZ285" s="8">
        <v>8674.7128115756859</v>
      </c>
      <c r="BA285" s="8">
        <v>8719.2088703399913</v>
      </c>
      <c r="BB285" s="8">
        <v>8752.1002079634818</v>
      </c>
      <c r="BC285" s="8">
        <v>8808.9241106725476</v>
      </c>
      <c r="BD285" s="8">
        <v>8822.6594285467418</v>
      </c>
      <c r="BE285" s="110">
        <v>1.2064799027886883E-2</v>
      </c>
      <c r="BF285" s="1" t="s">
        <v>128</v>
      </c>
    </row>
    <row r="286" spans="1:58" s="1" customFormat="1">
      <c r="A286" s="8">
        <v>133.34302120283823</v>
      </c>
      <c r="B286" s="8"/>
      <c r="C286" s="1" t="s">
        <v>129</v>
      </c>
      <c r="D286" s="185" t="s">
        <v>56</v>
      </c>
      <c r="F286" s="8">
        <v>26199.773266968485</v>
      </c>
      <c r="G286" s="8">
        <v>23923.707463310635</v>
      </c>
      <c r="H286" s="8">
        <v>21647.641659652782</v>
      </c>
      <c r="I286" s="8">
        <v>22128.313168026249</v>
      </c>
      <c r="J286" s="8">
        <v>22691.850441645358</v>
      </c>
      <c r="K286" s="8">
        <v>23117.319831479061</v>
      </c>
      <c r="L286" s="8">
        <v>23149.057701051199</v>
      </c>
      <c r="M286" s="8">
        <v>23825.879336971771</v>
      </c>
      <c r="N286" s="8">
        <v>25078.936527734691</v>
      </c>
      <c r="O286" s="8">
        <v>25532.814116989506</v>
      </c>
      <c r="P286" s="8">
        <v>26363.909867431343</v>
      </c>
      <c r="Q286" s="8">
        <v>27020.037905563124</v>
      </c>
      <c r="R286" s="8">
        <v>27745.751550098303</v>
      </c>
      <c r="S286" s="8">
        <v>29311.199170970409</v>
      </c>
      <c r="T286" s="8">
        <v>30699.76709413149</v>
      </c>
      <c r="U286" s="8">
        <v>33060.000699184602</v>
      </c>
      <c r="V286" s="8">
        <v>34490.685630520056</v>
      </c>
      <c r="W286" s="8">
        <v>35472.814235427039</v>
      </c>
      <c r="X286" s="8">
        <v>35945.792596740102</v>
      </c>
      <c r="Y286" s="8">
        <v>36599.196670922705</v>
      </c>
      <c r="Z286" s="8">
        <v>37338.175449304828</v>
      </c>
      <c r="AA286" s="8">
        <v>37764.39848142652</v>
      </c>
      <c r="AB286" s="8">
        <v>37576.372594239103</v>
      </c>
      <c r="AC286" s="8">
        <v>37973.19540543147</v>
      </c>
      <c r="AD286" s="8">
        <v>38602.990098158494</v>
      </c>
      <c r="AE286" s="8">
        <v>39622.564281848492</v>
      </c>
      <c r="AF286" s="8">
        <v>40406.215175773526</v>
      </c>
      <c r="AG286" s="8">
        <v>42550.030642561411</v>
      </c>
      <c r="AH286" s="8">
        <v>43207.949415200863</v>
      </c>
      <c r="AI286" s="8">
        <v>43016.01224539891</v>
      </c>
      <c r="AJ286" s="8">
        <v>41208.540091255221</v>
      </c>
      <c r="AK286" s="8">
        <v>40763.213376414918</v>
      </c>
      <c r="AL286" s="8">
        <v>40816.333879546808</v>
      </c>
      <c r="AM286" s="8">
        <v>41531.578856622946</v>
      </c>
      <c r="AN286" s="8">
        <v>41977.419202036413</v>
      </c>
      <c r="AO286" s="8">
        <v>42232.407992846718</v>
      </c>
      <c r="AP286" s="8">
        <v>42907.664970955382</v>
      </c>
      <c r="AQ286" s="106">
        <v>43397.645577067815</v>
      </c>
      <c r="AR286" s="8">
        <v>43791.042966327353</v>
      </c>
      <c r="AS286" s="8">
        <v>44010.874318938353</v>
      </c>
      <c r="AT286" s="8">
        <v>44034.470101526262</v>
      </c>
      <c r="AU286" s="8">
        <v>43937.458419935436</v>
      </c>
      <c r="AV286" s="8">
        <v>43643.183072871405</v>
      </c>
      <c r="AW286" s="8">
        <v>43322.471898712611</v>
      </c>
      <c r="AX286" s="8">
        <v>43059.271874577804</v>
      </c>
      <c r="AY286" s="8">
        <v>42744.592377152308</v>
      </c>
      <c r="AZ286" s="8">
        <v>42383.914810460366</v>
      </c>
      <c r="BA286" s="8">
        <v>42138.37993833248</v>
      </c>
      <c r="BB286" s="8">
        <v>41936.608110605957</v>
      </c>
      <c r="BC286" s="8">
        <v>41805.472037361666</v>
      </c>
      <c r="BD286" s="8">
        <v>41646.114524552002</v>
      </c>
      <c r="BE286" s="110">
        <v>5.2826732863661392E-4</v>
      </c>
      <c r="BF286" s="1" t="s">
        <v>129</v>
      </c>
    </row>
    <row r="287" spans="1:58" s="1" customFormat="1">
      <c r="A287" s="8">
        <v>800.50067311630482</v>
      </c>
      <c r="B287" s="8"/>
      <c r="C287" s="1" t="s">
        <v>5454</v>
      </c>
      <c r="D287" s="185" t="s">
        <v>58</v>
      </c>
      <c r="F287" s="8">
        <v>533.37060867312175</v>
      </c>
      <c r="G287" s="8">
        <v>996.27006530550568</v>
      </c>
      <c r="H287" s="8">
        <v>1459.1695219378896</v>
      </c>
      <c r="I287" s="8">
        <v>1491.5694122404775</v>
      </c>
      <c r="J287" s="8">
        <v>1529.5549086316887</v>
      </c>
      <c r="K287" s="8">
        <v>1558.2338740323387</v>
      </c>
      <c r="L287" s="8">
        <v>1560.3731801377803</v>
      </c>
      <c r="M287" s="8">
        <v>1605.9946625352893</v>
      </c>
      <c r="N287" s="8">
        <v>1690.4575749741171</v>
      </c>
      <c r="O287" s="8">
        <v>1721.0514084892775</v>
      </c>
      <c r="P287" s="8">
        <v>1777.0718105230519</v>
      </c>
      <c r="Q287" s="8">
        <v>1821.2984311768487</v>
      </c>
      <c r="R287" s="8">
        <v>1870.2155025331188</v>
      </c>
      <c r="S287" s="8">
        <v>1975.7352396241201</v>
      </c>
      <c r="T287" s="8">
        <v>2069.3323170551284</v>
      </c>
      <c r="U287" s="8">
        <v>2228.4249792163846</v>
      </c>
      <c r="V287" s="8">
        <v>2324.8609734979896</v>
      </c>
      <c r="W287" s="8">
        <v>2391.0618165013484</v>
      </c>
      <c r="X287" s="8">
        <v>2422.9431465887023</v>
      </c>
      <c r="Y287" s="8">
        <v>2466.986157164506</v>
      </c>
      <c r="Z287" s="8">
        <v>2548.1271595340168</v>
      </c>
      <c r="AA287" s="8">
        <v>2591.155501135403</v>
      </c>
      <c r="AB287" s="8">
        <v>2602.4683840851649</v>
      </c>
      <c r="AC287" s="8">
        <v>2654.8483583836405</v>
      </c>
      <c r="AD287" s="8">
        <v>2724.2999372452</v>
      </c>
      <c r="AE287" s="8">
        <v>2822.2253817942296</v>
      </c>
      <c r="AF287" s="8">
        <v>2903.9176974941624</v>
      </c>
      <c r="AG287" s="8">
        <v>2968.6176136239342</v>
      </c>
      <c r="AH287" s="8">
        <v>3021.1517166903454</v>
      </c>
      <c r="AI287" s="8">
        <v>2998.9629471056251</v>
      </c>
      <c r="AJ287" s="8">
        <v>2870.5117428438039</v>
      </c>
      <c r="AK287" s="8">
        <v>2844.7180116039231</v>
      </c>
      <c r="AL287" s="8">
        <v>2852.6942214654273</v>
      </c>
      <c r="AM287" s="8">
        <v>2898.7773892703876</v>
      </c>
      <c r="AN287" s="8">
        <v>2927.10754334375</v>
      </c>
      <c r="AO287" s="8">
        <v>2943.0407122543438</v>
      </c>
      <c r="AP287" s="8">
        <v>2985.8008344124546</v>
      </c>
      <c r="AQ287" s="106">
        <v>3011.2909796399517</v>
      </c>
      <c r="AR287" s="8">
        <v>3030.1434904568937</v>
      </c>
      <c r="AS287" s="8">
        <v>3039.5906690313509</v>
      </c>
      <c r="AT287" s="8">
        <v>3035.6853929976428</v>
      </c>
      <c r="AU287" s="8">
        <v>3024.3490719862375</v>
      </c>
      <c r="AV287" s="8">
        <v>3006.1100115860936</v>
      </c>
      <c r="AW287" s="8">
        <v>2985.2987018307686</v>
      </c>
      <c r="AX287" s="8">
        <v>2970.6853440503137</v>
      </c>
      <c r="AY287" s="8">
        <v>2950.9427368596621</v>
      </c>
      <c r="AZ287" s="8">
        <v>2926.7121560634005</v>
      </c>
      <c r="BA287" s="8">
        <v>2909.2569132948106</v>
      </c>
      <c r="BB287" s="8">
        <v>2898.7928970999465</v>
      </c>
      <c r="BC287" s="8">
        <v>2885.9595534219275</v>
      </c>
      <c r="BD287" s="8">
        <v>2874.9858546124401</v>
      </c>
      <c r="BE287" s="110">
        <v>7.7874662809685995E-5</v>
      </c>
      <c r="BF287" s="1" t="s">
        <v>5454</v>
      </c>
    </row>
    <row r="288" spans="1:58" s="1" customFormat="1">
      <c r="A288" s="8">
        <v>390.98696715789919</v>
      </c>
      <c r="B288" s="8"/>
      <c r="C288" s="1" t="s">
        <v>131</v>
      </c>
      <c r="D288" s="185" t="s">
        <v>60</v>
      </c>
      <c r="F288" s="8">
        <v>6856.5966042423634</v>
      </c>
      <c r="G288" s="8">
        <v>6892.3787896395215</v>
      </c>
      <c r="H288" s="8">
        <v>6928.1609750366788</v>
      </c>
      <c r="I288" s="8">
        <v>6982.6206747894967</v>
      </c>
      <c r="J288" s="8">
        <v>7002.6744270450472</v>
      </c>
      <c r="K288" s="8">
        <v>7017.2232277010353</v>
      </c>
      <c r="L288" s="8">
        <v>6982.0498196612562</v>
      </c>
      <c r="M288" s="8">
        <v>6901.8684594309616</v>
      </c>
      <c r="N288" s="8">
        <v>7198.137989982336</v>
      </c>
      <c r="O288" s="8">
        <v>7124.1508540068598</v>
      </c>
      <c r="P288" s="8">
        <v>7324.0058826836794</v>
      </c>
      <c r="Q288" s="8">
        <v>7473.4110288347356</v>
      </c>
      <c r="R288" s="8">
        <v>7621.4968117202607</v>
      </c>
      <c r="S288" s="8">
        <v>7927.3463352318622</v>
      </c>
      <c r="T288" s="8">
        <v>8076.0865137607298</v>
      </c>
      <c r="U288" s="8">
        <v>8366.4477846220634</v>
      </c>
      <c r="V288" s="8">
        <v>8638.4901170356188</v>
      </c>
      <c r="W288" s="8">
        <v>8983.0887739326063</v>
      </c>
      <c r="X288" s="8">
        <v>9271.6822999805772</v>
      </c>
      <c r="Y288" s="8">
        <v>9518.2206653226694</v>
      </c>
      <c r="Z288" s="8">
        <v>10391.498689374765</v>
      </c>
      <c r="AA288" s="8">
        <v>13044.720292089158</v>
      </c>
      <c r="AB288" s="8">
        <v>14581.489120295437</v>
      </c>
      <c r="AC288" s="8">
        <v>16100.012982795835</v>
      </c>
      <c r="AD288" s="8">
        <v>17707.540694802836</v>
      </c>
      <c r="AE288" s="8">
        <v>19596.207526869926</v>
      </c>
      <c r="AF288" s="8">
        <v>21517.212638974179</v>
      </c>
      <c r="AG288" s="8">
        <v>21997.585522658133</v>
      </c>
      <c r="AH288" s="8">
        <v>22536.718868741755</v>
      </c>
      <c r="AI288" s="8">
        <v>22754.227336889468</v>
      </c>
      <c r="AJ288" s="8">
        <v>21891.133131292489</v>
      </c>
      <c r="AK288" s="8">
        <v>21746.77398318737</v>
      </c>
      <c r="AL288" s="8">
        <v>21866.826780953354</v>
      </c>
      <c r="AM288" s="8">
        <v>22342.804282931796</v>
      </c>
      <c r="AN288" s="8">
        <v>22675.849591924165</v>
      </c>
      <c r="AO288" s="8">
        <v>22907.171013211231</v>
      </c>
      <c r="AP288" s="8">
        <v>23366.934333598336</v>
      </c>
      <c r="AQ288" s="106">
        <v>23727.265988274932</v>
      </c>
      <c r="AR288" s="8">
        <v>24035.768678731412</v>
      </c>
      <c r="AS288" s="8">
        <v>24249.468823577128</v>
      </c>
      <c r="AT288" s="8">
        <v>24354.663956542405</v>
      </c>
      <c r="AU288" s="8">
        <v>24392.373111723013</v>
      </c>
      <c r="AV288" s="8">
        <v>24319.247967155396</v>
      </c>
      <c r="AW288" s="8">
        <v>24278.652845579785</v>
      </c>
      <c r="AX288" s="8">
        <v>24270.232366315588</v>
      </c>
      <c r="AY288" s="8">
        <v>24214.433004245886</v>
      </c>
      <c r="AZ288" s="8">
        <v>24167.368159017045</v>
      </c>
      <c r="BA288" s="8">
        <v>24201.726839600855</v>
      </c>
      <c r="BB288" s="8">
        <v>24241.49215420874</v>
      </c>
      <c r="BC288" s="8">
        <v>24284.089200540897</v>
      </c>
      <c r="BD288" s="8">
        <v>24345.456919591386</v>
      </c>
      <c r="BE288" s="110">
        <v>5.3273191175015741E-3</v>
      </c>
      <c r="BF288" s="1" t="s">
        <v>131</v>
      </c>
    </row>
    <row r="289" spans="1:64" s="1" customFormat="1">
      <c r="A289" s="8">
        <v>9592.2888689847932</v>
      </c>
      <c r="B289" s="8"/>
      <c r="C289" s="1" t="s">
        <v>132</v>
      </c>
      <c r="D289" s="185" t="s">
        <v>62</v>
      </c>
      <c r="F289" s="8">
        <v>1780.457382705516</v>
      </c>
      <c r="G289" s="8">
        <v>1781.7556093565017</v>
      </c>
      <c r="H289" s="8">
        <v>1783.0538360074877</v>
      </c>
      <c r="I289" s="8">
        <v>1788.8878421921647</v>
      </c>
      <c r="J289" s="8">
        <v>1807.4316475648882</v>
      </c>
      <c r="K289" s="8">
        <v>1812.4722930184073</v>
      </c>
      <c r="L289" s="8">
        <v>1793.6088525783809</v>
      </c>
      <c r="M289" s="8">
        <v>1774.6486729597157</v>
      </c>
      <c r="N289" s="8">
        <v>1823.0509687537462</v>
      </c>
      <c r="O289" s="8">
        <v>1794.2995981969964</v>
      </c>
      <c r="P289" s="8">
        <v>1840.40380825741</v>
      </c>
      <c r="Q289" s="8">
        <v>1872.8279339126823</v>
      </c>
      <c r="R289" s="8">
        <v>1897.4249208326673</v>
      </c>
      <c r="S289" s="8">
        <v>1968.2360718720968</v>
      </c>
      <c r="T289" s="8">
        <v>2005.124253123417</v>
      </c>
      <c r="U289" s="8">
        <v>2074.6913217054471</v>
      </c>
      <c r="V289" s="8">
        <v>2157.0993395020882</v>
      </c>
      <c r="W289" s="8">
        <v>2230.5387643737845</v>
      </c>
      <c r="X289" s="8">
        <v>2244.3283016341893</v>
      </c>
      <c r="Y289" s="8">
        <v>2286.2415552117754</v>
      </c>
      <c r="Z289" s="8">
        <v>2326.3694648036135</v>
      </c>
      <c r="AA289" s="8">
        <v>2374.7982364656368</v>
      </c>
      <c r="AB289" s="8">
        <v>2372.028004997203</v>
      </c>
      <c r="AC289" s="8">
        <v>2401.8374704377493</v>
      </c>
      <c r="AD289" s="8">
        <v>2445.1309775396853</v>
      </c>
      <c r="AE289" s="8">
        <v>2516.1911582055527</v>
      </c>
      <c r="AF289" s="8">
        <v>2574.6900774692936</v>
      </c>
      <c r="AG289" s="8">
        <v>2659.3150442519463</v>
      </c>
      <c r="AH289" s="8">
        <v>2717.5302473846878</v>
      </c>
      <c r="AI289" s="8">
        <v>2735.2363561132734</v>
      </c>
      <c r="AJ289" s="8">
        <v>2640.6024064610333</v>
      </c>
      <c r="AK289" s="8">
        <v>2623.3061617720882</v>
      </c>
      <c r="AL289" s="8">
        <v>2635.9214048171089</v>
      </c>
      <c r="AM289" s="8">
        <v>2685.179201421784</v>
      </c>
      <c r="AN289" s="8">
        <v>2719.5619935047243</v>
      </c>
      <c r="AO289" s="8">
        <v>2731.5134033849376</v>
      </c>
      <c r="AP289" s="8">
        <v>2769.9707671833526</v>
      </c>
      <c r="AQ289" s="106">
        <v>2796.8085460197844</v>
      </c>
      <c r="AR289" s="8">
        <v>2817.2402252839511</v>
      </c>
      <c r="AS289" s="8">
        <v>2826.6501117596117</v>
      </c>
      <c r="AT289" s="8">
        <v>2823.6192293653094</v>
      </c>
      <c r="AU289" s="8">
        <v>2815.4612923403774</v>
      </c>
      <c r="AV289" s="8">
        <v>2802.776340697636</v>
      </c>
      <c r="AW289" s="8">
        <v>2791.0198588783528</v>
      </c>
      <c r="AX289" s="8">
        <v>2781.4405493662198</v>
      </c>
      <c r="AY289" s="8">
        <v>2768.1203112318526</v>
      </c>
      <c r="AZ289" s="8">
        <v>2754.6889517780387</v>
      </c>
      <c r="BA289" s="8">
        <v>2748.5760482720179</v>
      </c>
      <c r="BB289" s="8">
        <v>2744.1853265850918</v>
      </c>
      <c r="BC289" s="8">
        <v>2742.3965815082997</v>
      </c>
      <c r="BD289" s="8">
        <v>2739.695231114657</v>
      </c>
      <c r="BE289" s="110">
        <v>1.8436779542692209E-3</v>
      </c>
      <c r="BF289" s="1" t="s">
        <v>132</v>
      </c>
    </row>
    <row r="290" spans="1:64" s="1" customFormat="1">
      <c r="A290" s="8">
        <v>823.13830363115437</v>
      </c>
      <c r="B290" s="8"/>
      <c r="C290" s="1" t="s">
        <v>133</v>
      </c>
      <c r="D290" s="185" t="s">
        <v>64</v>
      </c>
      <c r="F290" s="8">
        <v>2714.0032066218905</v>
      </c>
      <c r="G290" s="8">
        <v>2766.2306421587773</v>
      </c>
      <c r="H290" s="8">
        <v>2818.4580776956645</v>
      </c>
      <c r="I290" s="8">
        <v>2891.2487001949826</v>
      </c>
      <c r="J290" s="8">
        <v>2928.2449547405686</v>
      </c>
      <c r="K290" s="8">
        <v>2963.6022730245368</v>
      </c>
      <c r="L290" s="8">
        <v>2967.139006534268</v>
      </c>
      <c r="M290" s="8">
        <v>2966.3889493279867</v>
      </c>
      <c r="N290" s="8">
        <v>3122.6086524580405</v>
      </c>
      <c r="O290" s="8">
        <v>3102.4778216604896</v>
      </c>
      <c r="P290" s="8">
        <v>3203.2341197678347</v>
      </c>
      <c r="Q290" s="8">
        <v>3308.1437877260823</v>
      </c>
      <c r="R290" s="8">
        <v>3416.7948674728191</v>
      </c>
      <c r="S290" s="8">
        <v>3565.1526112071565</v>
      </c>
      <c r="T290" s="8">
        <v>3680.8949130500373</v>
      </c>
      <c r="U290" s="8">
        <v>3890.9266215566536</v>
      </c>
      <c r="V290" s="8">
        <v>4108.0317271811991</v>
      </c>
      <c r="W290" s="8">
        <v>4297.4681162204697</v>
      </c>
      <c r="X290" s="8">
        <v>4366.5805978291328</v>
      </c>
      <c r="Y290" s="8">
        <v>4487.4959667609901</v>
      </c>
      <c r="Z290" s="8">
        <v>4926.8541427762138</v>
      </c>
      <c r="AA290" s="8">
        <v>5327.6338130134527</v>
      </c>
      <c r="AB290" s="8">
        <v>5467.5606581810716</v>
      </c>
      <c r="AC290" s="8">
        <v>5692.4167839611218</v>
      </c>
      <c r="AD290" s="8">
        <v>6015.7371534228814</v>
      </c>
      <c r="AE290" s="8">
        <v>6447.6555798742547</v>
      </c>
      <c r="AF290" s="8">
        <v>6860.1011014505684</v>
      </c>
      <c r="AG290" s="8">
        <v>7134.7221950409348</v>
      </c>
      <c r="AH290" s="8">
        <v>7379.3535163726119</v>
      </c>
      <c r="AI290" s="8">
        <v>7678.6748207363235</v>
      </c>
      <c r="AJ290" s="8">
        <v>7701.0621597066629</v>
      </c>
      <c r="AK290" s="8">
        <v>8104.2619800991051</v>
      </c>
      <c r="AL290" s="8">
        <v>8529.7246609081139</v>
      </c>
      <c r="AM290" s="8">
        <v>9021.0608834073064</v>
      </c>
      <c r="AN290" s="8">
        <v>9380.2033972337431</v>
      </c>
      <c r="AO290" s="8">
        <v>9616.0702044589507</v>
      </c>
      <c r="AP290" s="8">
        <v>9869.4902534653866</v>
      </c>
      <c r="AQ290" s="106">
        <v>10076.764746988221</v>
      </c>
      <c r="AR290" s="8">
        <v>10219.583142776437</v>
      </c>
      <c r="AS290" s="8">
        <v>10321.760645823762</v>
      </c>
      <c r="AT290" s="8">
        <v>10422.638057774722</v>
      </c>
      <c r="AU290" s="8">
        <v>10564.79142300495</v>
      </c>
      <c r="AV290" s="8">
        <v>10640.935859828829</v>
      </c>
      <c r="AW290" s="8">
        <v>10762.62819237736</v>
      </c>
      <c r="AX290" s="8">
        <v>10878.375370175254</v>
      </c>
      <c r="AY290" s="8">
        <v>10941.004086022571</v>
      </c>
      <c r="AZ290" s="8">
        <v>11015.802652728491</v>
      </c>
      <c r="BA290" s="8">
        <v>11117.335648924385</v>
      </c>
      <c r="BB290" s="8">
        <v>11183.940600876698</v>
      </c>
      <c r="BC290" s="8">
        <v>11249.009737168479</v>
      </c>
      <c r="BD290" s="8">
        <v>11318.714590846883</v>
      </c>
      <c r="BE290" s="110">
        <v>1.9441534955602236E-2</v>
      </c>
      <c r="BF290" s="1" t="s">
        <v>133</v>
      </c>
    </row>
    <row r="291" spans="1:64" s="1" customFormat="1">
      <c r="A291" s="8">
        <v>872.45070265099787</v>
      </c>
      <c r="B291" s="8"/>
      <c r="C291" s="1" t="s">
        <v>134</v>
      </c>
      <c r="D291" s="186" t="s">
        <v>5434</v>
      </c>
      <c r="F291" s="8">
        <v>4685.6139544881116</v>
      </c>
      <c r="G291" s="8">
        <v>4846.9173570763787</v>
      </c>
      <c r="H291" s="8">
        <v>5008.2207596646458</v>
      </c>
      <c r="I291" s="8">
        <v>5233.033158836829</v>
      </c>
      <c r="J291" s="8">
        <v>5347.2953599171369</v>
      </c>
      <c r="K291" s="8">
        <v>5456.4957387404911</v>
      </c>
      <c r="L291" s="8">
        <v>5518.8324925047837</v>
      </c>
      <c r="M291" s="8">
        <v>5571.4355115558528</v>
      </c>
      <c r="N291" s="8">
        <v>5978.1045452741855</v>
      </c>
      <c r="O291" s="8">
        <v>5993.7545762651171</v>
      </c>
      <c r="P291" s="8">
        <v>6251.1086086014566</v>
      </c>
      <c r="Q291" s="8">
        <v>6545.0150556943636</v>
      </c>
      <c r="R291" s="8">
        <v>6857.360364281305</v>
      </c>
      <c r="S291" s="8">
        <v>7216.4853030157956</v>
      </c>
      <c r="T291" s="8">
        <v>7527.399842884297</v>
      </c>
      <c r="U291" s="8">
        <v>8068.4471852160214</v>
      </c>
      <c r="V291" s="8">
        <v>8637.0155147854675</v>
      </c>
      <c r="W291" s="8">
        <v>9132.2699067393223</v>
      </c>
      <c r="X291" s="8">
        <v>9334.210585621915</v>
      </c>
      <c r="Y291" s="8">
        <v>9652.3734184585046</v>
      </c>
      <c r="Z291" s="8">
        <v>10129.531809913426</v>
      </c>
      <c r="AA291" s="8">
        <v>10549.414687247838</v>
      </c>
      <c r="AB291" s="8">
        <v>10617.785206666567</v>
      </c>
      <c r="AC291" s="8">
        <v>10850.415661333316</v>
      </c>
      <c r="AD291" s="8">
        <v>11208.394192480373</v>
      </c>
      <c r="AE291" s="8">
        <v>11723.25428099248</v>
      </c>
      <c r="AF291" s="8">
        <v>12185.307183281799</v>
      </c>
      <c r="AG291" s="8">
        <v>12577.960890515624</v>
      </c>
      <c r="AH291" s="8">
        <v>12807.036764701703</v>
      </c>
      <c r="AI291" s="8">
        <v>12863.271060890407</v>
      </c>
      <c r="AJ291" s="8">
        <v>12459.105516536294</v>
      </c>
      <c r="AK291" s="8">
        <v>12545.352333572302</v>
      </c>
      <c r="AL291" s="8">
        <v>12768.607360150247</v>
      </c>
      <c r="AM291" s="8">
        <v>13164.462803926039</v>
      </c>
      <c r="AN291" s="8">
        <v>13455.759709090127</v>
      </c>
      <c r="AO291" s="8">
        <v>13633.958156860674</v>
      </c>
      <c r="AP291" s="8">
        <v>13941.209115202488</v>
      </c>
      <c r="AQ291" s="106">
        <v>14186.777517321516</v>
      </c>
      <c r="AR291" s="8">
        <v>14395.456881269121</v>
      </c>
      <c r="AS291" s="8">
        <v>14547.290660166816</v>
      </c>
      <c r="AT291" s="8">
        <v>14648.11484689244</v>
      </c>
      <c r="AU291" s="8">
        <v>14719.651885953708</v>
      </c>
      <c r="AV291" s="8">
        <v>14763.781001503961</v>
      </c>
      <c r="AW291" s="8">
        <v>14811.229866430966</v>
      </c>
      <c r="AX291" s="8">
        <v>14859.922368942867</v>
      </c>
      <c r="AY291" s="8">
        <v>14896.719958498825</v>
      </c>
      <c r="AZ291" s="8">
        <v>14903.201385289811</v>
      </c>
      <c r="BA291" s="8">
        <v>14954.801389192724</v>
      </c>
      <c r="BB291" s="8">
        <v>15009.419226207374</v>
      </c>
      <c r="BC291" s="8">
        <v>15079.07114570977</v>
      </c>
      <c r="BD291" s="8">
        <v>15122.332820679736</v>
      </c>
      <c r="BE291" s="110">
        <v>9.73310774694164E-3</v>
      </c>
      <c r="BF291" s="1" t="s">
        <v>134</v>
      </c>
    </row>
    <row r="292" spans="1:64" s="1" customFormat="1">
      <c r="A292" s="8">
        <v>705.76671473780198</v>
      </c>
      <c r="B292" s="8"/>
      <c r="C292" s="1" t="s">
        <v>135</v>
      </c>
      <c r="D292" s="185" t="s">
        <v>67</v>
      </c>
      <c r="F292" s="8">
        <v>8831.4069108272088</v>
      </c>
      <c r="G292" s="8">
        <v>8982.682049718147</v>
      </c>
      <c r="H292" s="8">
        <v>9133.9571886090871</v>
      </c>
      <c r="I292" s="8">
        <v>9228.0551391407607</v>
      </c>
      <c r="J292" s="8">
        <v>9325.9303391624871</v>
      </c>
      <c r="K292" s="8">
        <v>9435.3594788008522</v>
      </c>
      <c r="L292" s="8">
        <v>9402.5029670648019</v>
      </c>
      <c r="M292" s="8">
        <v>9317.0133829133265</v>
      </c>
      <c r="N292" s="8">
        <v>9594.8534284338602</v>
      </c>
      <c r="O292" s="8">
        <v>9549.1543135264837</v>
      </c>
      <c r="P292" s="8">
        <v>9905.9247494187312</v>
      </c>
      <c r="Q292" s="8">
        <v>10179.873946420012</v>
      </c>
      <c r="R292" s="8">
        <v>10570.47967384969</v>
      </c>
      <c r="S292" s="8">
        <v>11214.050773343295</v>
      </c>
      <c r="T292" s="8">
        <v>11613.829592872014</v>
      </c>
      <c r="U292" s="8">
        <v>12097.143965452469</v>
      </c>
      <c r="V292" s="8">
        <v>12642.748453845543</v>
      </c>
      <c r="W292" s="8">
        <v>13013.240075139931</v>
      </c>
      <c r="X292" s="8">
        <v>13291.521251566393</v>
      </c>
      <c r="Y292" s="8">
        <v>13704.521907588638</v>
      </c>
      <c r="Z292" s="8">
        <v>14204.638505637235</v>
      </c>
      <c r="AA292" s="8">
        <v>14704.160551185496</v>
      </c>
      <c r="AB292" s="8">
        <v>14715.028570659057</v>
      </c>
      <c r="AC292" s="8">
        <v>14928.119440779048</v>
      </c>
      <c r="AD292" s="8">
        <v>15215.031073933886</v>
      </c>
      <c r="AE292" s="8">
        <v>15656.809695717346</v>
      </c>
      <c r="AF292" s="8">
        <v>15997.361903888115</v>
      </c>
      <c r="AG292" s="8">
        <v>16383.314616719137</v>
      </c>
      <c r="AH292" s="8">
        <v>17511.458940933317</v>
      </c>
      <c r="AI292" s="8">
        <v>18182.257358915402</v>
      </c>
      <c r="AJ292" s="8">
        <v>17633.598241777432</v>
      </c>
      <c r="AK292" s="8">
        <v>17669.843567587166</v>
      </c>
      <c r="AL292" s="8">
        <v>17882.084435103738</v>
      </c>
      <c r="AM292" s="8">
        <v>18273.060046409792</v>
      </c>
      <c r="AN292" s="8">
        <v>18625.909320985204</v>
      </c>
      <c r="AO292" s="8">
        <v>19044.046514846275</v>
      </c>
      <c r="AP292" s="8">
        <v>19676.39416462482</v>
      </c>
      <c r="AQ292" s="106">
        <v>19983.489707521392</v>
      </c>
      <c r="AR292" s="8">
        <v>20398.851402280303</v>
      </c>
      <c r="AS292" s="8">
        <v>20826.690703650158</v>
      </c>
      <c r="AT292" s="8">
        <v>21129.933622519649</v>
      </c>
      <c r="AU292" s="8">
        <v>21754.5836671242</v>
      </c>
      <c r="AV292" s="8">
        <v>22000.011849036651</v>
      </c>
      <c r="AW292" s="8">
        <v>22611.396713434668</v>
      </c>
      <c r="AX292" s="8">
        <v>23151.432073230768</v>
      </c>
      <c r="AY292" s="8">
        <v>23544.618858172929</v>
      </c>
      <c r="AZ292" s="8">
        <v>24279.821029626295</v>
      </c>
      <c r="BA292" s="8">
        <v>24694.646350797266</v>
      </c>
      <c r="BB292" s="8">
        <v>25240.460799124648</v>
      </c>
      <c r="BC292" s="8">
        <v>25973.083537970335</v>
      </c>
      <c r="BD292" s="8">
        <v>26175.795262589789</v>
      </c>
      <c r="BE292" s="110">
        <v>1.9947803837700874E-2</v>
      </c>
      <c r="BF292" s="1" t="s">
        <v>135</v>
      </c>
    </row>
    <row r="293" spans="1:64" s="1" customFormat="1">
      <c r="A293" s="8">
        <v>1116.0469056694096</v>
      </c>
      <c r="B293" s="8"/>
      <c r="C293" s="1" t="s">
        <v>136</v>
      </c>
      <c r="D293" s="185" t="s">
        <v>69</v>
      </c>
      <c r="F293" s="8">
        <v>10841.107196146211</v>
      </c>
      <c r="G293" s="8">
        <v>11026.806939503975</v>
      </c>
      <c r="H293" s="8">
        <v>11212.506682861736</v>
      </c>
      <c r="I293" s="8">
        <v>11328.017832891619</v>
      </c>
      <c r="J293" s="8">
        <v>11448.165794138758</v>
      </c>
      <c r="K293" s="8">
        <v>11582.496942638683</v>
      </c>
      <c r="L293" s="8">
        <v>11542.163508858694</v>
      </c>
      <c r="M293" s="8">
        <v>11437.219669751494</v>
      </c>
      <c r="N293" s="8">
        <v>11778.285792882729</v>
      </c>
      <c r="O293" s="8">
        <v>11722.187256320849</v>
      </c>
      <c r="P293" s="8">
        <v>12160.145395831078</v>
      </c>
      <c r="Q293" s="8">
        <v>12496.43525779497</v>
      </c>
      <c r="R293" s="8">
        <v>12975.92834482533</v>
      </c>
      <c r="S293" s="8">
        <v>13765.952329497366</v>
      </c>
      <c r="T293" s="8">
        <v>14256.705963773478</v>
      </c>
      <c r="U293" s="8">
        <v>14850.004741135788</v>
      </c>
      <c r="V293" s="8">
        <v>15519.768551714615</v>
      </c>
      <c r="W293" s="8">
        <v>15983.555698489869</v>
      </c>
      <c r="X293" s="8">
        <v>16194.710846388716</v>
      </c>
      <c r="Y293" s="8">
        <v>16576.532245536484</v>
      </c>
      <c r="Z293" s="8">
        <v>16934.510115706671</v>
      </c>
      <c r="AA293" s="8">
        <v>17217.490214471542</v>
      </c>
      <c r="AB293" s="8">
        <v>17241.166059223928</v>
      </c>
      <c r="AC293" s="8">
        <v>17506.071071606191</v>
      </c>
      <c r="AD293" s="8">
        <v>17889.73979428424</v>
      </c>
      <c r="AE293" s="8">
        <v>18472.572870047712</v>
      </c>
      <c r="AF293" s="8">
        <v>18935.521923040491</v>
      </c>
      <c r="AG293" s="8">
        <v>19943.706447802157</v>
      </c>
      <c r="AH293" s="8">
        <v>20783.399578714161</v>
      </c>
      <c r="AI293" s="8">
        <v>21179.98171360376</v>
      </c>
      <c r="AJ293" s="8">
        <v>20544.472936238351</v>
      </c>
      <c r="AK293" s="8">
        <v>21148.333297557198</v>
      </c>
      <c r="AL293" s="8">
        <v>21614.846916258874</v>
      </c>
      <c r="AM293" s="8">
        <v>22305.613176898074</v>
      </c>
      <c r="AN293" s="8">
        <v>23124.288974875079</v>
      </c>
      <c r="AO293" s="8">
        <v>23646.872385419701</v>
      </c>
      <c r="AP293" s="8">
        <v>24307.949641703224</v>
      </c>
      <c r="AQ293" s="106">
        <v>24938.351387320439</v>
      </c>
      <c r="AR293" s="8">
        <v>25743.302897939117</v>
      </c>
      <c r="AS293" s="8">
        <v>26411.725954338337</v>
      </c>
      <c r="AT293" s="8">
        <v>27015.159620984723</v>
      </c>
      <c r="AU293" s="8">
        <v>27476.932492638796</v>
      </c>
      <c r="AV293" s="8">
        <v>27828.363785033878</v>
      </c>
      <c r="AW293" s="8">
        <v>28306.919635971317</v>
      </c>
      <c r="AX293" s="8">
        <v>28749.140041734117</v>
      </c>
      <c r="AY293" s="8">
        <v>29062.367157678407</v>
      </c>
      <c r="AZ293" s="8">
        <v>29421.896284777085</v>
      </c>
      <c r="BA293" s="8">
        <v>29733.439871563431</v>
      </c>
      <c r="BB293" s="8">
        <v>30276.046505558577</v>
      </c>
      <c r="BC293" s="8">
        <v>30598.665257726934</v>
      </c>
      <c r="BD293" s="8">
        <v>31103.319255252412</v>
      </c>
      <c r="BE293" s="110">
        <v>2.0952617021022447E-2</v>
      </c>
      <c r="BF293" s="1" t="s">
        <v>136</v>
      </c>
    </row>
    <row r="295" spans="1:64">
      <c r="D295" t="s">
        <v>5658</v>
      </c>
      <c r="AK295" s="304">
        <f>SUM(AK216:AK293)</f>
        <v>5420349.8287067739</v>
      </c>
      <c r="AL295" s="304">
        <f t="shared" ref="AL295:BD295" si="15">SUM(AL216:AL293)</f>
        <v>5488097.014205547</v>
      </c>
      <c r="AM295" s="304">
        <f t="shared" si="15"/>
        <v>5576536.3580378983</v>
      </c>
      <c r="AN295" s="304">
        <f t="shared" si="15"/>
        <v>5683979.4755163612</v>
      </c>
      <c r="AO295" s="304">
        <f t="shared" si="15"/>
        <v>5799885.0671766195</v>
      </c>
      <c r="AP295" s="304">
        <f t="shared" si="15"/>
        <v>5912327.3389185397</v>
      </c>
      <c r="AQ295" s="60">
        <f t="shared" si="15"/>
        <v>6007517.336845777</v>
      </c>
      <c r="AR295" s="304">
        <f t="shared" si="15"/>
        <v>6091568.1734288186</v>
      </c>
      <c r="AS295" s="304">
        <f t="shared" si="15"/>
        <v>6151272.991038641</v>
      </c>
      <c r="AT295" s="304">
        <f t="shared" si="15"/>
        <v>6191077.6885668347</v>
      </c>
      <c r="AU295" s="304">
        <f t="shared" si="15"/>
        <v>6223067.2672537463</v>
      </c>
      <c r="AV295" s="304">
        <f t="shared" si="15"/>
        <v>6226214.5794854974</v>
      </c>
      <c r="AW295" s="304">
        <f t="shared" si="15"/>
        <v>6238282.1602594303</v>
      </c>
      <c r="AX295" s="304">
        <f t="shared" si="15"/>
        <v>6253425.2134269727</v>
      </c>
      <c r="AY295" s="304">
        <f t="shared" si="15"/>
        <v>6263733.2585776616</v>
      </c>
      <c r="AZ295" s="304">
        <f t="shared" si="15"/>
        <v>6264166.9916698355</v>
      </c>
      <c r="BA295" s="304">
        <f t="shared" si="15"/>
        <v>6263571.7740276176</v>
      </c>
      <c r="BB295" s="304">
        <f t="shared" si="15"/>
        <v>6278280.1639296617</v>
      </c>
      <c r="BC295" s="304">
        <f t="shared" si="15"/>
        <v>6301121.7967114765</v>
      </c>
      <c r="BD295" s="304">
        <f t="shared" si="15"/>
        <v>6319767.6458793525</v>
      </c>
    </row>
    <row r="300" spans="1:64">
      <c r="AK300" s="183">
        <f>AK12</f>
        <v>2016</v>
      </c>
      <c r="AL300" s="183">
        <f t="shared" ref="AL300:BL300" si="16">AL12</f>
        <v>2017</v>
      </c>
      <c r="AM300" s="183">
        <f t="shared" si="16"/>
        <v>2018</v>
      </c>
      <c r="AN300" s="183">
        <f t="shared" si="16"/>
        <v>2019</v>
      </c>
      <c r="AO300" s="183">
        <f t="shared" si="16"/>
        <v>2020</v>
      </c>
      <c r="AP300" s="183">
        <f t="shared" si="16"/>
        <v>2021</v>
      </c>
      <c r="AQ300" s="381">
        <f t="shared" si="16"/>
        <v>2022</v>
      </c>
      <c r="AR300" s="183">
        <f t="shared" si="16"/>
        <v>2023</v>
      </c>
      <c r="AS300" s="183">
        <f t="shared" si="16"/>
        <v>2024</v>
      </c>
      <c r="AT300" s="183">
        <f t="shared" si="16"/>
        <v>2025</v>
      </c>
      <c r="AU300" s="183">
        <f t="shared" si="16"/>
        <v>2026</v>
      </c>
      <c r="AV300" s="183">
        <f t="shared" si="16"/>
        <v>2027</v>
      </c>
      <c r="AW300" s="183">
        <f t="shared" si="16"/>
        <v>2028</v>
      </c>
      <c r="AX300" s="183">
        <f t="shared" si="16"/>
        <v>2029</v>
      </c>
      <c r="AY300" s="183">
        <f t="shared" si="16"/>
        <v>2030</v>
      </c>
      <c r="AZ300" s="183">
        <f t="shared" si="16"/>
        <v>2031</v>
      </c>
      <c r="BA300" s="183">
        <f t="shared" si="16"/>
        <v>2032</v>
      </c>
      <c r="BB300" s="183">
        <f t="shared" si="16"/>
        <v>2033</v>
      </c>
      <c r="BC300" s="183">
        <f t="shared" si="16"/>
        <v>2034</v>
      </c>
      <c r="BD300" s="183">
        <f t="shared" si="16"/>
        <v>2035</v>
      </c>
      <c r="BE300" s="183">
        <f t="shared" si="16"/>
        <v>2036</v>
      </c>
      <c r="BF300" s="183">
        <f t="shared" si="16"/>
        <v>2037</v>
      </c>
      <c r="BG300" s="183">
        <f t="shared" si="16"/>
        <v>2038</v>
      </c>
      <c r="BH300" s="183">
        <f t="shared" si="16"/>
        <v>2039</v>
      </c>
      <c r="BI300" s="183">
        <f t="shared" si="16"/>
        <v>2040</v>
      </c>
      <c r="BJ300" s="183">
        <f t="shared" si="16"/>
        <v>2041</v>
      </c>
      <c r="BK300" s="183">
        <f t="shared" si="16"/>
        <v>0</v>
      </c>
      <c r="BL300" s="183">
        <f t="shared" si="16"/>
        <v>0</v>
      </c>
    </row>
    <row r="301" spans="1:64">
      <c r="AH301" s="79">
        <f>SUM(AH187:AH204)</f>
        <v>3349</v>
      </c>
      <c r="AI301" s="80"/>
      <c r="AJ301" s="80" t="s">
        <v>5438</v>
      </c>
      <c r="AK301" s="81">
        <f t="shared" ref="AK301:BD301" si="17">SUM(AK187:AK204)</f>
        <v>3354.8272583308117</v>
      </c>
      <c r="AL301" s="81">
        <f t="shared" si="17"/>
        <v>3411.8447473308111</v>
      </c>
      <c r="AM301" s="81">
        <f t="shared" si="17"/>
        <v>3469.1360443308122</v>
      </c>
      <c r="AN301" s="81">
        <f t="shared" si="17"/>
        <v>3506.5485976829896</v>
      </c>
      <c r="AO301" s="81">
        <f t="shared" si="17"/>
        <v>3539.658164526124</v>
      </c>
      <c r="AP301" s="81">
        <f t="shared" si="17"/>
        <v>3572.037278091911</v>
      </c>
      <c r="AQ301" s="382">
        <f t="shared" si="17"/>
        <v>3556.3000472426152</v>
      </c>
      <c r="AR301" s="81">
        <f t="shared" si="17"/>
        <v>3540.6449409662055</v>
      </c>
      <c r="AS301" s="81">
        <f t="shared" si="17"/>
        <v>3525.0714504449411</v>
      </c>
      <c r="AT301" s="81">
        <f t="shared" si="17"/>
        <v>3509.5790705032987</v>
      </c>
      <c r="AU301" s="81">
        <f t="shared" si="17"/>
        <v>3494.1672995791614</v>
      </c>
      <c r="AV301" s="81">
        <f t="shared" si="17"/>
        <v>3478.8356396952272</v>
      </c>
      <c r="AW301" s="81">
        <f t="shared" si="17"/>
        <v>3463.5835964306689</v>
      </c>
      <c r="AX301" s="81">
        <f t="shared" si="17"/>
        <v>3448.4106788930317</v>
      </c>
      <c r="AY301" s="81">
        <f t="shared" si="17"/>
        <v>3433.316399690365</v>
      </c>
      <c r="AZ301" s="81">
        <f t="shared" si="17"/>
        <v>3418.3002749035886</v>
      </c>
      <c r="BA301" s="81">
        <f t="shared" si="17"/>
        <v>3403.3618240590918</v>
      </c>
      <c r="BB301" s="81">
        <f t="shared" si="17"/>
        <v>3388.5005701015561</v>
      </c>
      <c r="BC301" s="81">
        <f t="shared" si="17"/>
        <v>3373.7160393670201</v>
      </c>
      <c r="BD301" s="81">
        <f t="shared" si="17"/>
        <v>3359.0077615561527</v>
      </c>
      <c r="BE301" s="81">
        <f t="shared" ref="BE301:BJ301" si="18">SUM(BE187:BE204)</f>
        <v>3344.3752697077639</v>
      </c>
      <c r="BF301" s="81">
        <f t="shared" si="18"/>
        <v>3329.8181001725329</v>
      </c>
      <c r="BG301" s="81">
        <f t="shared" si="18"/>
        <v>3315.335792586955</v>
      </c>
      <c r="BH301" s="81">
        <f t="shared" si="18"/>
        <v>3300.9278898475054</v>
      </c>
      <c r="BI301" s="81">
        <f t="shared" si="18"/>
        <v>3286.5939380850268</v>
      </c>
      <c r="BJ301" s="81">
        <f t="shared" si="18"/>
        <v>3272.3334866393234</v>
      </c>
    </row>
    <row r="302" spans="1:64">
      <c r="AI302" s="80"/>
      <c r="AJ302" s="80" t="s">
        <v>8</v>
      </c>
      <c r="AK302" s="81">
        <f t="shared" ref="AK302:BD302" si="19">SUM(AK169:AK186)</f>
        <v>33.179843656897759</v>
      </c>
      <c r="AL302" s="81">
        <f t="shared" si="19"/>
        <v>57.017488999999998</v>
      </c>
      <c r="AM302" s="81">
        <f t="shared" si="19"/>
        <v>57.291297</v>
      </c>
      <c r="AN302" s="81">
        <f t="shared" si="19"/>
        <v>37.412553352177291</v>
      </c>
      <c r="AO302" s="81">
        <f t="shared" si="19"/>
        <v>33.109566843135013</v>
      </c>
      <c r="AP302" s="81">
        <f t="shared" si="19"/>
        <v>33.459000000000003</v>
      </c>
      <c r="AQ302" s="382">
        <f t="shared" si="19"/>
        <v>41.164999999999978</v>
      </c>
      <c r="AR302" s="81">
        <f t="shared" si="19"/>
        <v>46.966699999999946</v>
      </c>
      <c r="AS302" s="81">
        <f t="shared" si="19"/>
        <v>42.260799999999961</v>
      </c>
      <c r="AT302" s="81">
        <f t="shared" si="19"/>
        <v>43.532300000000063</v>
      </c>
      <c r="AU302" s="81">
        <f t="shared" si="19"/>
        <v>47.097500000000053</v>
      </c>
      <c r="AV302" s="81">
        <f t="shared" si="19"/>
        <v>54.625399999999935</v>
      </c>
      <c r="AW302" s="81">
        <f t="shared" si="19"/>
        <v>54.086399999999998</v>
      </c>
      <c r="AX302" s="81">
        <f t="shared" si="19"/>
        <v>50.787599999999962</v>
      </c>
      <c r="AY302" s="81">
        <f t="shared" si="19"/>
        <v>62.337500000000013</v>
      </c>
      <c r="AZ302" s="81">
        <f t="shared" si="19"/>
        <v>61.21309999999994</v>
      </c>
      <c r="BA302" s="81">
        <f t="shared" si="19"/>
        <v>62.950500000000119</v>
      </c>
      <c r="BB302" s="81">
        <f t="shared" si="19"/>
        <v>59.599000000000032</v>
      </c>
      <c r="BC302" s="81">
        <f t="shared" si="19"/>
        <v>59.74689999999994</v>
      </c>
      <c r="BD302" s="81">
        <f t="shared" si="19"/>
        <v>60.940600000000053</v>
      </c>
      <c r="BE302" s="81">
        <f t="shared" ref="BE302:BJ302" si="20">SUM(BE169:BE186)</f>
        <v>62.373500000000092</v>
      </c>
      <c r="BF302" s="81">
        <f t="shared" si="20"/>
        <v>65.242299999999858</v>
      </c>
      <c r="BG302" s="81">
        <f t="shared" si="20"/>
        <v>67.034399999999977</v>
      </c>
      <c r="BH302" s="81">
        <f t="shared" si="20"/>
        <v>68.888000000000005</v>
      </c>
      <c r="BI302" s="81">
        <f t="shared" si="20"/>
        <v>64.532299999999992</v>
      </c>
      <c r="BJ302" s="81">
        <f t="shared" si="20"/>
        <v>65.284299999999945</v>
      </c>
    </row>
    <row r="303" spans="1:64">
      <c r="AI303" s="80"/>
      <c r="AJ303" s="80" t="s">
        <v>5440</v>
      </c>
      <c r="AK303" s="81">
        <f>AK302</f>
        <v>33.179843656897759</v>
      </c>
      <c r="AL303" s="81">
        <f>AK303+AL302</f>
        <v>90.197332656897757</v>
      </c>
      <c r="AM303" s="81">
        <f t="shared" ref="AM303:BD303" si="21">AL303+AM302</f>
        <v>147.48862965689776</v>
      </c>
      <c r="AN303" s="81">
        <f t="shared" si="21"/>
        <v>184.90118300907505</v>
      </c>
      <c r="AO303" s="81">
        <f t="shared" si="21"/>
        <v>218.01074985221007</v>
      </c>
      <c r="AP303" s="81">
        <f t="shared" si="21"/>
        <v>251.46974985221007</v>
      </c>
      <c r="AQ303" s="382">
        <f t="shared" si="21"/>
        <v>292.63474985221006</v>
      </c>
      <c r="AR303" s="81">
        <f t="shared" si="21"/>
        <v>339.60144985221001</v>
      </c>
      <c r="AS303" s="81">
        <f t="shared" si="21"/>
        <v>381.86224985220997</v>
      </c>
      <c r="AT303" s="81">
        <f t="shared" si="21"/>
        <v>425.39454985221005</v>
      </c>
      <c r="AU303" s="81">
        <f t="shared" si="21"/>
        <v>472.49204985221013</v>
      </c>
      <c r="AV303" s="81">
        <f t="shared" si="21"/>
        <v>527.11744985221003</v>
      </c>
      <c r="AW303" s="81">
        <f t="shared" si="21"/>
        <v>581.20384985221006</v>
      </c>
      <c r="AX303" s="81">
        <f t="shared" si="21"/>
        <v>631.99144985221005</v>
      </c>
      <c r="AY303" s="81">
        <f t="shared" si="21"/>
        <v>694.32894985221003</v>
      </c>
      <c r="AZ303" s="81">
        <f t="shared" si="21"/>
        <v>755.54204985220997</v>
      </c>
      <c r="BA303" s="81">
        <f t="shared" si="21"/>
        <v>818.49254985221012</v>
      </c>
      <c r="BB303" s="81">
        <f t="shared" si="21"/>
        <v>878.09154985221016</v>
      </c>
      <c r="BC303" s="81">
        <f t="shared" si="21"/>
        <v>937.83844985221015</v>
      </c>
      <c r="BD303" s="81">
        <f t="shared" si="21"/>
        <v>998.77904985221016</v>
      </c>
      <c r="BE303" s="81">
        <f t="shared" ref="BE303" si="22">BD303+BE302</f>
        <v>1061.1525498522103</v>
      </c>
      <c r="BF303" s="81">
        <f t="shared" ref="BF303" si="23">BE303+BF302</f>
        <v>1126.3948498522102</v>
      </c>
      <c r="BG303" s="81">
        <f t="shared" ref="BG303" si="24">BF303+BG302</f>
        <v>1193.4292498522102</v>
      </c>
      <c r="BH303" s="81">
        <f t="shared" ref="BH303" si="25">BG303+BH302</f>
        <v>1262.3172498522101</v>
      </c>
      <c r="BI303" s="81">
        <f t="shared" ref="BI303" si="26">BH303+BI302</f>
        <v>1326.8495498522102</v>
      </c>
      <c r="BJ303" s="81">
        <f t="shared" ref="BJ303" si="27">BI303+BJ302</f>
        <v>1392.1338498522102</v>
      </c>
    </row>
    <row r="304" spans="1:64">
      <c r="AI304" s="80"/>
      <c r="AJ304" s="80"/>
      <c r="AK304" s="80"/>
      <c r="AL304" s="80"/>
      <c r="AM304" s="80"/>
      <c r="AN304" s="80"/>
      <c r="AO304" s="80"/>
      <c r="AP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</row>
    <row r="305" spans="35:62">
      <c r="AI305" s="80"/>
      <c r="AJ305" s="80" t="s">
        <v>5439</v>
      </c>
      <c r="AK305" s="81">
        <f>SUM(AK301,AK303)</f>
        <v>3388.0071019877096</v>
      </c>
      <c r="AL305" s="81">
        <f t="shared" ref="AL305:BD305" si="28">SUM(AL301,AL303)</f>
        <v>3502.0420799877088</v>
      </c>
      <c r="AM305" s="81">
        <f t="shared" si="28"/>
        <v>3616.6246739877101</v>
      </c>
      <c r="AN305" s="81">
        <f t="shared" si="28"/>
        <v>3691.4497806920645</v>
      </c>
      <c r="AO305" s="81">
        <f t="shared" si="28"/>
        <v>3757.6689143783342</v>
      </c>
      <c r="AP305" s="81">
        <f t="shared" si="28"/>
        <v>3823.5070279441211</v>
      </c>
      <c r="AQ305" s="382">
        <f t="shared" si="28"/>
        <v>3848.9347970948252</v>
      </c>
      <c r="AR305" s="81">
        <f t="shared" si="28"/>
        <v>3880.2463908184154</v>
      </c>
      <c r="AS305" s="81">
        <f t="shared" si="28"/>
        <v>3906.9337002971511</v>
      </c>
      <c r="AT305" s="81">
        <f t="shared" si="28"/>
        <v>3934.9736203555085</v>
      </c>
      <c r="AU305" s="81">
        <f t="shared" si="28"/>
        <v>3966.6593494313715</v>
      </c>
      <c r="AV305" s="81">
        <f t="shared" si="28"/>
        <v>4005.9530895474372</v>
      </c>
      <c r="AW305" s="81">
        <f t="shared" si="28"/>
        <v>4044.787446282879</v>
      </c>
      <c r="AX305" s="81">
        <f t="shared" si="28"/>
        <v>4080.4021287452415</v>
      </c>
      <c r="AY305" s="81">
        <f t="shared" si="28"/>
        <v>4127.6453495425749</v>
      </c>
      <c r="AZ305" s="81">
        <f t="shared" si="28"/>
        <v>4173.8423247557985</v>
      </c>
      <c r="BA305" s="81">
        <f t="shared" si="28"/>
        <v>4221.854373911302</v>
      </c>
      <c r="BB305" s="81">
        <f t="shared" si="28"/>
        <v>4266.5921199537661</v>
      </c>
      <c r="BC305" s="81">
        <f t="shared" si="28"/>
        <v>4311.5544892192302</v>
      </c>
      <c r="BD305" s="81">
        <f t="shared" si="28"/>
        <v>4357.7868114083631</v>
      </c>
      <c r="BE305" s="81">
        <f t="shared" ref="BE305:BJ305" si="29">SUM(BE301,BE303)</f>
        <v>4405.527819559974</v>
      </c>
      <c r="BF305" s="81">
        <f t="shared" si="29"/>
        <v>4456.2129500247429</v>
      </c>
      <c r="BG305" s="81">
        <f t="shared" si="29"/>
        <v>4508.765042439165</v>
      </c>
      <c r="BH305" s="81">
        <f t="shared" si="29"/>
        <v>4563.2451396997158</v>
      </c>
      <c r="BI305" s="81">
        <f t="shared" si="29"/>
        <v>4613.4434879372366</v>
      </c>
      <c r="BJ305" s="81">
        <f t="shared" si="29"/>
        <v>4664.4673364915334</v>
      </c>
    </row>
    <row r="306" spans="35:62">
      <c r="AI306" s="80"/>
      <c r="AJ306" s="80"/>
      <c r="AK306" s="80"/>
      <c r="AL306" s="80"/>
      <c r="AM306" s="80"/>
      <c r="AN306" s="80"/>
      <c r="AO306" s="80"/>
      <c r="AP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</row>
    <row r="307" spans="35:62">
      <c r="AI307" s="80" t="s">
        <v>5441</v>
      </c>
      <c r="AJ307" s="80" t="s">
        <v>41</v>
      </c>
      <c r="AK307" s="82">
        <f t="shared" ref="AK307:BD307" si="30">AK169/AK$302</f>
        <v>0.12088700722874417</v>
      </c>
      <c r="AL307" s="82">
        <f t="shared" si="30"/>
        <v>5.0398010512178119E-2</v>
      </c>
      <c r="AM307" s="82">
        <f t="shared" si="30"/>
        <v>7.7831120492873468E-2</v>
      </c>
      <c r="AN307" s="82">
        <f t="shared" si="30"/>
        <v>0.1708744916175122</v>
      </c>
      <c r="AO307" s="82">
        <f t="shared" si="30"/>
        <v>0.13586656389842305</v>
      </c>
      <c r="AP307" s="82">
        <f t="shared" si="30"/>
        <v>0.15284377895334514</v>
      </c>
      <c r="AQ307" s="383">
        <f t="shared" si="30"/>
        <v>0.13684926515243526</v>
      </c>
      <c r="AR307" s="82">
        <f t="shared" si="30"/>
        <v>0.11632922900693574</v>
      </c>
      <c r="AS307" s="82">
        <f t="shared" si="30"/>
        <v>0.10549019422254206</v>
      </c>
      <c r="AT307" s="82">
        <f t="shared" si="30"/>
        <v>9.7132474048004791E-2</v>
      </c>
      <c r="AU307" s="82">
        <f t="shared" si="30"/>
        <v>8.8730824353734819E-2</v>
      </c>
      <c r="AV307" s="82">
        <f t="shared" si="30"/>
        <v>8.9011705177445111E-2</v>
      </c>
      <c r="AW307" s="82">
        <f t="shared" si="30"/>
        <v>9.8311220565613339E-2</v>
      </c>
      <c r="AX307" s="82">
        <f t="shared" si="30"/>
        <v>0.1161307090707175</v>
      </c>
      <c r="AY307" s="82">
        <f t="shared" si="30"/>
        <v>0.10155203529175902</v>
      </c>
      <c r="AZ307" s="82">
        <f t="shared" si="30"/>
        <v>0.10109437358996645</v>
      </c>
      <c r="BA307" s="82">
        <f t="shared" si="30"/>
        <v>0.10306510671082815</v>
      </c>
      <c r="BB307" s="82">
        <f t="shared" si="30"/>
        <v>0.11203208107518611</v>
      </c>
      <c r="BC307" s="82">
        <f t="shared" si="30"/>
        <v>0.10193164833656664</v>
      </c>
      <c r="BD307" s="82">
        <f t="shared" si="30"/>
        <v>0.11156437580200992</v>
      </c>
      <c r="BE307" s="82">
        <f t="shared" ref="BE307:BJ307" si="31">BE169/BE$302</f>
        <v>0.10898057668721498</v>
      </c>
      <c r="BF307" s="82">
        <f t="shared" si="31"/>
        <v>0.11261099010917758</v>
      </c>
      <c r="BG307" s="82">
        <f t="shared" si="31"/>
        <v>0.11066855226570281</v>
      </c>
      <c r="BH307" s="82">
        <f t="shared" si="31"/>
        <v>0.12076268726048064</v>
      </c>
      <c r="BI307" s="82">
        <f t="shared" si="31"/>
        <v>0.10743457152464725</v>
      </c>
      <c r="BJ307" s="82">
        <f t="shared" si="31"/>
        <v>0.11297356332226921</v>
      </c>
    </row>
    <row r="308" spans="35:62">
      <c r="AI308" s="80"/>
      <c r="AJ308" s="80" t="s">
        <v>43</v>
      </c>
      <c r="AK308" s="82">
        <f t="shared" ref="AK308:BD308" si="32">AK170/AK$302</f>
        <v>9.3061137717509596E-2</v>
      </c>
      <c r="AL308" s="82">
        <f t="shared" si="32"/>
        <v>4.0132444625893646E-2</v>
      </c>
      <c r="AM308" s="82">
        <f t="shared" si="32"/>
        <v>6.1795380195354972E-2</v>
      </c>
      <c r="AN308" s="82">
        <f t="shared" si="32"/>
        <v>0.13053626108046062</v>
      </c>
      <c r="AO308" s="82">
        <f t="shared" si="32"/>
        <v>0.10687326756860728</v>
      </c>
      <c r="AP308" s="82">
        <f t="shared" si="32"/>
        <v>0.1180250455781698</v>
      </c>
      <c r="AQ308" s="383">
        <f t="shared" si="32"/>
        <v>0.10199927122555588</v>
      </c>
      <c r="AR308" s="82">
        <f t="shared" si="32"/>
        <v>8.8115622345193476E-2</v>
      </c>
      <c r="AS308" s="82">
        <f t="shared" si="32"/>
        <v>7.963171544315284E-2</v>
      </c>
      <c r="AT308" s="82">
        <f t="shared" si="32"/>
        <v>6.7901305467434753E-2</v>
      </c>
      <c r="AU308" s="82">
        <f t="shared" si="32"/>
        <v>6.3137109188385818E-2</v>
      </c>
      <c r="AV308" s="82">
        <f t="shared" si="32"/>
        <v>6.7886001750101829E-2</v>
      </c>
      <c r="AW308" s="82">
        <f t="shared" si="32"/>
        <v>7.3110800496982417E-2</v>
      </c>
      <c r="AX308" s="82">
        <f t="shared" si="32"/>
        <v>8.6147012262836012E-2</v>
      </c>
      <c r="AY308" s="82">
        <f t="shared" si="32"/>
        <v>7.5402446360537417E-2</v>
      </c>
      <c r="AZ308" s="82">
        <f t="shared" si="32"/>
        <v>7.1540242203057866E-2</v>
      </c>
      <c r="BA308" s="82">
        <f t="shared" si="32"/>
        <v>7.6583982653036731E-2</v>
      </c>
      <c r="BB308" s="82">
        <f t="shared" si="32"/>
        <v>8.3717847614893176E-2</v>
      </c>
      <c r="BC308" s="82">
        <f t="shared" si="32"/>
        <v>7.4249877399496705E-2</v>
      </c>
      <c r="BD308" s="82">
        <f t="shared" si="32"/>
        <v>8.4410064882853159E-2</v>
      </c>
      <c r="BE308" s="82">
        <f t="shared" ref="BE308:BJ308" si="33">BE170/BE$302</f>
        <v>7.717379977073599E-2</v>
      </c>
      <c r="BF308" s="82">
        <f t="shared" si="33"/>
        <v>8.2607449461469168E-2</v>
      </c>
      <c r="BG308" s="82">
        <f t="shared" si="33"/>
        <v>8.0476591123363556E-2</v>
      </c>
      <c r="BH308" s="82">
        <f t="shared" si="33"/>
        <v>8.7370804784577843E-2</v>
      </c>
      <c r="BI308" s="82">
        <f t="shared" si="33"/>
        <v>7.5901525282687898E-2</v>
      </c>
      <c r="BJ308" s="82">
        <f t="shared" si="33"/>
        <v>8.0152502209566004E-2</v>
      </c>
    </row>
    <row r="309" spans="35:62">
      <c r="AI309" s="80"/>
      <c r="AJ309" s="80" t="s">
        <v>45</v>
      </c>
      <c r="AK309" s="82">
        <f t="shared" ref="AK309:BD309" si="34">AK171/AK$302</f>
        <v>2.4636463283336286E-2</v>
      </c>
      <c r="AL309" s="82">
        <f t="shared" si="34"/>
        <v>1.0461031877429746E-2</v>
      </c>
      <c r="AM309" s="82">
        <f t="shared" si="34"/>
        <v>1.6299520675889044E-2</v>
      </c>
      <c r="AN309" s="82">
        <f t="shared" si="34"/>
        <v>3.4236999367992689E-2</v>
      </c>
      <c r="AO309" s="82">
        <f t="shared" si="34"/>
        <v>2.7998958837081228E-2</v>
      </c>
      <c r="AP309" s="82">
        <f t="shared" si="34"/>
        <v>3.0843719178695782E-2</v>
      </c>
      <c r="AQ309" s="383">
        <f t="shared" si="34"/>
        <v>3.2712255556905039E-2</v>
      </c>
      <c r="AR309" s="82">
        <f t="shared" si="34"/>
        <v>2.8564919400341119E-2</v>
      </c>
      <c r="AS309" s="82">
        <f t="shared" si="34"/>
        <v>2.6833377503502433E-2</v>
      </c>
      <c r="AT309" s="82">
        <f t="shared" si="34"/>
        <v>2.3704238002586722E-2</v>
      </c>
      <c r="AU309" s="82">
        <f t="shared" si="34"/>
        <v>2.1735760921492431E-2</v>
      </c>
      <c r="AV309" s="82">
        <f t="shared" si="34"/>
        <v>2.254445734035786E-2</v>
      </c>
      <c r="AW309" s="82">
        <f t="shared" si="34"/>
        <v>2.3845181043663666E-2</v>
      </c>
      <c r="AX309" s="82">
        <f t="shared" si="34"/>
        <v>2.7823720750734731E-2</v>
      </c>
      <c r="AY309" s="82">
        <f t="shared" si="34"/>
        <v>2.5166232203729398E-2</v>
      </c>
      <c r="AZ309" s="82">
        <f t="shared" si="34"/>
        <v>2.4440846812202193E-2</v>
      </c>
      <c r="BA309" s="82">
        <f t="shared" si="34"/>
        <v>2.5554999563148759E-2</v>
      </c>
      <c r="BB309" s="82">
        <f t="shared" si="34"/>
        <v>2.7847782680917227E-2</v>
      </c>
      <c r="BC309" s="82">
        <f t="shared" si="34"/>
        <v>2.5435629296248038E-2</v>
      </c>
      <c r="BD309" s="82">
        <f t="shared" si="34"/>
        <v>2.792391279376992E-2</v>
      </c>
      <c r="BE309" s="82">
        <f t="shared" ref="BE309:BJ309" si="35">BE171/BE$302</f>
        <v>2.5868357555692487E-2</v>
      </c>
      <c r="BF309" s="82">
        <f t="shared" si="35"/>
        <v>2.705300089052683E-2</v>
      </c>
      <c r="BG309" s="82">
        <f t="shared" si="35"/>
        <v>2.6543088324800082E-2</v>
      </c>
      <c r="BH309" s="82">
        <f t="shared" si="35"/>
        <v>2.8051329694576719E-2</v>
      </c>
      <c r="BI309" s="82">
        <f t="shared" si="35"/>
        <v>2.5825826756523739E-2</v>
      </c>
      <c r="BJ309" s="82">
        <f t="shared" si="35"/>
        <v>2.6741498338804341E-2</v>
      </c>
    </row>
    <row r="310" spans="35:62">
      <c r="AI310" s="80"/>
      <c r="AJ310" s="80" t="s">
        <v>5432</v>
      </c>
      <c r="AK310" s="82">
        <f t="shared" ref="AK310:BD310" si="36">AK172/AK$302</f>
        <v>3.1106541951176035E-2</v>
      </c>
      <c r="AL310" s="82">
        <f t="shared" si="36"/>
        <v>1.2508669401418223E-2</v>
      </c>
      <c r="AM310" s="82">
        <f t="shared" si="36"/>
        <v>1.6990608189582444E-2</v>
      </c>
      <c r="AN310" s="82">
        <f t="shared" si="36"/>
        <v>2.6064984942759772E-2</v>
      </c>
      <c r="AO310" s="82">
        <f t="shared" si="36"/>
        <v>2.6875631961512717E-2</v>
      </c>
      <c r="AP310" s="82">
        <f t="shared" si="36"/>
        <v>2.7167578230072379E-2</v>
      </c>
      <c r="AQ310" s="383">
        <f t="shared" si="36"/>
        <v>2.8223004979958707E-2</v>
      </c>
      <c r="AR310" s="82">
        <f t="shared" si="36"/>
        <v>2.4568470852753002E-2</v>
      </c>
      <c r="AS310" s="82">
        <f t="shared" si="36"/>
        <v>3.455921326619462E-2</v>
      </c>
      <c r="AT310" s="82">
        <f t="shared" si="36"/>
        <v>4.8570831313760464E-2</v>
      </c>
      <c r="AU310" s="82">
        <f t="shared" si="36"/>
        <v>4.1575455172779864E-2</v>
      </c>
      <c r="AV310" s="82">
        <f t="shared" si="36"/>
        <v>4.6901258388954342E-2</v>
      </c>
      <c r="AW310" s="82">
        <f t="shared" si="36"/>
        <v>4.8104514258667568E-2</v>
      </c>
      <c r="AX310" s="82">
        <f t="shared" si="36"/>
        <v>4.1104521576132966E-2</v>
      </c>
      <c r="AY310" s="82">
        <f t="shared" si="36"/>
        <v>5.1659113695608716E-2</v>
      </c>
      <c r="AZ310" s="82">
        <f t="shared" si="36"/>
        <v>4.856966891073955E-2</v>
      </c>
      <c r="BA310" s="82">
        <f t="shared" si="36"/>
        <v>5.145471441847168E-2</v>
      </c>
      <c r="BB310" s="82">
        <f t="shared" si="36"/>
        <v>5.0443799392607458E-2</v>
      </c>
      <c r="BC310" s="82">
        <f t="shared" si="36"/>
        <v>5.4312441314946537E-2</v>
      </c>
      <c r="BD310" s="82">
        <f t="shared" si="36"/>
        <v>5.166178212882714E-2</v>
      </c>
      <c r="BE310" s="82">
        <f t="shared" ref="BE310:BJ310" si="37">BE172/BE$302</f>
        <v>5.1489815386341946E-2</v>
      </c>
      <c r="BF310" s="82">
        <f t="shared" si="37"/>
        <v>4.8952903254483933E-2</v>
      </c>
      <c r="BG310" s="82">
        <f t="shared" si="37"/>
        <v>4.9726707481531636E-2</v>
      </c>
      <c r="BH310" s="82">
        <f t="shared" si="37"/>
        <v>4.3319591220532097E-2</v>
      </c>
      <c r="BI310" s="82">
        <f t="shared" si="37"/>
        <v>4.6668102640073074E-2</v>
      </c>
      <c r="BJ310" s="82">
        <f t="shared" si="37"/>
        <v>4.5177783938864319E-2</v>
      </c>
    </row>
    <row r="311" spans="35:62">
      <c r="AI311" s="80"/>
      <c r="AJ311" s="80" t="s">
        <v>5429</v>
      </c>
      <c r="AK311" s="82">
        <f t="shared" ref="AK311:BD311" si="38">AK173/AK$302</f>
        <v>1.223780742897957E-2</v>
      </c>
      <c r="AL311" s="82">
        <f t="shared" si="38"/>
        <v>4.8479942706701794E-3</v>
      </c>
      <c r="AM311" s="82">
        <f t="shared" si="38"/>
        <v>6.7210730104434535E-3</v>
      </c>
      <c r="AN311" s="82">
        <f t="shared" si="38"/>
        <v>1.0184542169782936E-2</v>
      </c>
      <c r="AO311" s="82">
        <f t="shared" si="38"/>
        <v>1.0570306706132357E-2</v>
      </c>
      <c r="AP311" s="82">
        <f t="shared" si="38"/>
        <v>1.0729549598015746E-2</v>
      </c>
      <c r="AQ311" s="383">
        <f t="shared" si="38"/>
        <v>2.5835054050771415E-2</v>
      </c>
      <c r="AR311" s="82">
        <f t="shared" si="38"/>
        <v>2.2786357142400914E-2</v>
      </c>
      <c r="AS311" s="82">
        <f t="shared" si="38"/>
        <v>2.7827206299927802E-2</v>
      </c>
      <c r="AT311" s="82">
        <f t="shared" si="38"/>
        <v>3.2775663128298119E-2</v>
      </c>
      <c r="AU311" s="82">
        <f t="shared" si="38"/>
        <v>2.9158660226126627E-2</v>
      </c>
      <c r="AV311" s="82">
        <f t="shared" si="38"/>
        <v>2.9682162510480403E-2</v>
      </c>
      <c r="AW311" s="82">
        <f t="shared" si="38"/>
        <v>3.0116628209679096E-2</v>
      </c>
      <c r="AX311" s="82">
        <f t="shared" si="38"/>
        <v>2.8199796800793809E-2</v>
      </c>
      <c r="AY311" s="82">
        <f t="shared" si="38"/>
        <v>3.3546420693804119E-2</v>
      </c>
      <c r="AZ311" s="82">
        <f t="shared" si="38"/>
        <v>3.236888835886452E-2</v>
      </c>
      <c r="BA311" s="82">
        <f t="shared" si="38"/>
        <v>3.3521576476755355E-2</v>
      </c>
      <c r="BB311" s="82">
        <f t="shared" si="38"/>
        <v>3.3653249215590687E-2</v>
      </c>
      <c r="BC311" s="82">
        <f t="shared" si="38"/>
        <v>3.514157219872515E-2</v>
      </c>
      <c r="BD311" s="82">
        <f t="shared" si="38"/>
        <v>3.4077445906341361E-2</v>
      </c>
      <c r="BE311" s="82">
        <f t="shared" ref="BE311:BJ311" si="39">BE173/BE$302</f>
        <v>3.3435673803779195E-2</v>
      </c>
      <c r="BF311" s="82">
        <f t="shared" si="39"/>
        <v>3.2115667289473009E-2</v>
      </c>
      <c r="BG311" s="82">
        <f t="shared" si="39"/>
        <v>3.1967169095270462E-2</v>
      </c>
      <c r="BH311" s="82">
        <f t="shared" si="39"/>
        <v>2.9125537103704344E-2</v>
      </c>
      <c r="BI311" s="82">
        <f t="shared" si="39"/>
        <v>3.1760839145668116E-2</v>
      </c>
      <c r="BJ311" s="82">
        <f t="shared" si="39"/>
        <v>3.1039622083717303E-2</v>
      </c>
    </row>
    <row r="312" spans="35:62">
      <c r="AI312" s="80"/>
      <c r="AJ312" s="80" t="s">
        <v>5430</v>
      </c>
      <c r="AK312" s="82">
        <f t="shared" ref="AK312:BD312" si="40">AK174/AK$302</f>
        <v>4.4898213919407473E-2</v>
      </c>
      <c r="AL312" s="82">
        <f t="shared" si="40"/>
        <v>1.8053052108275059E-2</v>
      </c>
      <c r="AM312" s="82">
        <f t="shared" si="40"/>
        <v>2.4356440211154583E-2</v>
      </c>
      <c r="AN312" s="82">
        <f t="shared" si="40"/>
        <v>3.7679283044628295E-2</v>
      </c>
      <c r="AO312" s="82">
        <f t="shared" si="40"/>
        <v>3.921363762997488E-2</v>
      </c>
      <c r="AP312" s="82">
        <f t="shared" si="40"/>
        <v>4.0826085657072825E-2</v>
      </c>
      <c r="AQ312" s="383">
        <f t="shared" si="40"/>
        <v>3.5595773108223004E-2</v>
      </c>
      <c r="AR312" s="82">
        <f t="shared" si="40"/>
        <v>3.1283867080293182E-2</v>
      </c>
      <c r="AS312" s="82">
        <f t="shared" si="40"/>
        <v>4.3931965320107569E-2</v>
      </c>
      <c r="AT312" s="82">
        <f t="shared" si="40"/>
        <v>6.4361405209465067E-2</v>
      </c>
      <c r="AU312" s="82">
        <f t="shared" si="40"/>
        <v>5.4007112904081854E-2</v>
      </c>
      <c r="AV312" s="82">
        <f t="shared" si="40"/>
        <v>6.319404526099584E-2</v>
      </c>
      <c r="AW312" s="82">
        <f t="shared" si="40"/>
        <v>6.4387720388119782E-2</v>
      </c>
      <c r="AX312" s="82">
        <f t="shared" si="40"/>
        <v>5.4475895691074243E-2</v>
      </c>
      <c r="AY312" s="82">
        <f t="shared" si="40"/>
        <v>6.9099659113695436E-2</v>
      </c>
      <c r="AZ312" s="82">
        <f t="shared" si="40"/>
        <v>6.4397980170911306E-2</v>
      </c>
      <c r="BA312" s="82">
        <f t="shared" si="40"/>
        <v>6.9133684402824372E-2</v>
      </c>
      <c r="BB312" s="82">
        <f t="shared" si="40"/>
        <v>6.7402137619758676E-2</v>
      </c>
      <c r="BC312" s="82">
        <f t="shared" si="40"/>
        <v>7.2423841236951308E-2</v>
      </c>
      <c r="BD312" s="82">
        <f t="shared" si="40"/>
        <v>6.8671788594139138E-2</v>
      </c>
      <c r="BE312" s="82">
        <f t="shared" ref="BE312:BJ312" si="41">BE174/BE$302</f>
        <v>6.8112259212646353E-2</v>
      </c>
      <c r="BF312" s="82">
        <f t="shared" si="41"/>
        <v>6.4875088707786202E-2</v>
      </c>
      <c r="BG312" s="82">
        <f t="shared" si="41"/>
        <v>6.5989999164607946E-2</v>
      </c>
      <c r="BH312" s="82">
        <f t="shared" si="41"/>
        <v>5.67442805713625E-2</v>
      </c>
      <c r="BI312" s="82">
        <f t="shared" si="41"/>
        <v>6.0275242010589689E-2</v>
      </c>
      <c r="BJ312" s="82">
        <f t="shared" si="41"/>
        <v>5.7231217919162851E-2</v>
      </c>
    </row>
    <row r="313" spans="35:62">
      <c r="AI313" s="80"/>
      <c r="AJ313" s="80" t="s">
        <v>5431</v>
      </c>
      <c r="AK313" s="82">
        <f t="shared" ref="AK313:BD313" si="42">AK175/AK$302</f>
        <v>1.3952125206805268E-2</v>
      </c>
      <c r="AL313" s="82">
        <f t="shared" si="42"/>
        <v>5.4250182781637405E-3</v>
      </c>
      <c r="AM313" s="82">
        <f t="shared" si="42"/>
        <v>7.6106843941759605E-3</v>
      </c>
      <c r="AN313" s="82">
        <f t="shared" si="42"/>
        <v>1.1490334641224103E-2</v>
      </c>
      <c r="AO313" s="82">
        <f t="shared" si="42"/>
        <v>1.204410504455164E-2</v>
      </c>
      <c r="AP313" s="82">
        <f t="shared" si="42"/>
        <v>1.2612451059505999E-2</v>
      </c>
      <c r="AQ313" s="383">
        <f t="shared" si="42"/>
        <v>1.7271954330134797E-2</v>
      </c>
      <c r="AR313" s="82">
        <f t="shared" si="42"/>
        <v>1.4997860186046569E-2</v>
      </c>
      <c r="AS313" s="82">
        <f t="shared" si="42"/>
        <v>1.9516904554575328E-2</v>
      </c>
      <c r="AT313" s="82">
        <f t="shared" si="42"/>
        <v>2.511009066830848E-2</v>
      </c>
      <c r="AU313" s="82">
        <f t="shared" si="42"/>
        <v>2.1837677159084724E-2</v>
      </c>
      <c r="AV313" s="82">
        <f t="shared" si="42"/>
        <v>2.3908291747062962E-2</v>
      </c>
      <c r="AW313" s="82">
        <f t="shared" si="42"/>
        <v>2.442388474736714E-2</v>
      </c>
      <c r="AX313" s="82">
        <f t="shared" si="42"/>
        <v>2.1619450417030926E-2</v>
      </c>
      <c r="AY313" s="82">
        <f t="shared" si="42"/>
        <v>2.6786444756366469E-2</v>
      </c>
      <c r="AZ313" s="82">
        <f t="shared" si="42"/>
        <v>2.5548452863847628E-2</v>
      </c>
      <c r="BA313" s="82">
        <f t="shared" si="42"/>
        <v>2.6857610344636147E-2</v>
      </c>
      <c r="BB313" s="82">
        <f t="shared" si="42"/>
        <v>2.6893068675648939E-2</v>
      </c>
      <c r="BC313" s="82">
        <f t="shared" si="42"/>
        <v>2.8373020190168886E-2</v>
      </c>
      <c r="BD313" s="82">
        <f t="shared" si="42"/>
        <v>2.7137901497523625E-2</v>
      </c>
      <c r="BE313" s="82">
        <f t="shared" ref="BE313:BJ313" si="43">BE175/BE$302</f>
        <v>2.6814272086703665E-2</v>
      </c>
      <c r="BF313" s="82">
        <f t="shared" si="43"/>
        <v>2.5563169906640374E-2</v>
      </c>
      <c r="BG313" s="82">
        <f t="shared" si="43"/>
        <v>2.5844939314739718E-2</v>
      </c>
      <c r="BH313" s="82">
        <f t="shared" si="43"/>
        <v>2.2805132969457638E-2</v>
      </c>
      <c r="BI313" s="82">
        <f t="shared" si="43"/>
        <v>2.4572190980330828E-2</v>
      </c>
      <c r="BJ313" s="82">
        <f t="shared" si="43"/>
        <v>2.3483440888544285E-2</v>
      </c>
    </row>
    <row r="314" spans="35:62">
      <c r="AI314" s="80"/>
      <c r="AJ314" s="80" t="s">
        <v>5433</v>
      </c>
      <c r="AK314" s="82">
        <f t="shared" ref="AK314:BD314" si="44">AK176/AK$302</f>
        <v>0.12520040910850999</v>
      </c>
      <c r="AL314" s="82">
        <f t="shared" si="44"/>
        <v>0.13924264535746217</v>
      </c>
      <c r="AM314" s="82">
        <f t="shared" si="44"/>
        <v>9.9680270809718266E-2</v>
      </c>
      <c r="AN314" s="82">
        <f t="shared" si="44"/>
        <v>1.5590108043183318E-2</v>
      </c>
      <c r="AO314" s="82">
        <f t="shared" si="44"/>
        <v>1.8389353950559646E-2</v>
      </c>
      <c r="AP314" s="82">
        <f t="shared" si="44"/>
        <v>1.7603634298693882E-2</v>
      </c>
      <c r="AQ314" s="383">
        <f t="shared" si="44"/>
        <v>4.5650431191546867E-2</v>
      </c>
      <c r="AR314" s="82">
        <f t="shared" si="44"/>
        <v>3.979415202686102E-2</v>
      </c>
      <c r="AS314" s="82">
        <f t="shared" si="44"/>
        <v>4.42585090675051E-2</v>
      </c>
      <c r="AT314" s="82">
        <f t="shared" si="44"/>
        <v>4.2908369187936717E-2</v>
      </c>
      <c r="AU314" s="82">
        <f t="shared" si="44"/>
        <v>3.9509528106586998E-2</v>
      </c>
      <c r="AV314" s="82">
        <f t="shared" si="44"/>
        <v>3.3528358602408541E-2</v>
      </c>
      <c r="AW314" s="82">
        <f t="shared" si="44"/>
        <v>3.4385723583008058E-2</v>
      </c>
      <c r="AX314" s="82">
        <f t="shared" si="44"/>
        <v>3.6884987674156162E-2</v>
      </c>
      <c r="AY314" s="82">
        <f t="shared" si="44"/>
        <v>3.6595949468619111E-2</v>
      </c>
      <c r="AZ314" s="82">
        <f t="shared" si="44"/>
        <v>3.7462569286638943E-2</v>
      </c>
      <c r="BA314" s="82">
        <f t="shared" si="44"/>
        <v>3.6315835458019058E-2</v>
      </c>
      <c r="BB314" s="82">
        <f t="shared" si="44"/>
        <v>3.9819460058054597E-2</v>
      </c>
      <c r="BC314" s="82">
        <f t="shared" si="44"/>
        <v>3.8781928434780455E-2</v>
      </c>
      <c r="BD314" s="82">
        <f t="shared" si="44"/>
        <v>3.7721978451147942E-2</v>
      </c>
      <c r="BE314" s="82">
        <f t="shared" ref="BE314:BJ314" si="45">BE176/BE$302</f>
        <v>3.6727135722702538E-2</v>
      </c>
      <c r="BF314" s="82">
        <f t="shared" si="45"/>
        <v>3.6102344644501801E-2</v>
      </c>
      <c r="BG314" s="82">
        <f t="shared" si="45"/>
        <v>3.4421133030205844E-2</v>
      </c>
      <c r="BH314" s="82">
        <f t="shared" si="45"/>
        <v>3.4358669144117795E-2</v>
      </c>
      <c r="BI314" s="82">
        <f t="shared" si="45"/>
        <v>3.7365784266173423E-2</v>
      </c>
      <c r="BJ314" s="82">
        <f t="shared" si="45"/>
        <v>3.8134742962703097E-2</v>
      </c>
    </row>
    <row r="315" spans="35:62">
      <c r="AI315" s="80"/>
      <c r="AJ315" s="80" t="s">
        <v>52</v>
      </c>
      <c r="AK315" s="82">
        <f t="shared" ref="AK315:BD315" si="46">AK177/AK$302</f>
        <v>6.1618735191808806E-2</v>
      </c>
      <c r="AL315" s="82">
        <f t="shared" si="46"/>
        <v>5.9777115053242701E-2</v>
      </c>
      <c r="AM315" s="82">
        <f t="shared" si="46"/>
        <v>5.0832886537723172E-2</v>
      </c>
      <c r="AN315" s="82">
        <f t="shared" si="46"/>
        <v>7.8845895388393421E-3</v>
      </c>
      <c r="AO315" s="82">
        <f t="shared" si="46"/>
        <v>8.6915088915759837E-3</v>
      </c>
      <c r="AP315" s="82">
        <f t="shared" si="46"/>
        <v>8.6972115125974123E-3</v>
      </c>
      <c r="AQ315" s="383">
        <f t="shared" si="46"/>
        <v>1.7927851330013359E-2</v>
      </c>
      <c r="AR315" s="82">
        <f t="shared" si="46"/>
        <v>1.5046831052639093E-2</v>
      </c>
      <c r="AS315" s="82">
        <f t="shared" si="46"/>
        <v>1.918799454813928E-2</v>
      </c>
      <c r="AT315" s="82">
        <f t="shared" si="46"/>
        <v>1.8046370166520387E-2</v>
      </c>
      <c r="AU315" s="82">
        <f t="shared" si="46"/>
        <v>1.8177185625563922E-2</v>
      </c>
      <c r="AV315" s="82">
        <f t="shared" si="46"/>
        <v>1.5913842278500154E-2</v>
      </c>
      <c r="AW315" s="82">
        <f t="shared" si="46"/>
        <v>1.6257321618743357E-2</v>
      </c>
      <c r="AX315" s="82">
        <f t="shared" si="46"/>
        <v>1.6911608345344262E-2</v>
      </c>
      <c r="AY315" s="82">
        <f t="shared" si="46"/>
        <v>1.4970122318026857E-2</v>
      </c>
      <c r="AZ315" s="82">
        <f t="shared" si="46"/>
        <v>1.6128900513125551E-2</v>
      </c>
      <c r="BA315" s="82">
        <f t="shared" si="46"/>
        <v>1.5011794981771255E-2</v>
      </c>
      <c r="BB315" s="82">
        <f t="shared" si="46"/>
        <v>1.5807312203225055E-2</v>
      </c>
      <c r="BC315" s="82">
        <f t="shared" si="46"/>
        <v>1.4569793579248355E-2</v>
      </c>
      <c r="BD315" s="82">
        <f t="shared" si="46"/>
        <v>1.4870217884300643E-2</v>
      </c>
      <c r="BE315" s="82">
        <f t="shared" ref="BE315:BJ315" si="47">BE177/BE$302</f>
        <v>1.5537046983093718E-2</v>
      </c>
      <c r="BF315" s="82">
        <f t="shared" si="47"/>
        <v>1.6026412312257252E-2</v>
      </c>
      <c r="BG315" s="82">
        <f t="shared" si="47"/>
        <v>1.517280679770386E-2</v>
      </c>
      <c r="BH315" s="82">
        <f t="shared" si="47"/>
        <v>1.5664556962025476E-2</v>
      </c>
      <c r="BI315" s="82">
        <f t="shared" si="47"/>
        <v>1.5754901034056037E-2</v>
      </c>
      <c r="BJ315" s="82">
        <f t="shared" si="47"/>
        <v>1.7194026741497954E-2</v>
      </c>
    </row>
    <row r="316" spans="35:62">
      <c r="AI316" s="80"/>
      <c r="AJ316" s="80" t="s">
        <v>54</v>
      </c>
      <c r="AK316" s="82">
        <f t="shared" ref="AK316:BD316" si="48">AK178/AK$302</f>
        <v>0.21013932651700454</v>
      </c>
      <c r="AL316" s="82">
        <f t="shared" si="48"/>
        <v>0.26591000876941462</v>
      </c>
      <c r="AM316" s="82">
        <f t="shared" si="48"/>
        <v>0.27275034461167813</v>
      </c>
      <c r="AN316" s="82">
        <f t="shared" si="48"/>
        <v>9.3308997492332887E-2</v>
      </c>
      <c r="AO316" s="82">
        <f t="shared" si="48"/>
        <v>0.11012106234855208</v>
      </c>
      <c r="AP316" s="82">
        <f t="shared" si="48"/>
        <v>0.10478496069816876</v>
      </c>
      <c r="AQ316" s="383">
        <f t="shared" si="48"/>
        <v>7.4276691364022374E-2</v>
      </c>
      <c r="AR316" s="82">
        <f t="shared" si="48"/>
        <v>8.2652176967936378E-2</v>
      </c>
      <c r="AS316" s="82">
        <f t="shared" si="48"/>
        <v>8.758944459167807E-2</v>
      </c>
      <c r="AT316" s="82">
        <f t="shared" si="48"/>
        <v>8.617049868718249E-2</v>
      </c>
      <c r="AU316" s="82">
        <f t="shared" si="48"/>
        <v>6.1221933223632855E-2</v>
      </c>
      <c r="AV316" s="82">
        <f t="shared" si="48"/>
        <v>6.1531814870004496E-2</v>
      </c>
      <c r="AW316" s="82">
        <f t="shared" si="48"/>
        <v>6.2566560170394303E-2</v>
      </c>
      <c r="AX316" s="82">
        <f t="shared" si="48"/>
        <v>5.3062164780378743E-2</v>
      </c>
      <c r="AY316" s="82">
        <f t="shared" si="48"/>
        <v>5.5223581311409579E-2</v>
      </c>
      <c r="AZ316" s="82">
        <f t="shared" si="48"/>
        <v>5.6888149758793666E-2</v>
      </c>
      <c r="BA316" s="82">
        <f t="shared" si="48"/>
        <v>5.5100436056902347E-2</v>
      </c>
      <c r="BB316" s="82">
        <f t="shared" si="48"/>
        <v>5.5291196161009339E-2</v>
      </c>
      <c r="BC316" s="82">
        <f t="shared" si="48"/>
        <v>5.3154222227429111E-2</v>
      </c>
      <c r="BD316" s="82">
        <f t="shared" si="48"/>
        <v>6.0898645566339567E-2</v>
      </c>
      <c r="BE316" s="82">
        <f t="shared" ref="BE316:BJ316" si="49">BE178/BE$302</f>
        <v>5.9020257000167685E-2</v>
      </c>
      <c r="BF316" s="82">
        <f t="shared" si="49"/>
        <v>6.5460598415445465E-2</v>
      </c>
      <c r="BG316" s="82">
        <f t="shared" si="49"/>
        <v>5.5646056353155532E-2</v>
      </c>
      <c r="BH316" s="82">
        <f t="shared" si="49"/>
        <v>5.565410521426041E-2</v>
      </c>
      <c r="BI316" s="82">
        <f t="shared" si="49"/>
        <v>5.8934827985366416E-2</v>
      </c>
      <c r="BJ316" s="82">
        <f t="shared" si="49"/>
        <v>5.7407370531659022E-2</v>
      </c>
    </row>
    <row r="317" spans="35:62">
      <c r="AI317" s="80"/>
      <c r="AJ317" s="80" t="s">
        <v>56</v>
      </c>
      <c r="AK317" s="82">
        <f t="shared" ref="AK317:BD317" si="50">AK179/AK$302</f>
        <v>3.4546556647718422E-3</v>
      </c>
      <c r="AL317" s="82">
        <f t="shared" si="50"/>
        <v>3.6872215419103006E-3</v>
      </c>
      <c r="AM317" s="82">
        <f t="shared" si="50"/>
        <v>4.3721465059129386E-3</v>
      </c>
      <c r="AN317" s="82">
        <f t="shared" si="50"/>
        <v>8.6454304038764522E-3</v>
      </c>
      <c r="AO317" s="82">
        <f t="shared" si="50"/>
        <v>9.6223179180267189E-3</v>
      </c>
      <c r="AP317" s="82">
        <f t="shared" si="50"/>
        <v>9.8030425296632574E-3</v>
      </c>
      <c r="AQ317" s="383">
        <f t="shared" si="50"/>
        <v>1.0982630875744E-2</v>
      </c>
      <c r="AR317" s="82">
        <f t="shared" si="50"/>
        <v>9.7068774259209244E-3</v>
      </c>
      <c r="AS317" s="82">
        <f t="shared" si="50"/>
        <v>1.0581910422897712E-2</v>
      </c>
      <c r="AT317" s="82">
        <f t="shared" si="50"/>
        <v>1.0621997918786779E-2</v>
      </c>
      <c r="AU317" s="82">
        <f t="shared" si="50"/>
        <v>1.0703328202133882E-2</v>
      </c>
      <c r="AV317" s="82">
        <f t="shared" si="50"/>
        <v>9.8983256873176519E-3</v>
      </c>
      <c r="AW317" s="82">
        <f t="shared" si="50"/>
        <v>1.0385235475091608E-2</v>
      </c>
      <c r="AX317" s="82">
        <f t="shared" si="50"/>
        <v>9.6145515834574341E-3</v>
      </c>
      <c r="AY317" s="82">
        <f t="shared" si="50"/>
        <v>1.1779426508923158E-2</v>
      </c>
      <c r="AZ317" s="82">
        <f t="shared" si="50"/>
        <v>1.1004180477708221E-2</v>
      </c>
      <c r="BA317" s="82">
        <f t="shared" si="50"/>
        <v>1.2011024535150667E-2</v>
      </c>
      <c r="BB317" s="82">
        <f t="shared" si="50"/>
        <v>1.1094145874930796E-2</v>
      </c>
      <c r="BC317" s="82">
        <f t="shared" si="50"/>
        <v>1.259312198624535E-2</v>
      </c>
      <c r="BD317" s="82">
        <f t="shared" si="50"/>
        <v>1.2344807894900896E-2</v>
      </c>
      <c r="BE317" s="82">
        <f t="shared" ref="BE317:BJ317" si="51">BE179/BE$302</f>
        <v>1.2486071809342039E-2</v>
      </c>
      <c r="BF317" s="82">
        <f t="shared" si="51"/>
        <v>1.1960032065086695E-2</v>
      </c>
      <c r="BG317" s="82">
        <f t="shared" si="51"/>
        <v>1.228324561717555E-2</v>
      </c>
      <c r="BH317" s="82">
        <f t="shared" si="51"/>
        <v>1.0071420276390811E-2</v>
      </c>
      <c r="BI317" s="82">
        <f t="shared" si="51"/>
        <v>1.1245531307577588E-2</v>
      </c>
      <c r="BJ317" s="82">
        <f t="shared" si="51"/>
        <v>1.0743777600433907E-2</v>
      </c>
    </row>
    <row r="318" spans="35:62">
      <c r="AI318" s="80"/>
      <c r="AJ318" s="80" t="s">
        <v>58</v>
      </c>
      <c r="AK318" s="82">
        <f t="shared" ref="AK318:BD318" si="52">AK180/AK$302</f>
        <v>3.4546556647718422E-3</v>
      </c>
      <c r="AL318" s="82">
        <f t="shared" si="52"/>
        <v>1.7624700627078944E-3</v>
      </c>
      <c r="AM318" s="82">
        <f t="shared" si="52"/>
        <v>2.0898601396357151E-3</v>
      </c>
      <c r="AN318" s="82">
        <f t="shared" si="52"/>
        <v>9.3607124787394285E-4</v>
      </c>
      <c r="AO318" s="82">
        <f t="shared" si="52"/>
        <v>1.0465223247356503E-3</v>
      </c>
      <c r="AP318" s="82">
        <f t="shared" si="52"/>
        <v>1.0161690427089548E-3</v>
      </c>
      <c r="AQ318" s="383">
        <f t="shared" si="52"/>
        <v>2.9150977772379708E-3</v>
      </c>
      <c r="AR318" s="82">
        <f t="shared" si="52"/>
        <v>2.5188058773556155E-3</v>
      </c>
      <c r="AS318" s="82">
        <f t="shared" si="52"/>
        <v>2.8229470336577334E-3</v>
      </c>
      <c r="AT318" s="82">
        <f t="shared" si="52"/>
        <v>2.6899566528761514E-3</v>
      </c>
      <c r="AU318" s="82">
        <f t="shared" si="52"/>
        <v>6.0130580179414391E-3</v>
      </c>
      <c r="AV318" s="82">
        <f t="shared" si="52"/>
        <v>5.6969834545833962E-3</v>
      </c>
      <c r="AW318" s="82">
        <f t="shared" si="52"/>
        <v>5.6354277600284023E-3</v>
      </c>
      <c r="AX318" s="82">
        <f t="shared" si="52"/>
        <v>5.2571887626114092E-3</v>
      </c>
      <c r="AY318" s="82">
        <f t="shared" si="52"/>
        <v>6.1824744335271225E-3</v>
      </c>
      <c r="AZ318" s="82">
        <f t="shared" si="52"/>
        <v>5.8255504132285509E-3</v>
      </c>
      <c r="BA318" s="82">
        <f t="shared" si="52"/>
        <v>5.923701956299007E-3</v>
      </c>
      <c r="BB318" s="82">
        <f t="shared" si="52"/>
        <v>6.0487592073692189E-3</v>
      </c>
      <c r="BC318" s="82">
        <f t="shared" si="52"/>
        <v>6.2430017289600214E-3</v>
      </c>
      <c r="BD318" s="82">
        <f t="shared" si="52"/>
        <v>6.2372211629028668E-3</v>
      </c>
      <c r="BE318" s="82">
        <f t="shared" ref="BE318:BJ318" si="53">BE180/BE$302</f>
        <v>6.1115698173102801E-3</v>
      </c>
      <c r="BF318" s="82">
        <f t="shared" si="53"/>
        <v>5.7478047217832725E-3</v>
      </c>
      <c r="BG318" s="82">
        <f t="shared" si="53"/>
        <v>5.8820545868986341E-3</v>
      </c>
      <c r="BH318" s="82">
        <f t="shared" si="53"/>
        <v>5.1271629311346106E-3</v>
      </c>
      <c r="BI318" s="82">
        <f t="shared" si="53"/>
        <v>5.6560823029707368E-3</v>
      </c>
      <c r="BJ318" s="82">
        <f t="shared" si="53"/>
        <v>5.8452032111855788E-3</v>
      </c>
    </row>
    <row r="319" spans="35:62">
      <c r="AI319" s="80"/>
      <c r="AJ319" s="80" t="s">
        <v>60</v>
      </c>
      <c r="AK319" s="82">
        <f t="shared" ref="AK319:BD319" si="54">AK181/AK$302</f>
        <v>6.968990040793324E-3</v>
      </c>
      <c r="AL319" s="82">
        <f t="shared" si="54"/>
        <v>1.6359413666969741E-3</v>
      </c>
      <c r="AM319" s="82">
        <f t="shared" si="54"/>
        <v>1.9398279297796028E-3</v>
      </c>
      <c r="AN319" s="82">
        <f t="shared" si="54"/>
        <v>1.7194591159566529E-2</v>
      </c>
      <c r="AO319" s="82">
        <f t="shared" si="54"/>
        <v>2.5084936694515822E-2</v>
      </c>
      <c r="AP319" s="82">
        <f t="shared" si="54"/>
        <v>2.2833916136166737E-2</v>
      </c>
      <c r="AQ319" s="383">
        <f t="shared" si="54"/>
        <v>2.115389287015659E-2</v>
      </c>
      <c r="AR319" s="82">
        <f t="shared" si="54"/>
        <v>1.6520215386646303E-2</v>
      </c>
      <c r="AS319" s="82">
        <f t="shared" si="54"/>
        <v>1.7134081702192116E-2</v>
      </c>
      <c r="AT319" s="82">
        <f t="shared" si="54"/>
        <v>1.6732403295943461E-2</v>
      </c>
      <c r="AU319" s="82">
        <f t="shared" si="54"/>
        <v>1.623440734646214E-2</v>
      </c>
      <c r="AV319" s="82">
        <f t="shared" si="54"/>
        <v>1.5732607907676683E-2</v>
      </c>
      <c r="AW319" s="82">
        <f t="shared" si="54"/>
        <v>1.5754422553543961E-2</v>
      </c>
      <c r="AX319" s="82">
        <f t="shared" si="54"/>
        <v>1.3589931400578049E-2</v>
      </c>
      <c r="AY319" s="82">
        <f t="shared" si="54"/>
        <v>1.774212953679569E-2</v>
      </c>
      <c r="AZ319" s="82">
        <f t="shared" si="54"/>
        <v>1.6682703538948383E-2</v>
      </c>
      <c r="BA319" s="82">
        <f t="shared" si="54"/>
        <v>1.9073716650383959E-2</v>
      </c>
      <c r="BB319" s="82">
        <f t="shared" si="54"/>
        <v>1.7683182603734932E-2</v>
      </c>
      <c r="BC319" s="82">
        <f t="shared" si="54"/>
        <v>2.0923261290544021E-2</v>
      </c>
      <c r="BD319" s="82">
        <f t="shared" si="54"/>
        <v>1.8501622891799501E-2</v>
      </c>
      <c r="BE319" s="82">
        <f t="shared" ref="BE319:BJ319" si="55">BE181/BE$302</f>
        <v>2.0093469181623511E-2</v>
      </c>
      <c r="BF319" s="82">
        <f t="shared" si="55"/>
        <v>1.8943231615071873E-2</v>
      </c>
      <c r="BG319" s="82">
        <f t="shared" si="55"/>
        <v>2.0547659112336487E-2</v>
      </c>
      <c r="BH319" s="82">
        <f t="shared" si="55"/>
        <v>1.7879746835443088E-2</v>
      </c>
      <c r="BI319" s="82">
        <f t="shared" si="55"/>
        <v>2.0767894527236687E-2</v>
      </c>
      <c r="BJ319" s="82">
        <f t="shared" si="55"/>
        <v>1.7851152574202254E-2</v>
      </c>
    </row>
    <row r="320" spans="35:62">
      <c r="AI320" s="80"/>
      <c r="AJ320" s="80" t="s">
        <v>62</v>
      </c>
      <c r="AK320" s="82">
        <f t="shared" ref="AK320:BD320" si="56">AK182/AK$302</f>
        <v>8.7134828900827715E-2</v>
      </c>
      <c r="AL320" s="82">
        <f t="shared" si="56"/>
        <v>5.2952472179194E-2</v>
      </c>
      <c r="AM320" s="82">
        <f t="shared" si="56"/>
        <v>6.3202618715369627E-2</v>
      </c>
      <c r="AN320" s="82">
        <f t="shared" si="56"/>
        <v>1.7936152726599236E-2</v>
      </c>
      <c r="AO320" s="82">
        <f t="shared" si="56"/>
        <v>2.5408384465215161E-2</v>
      </c>
      <c r="AP320" s="82">
        <f t="shared" si="56"/>
        <v>3.4220986879464725E-2</v>
      </c>
      <c r="AQ320" s="383">
        <f t="shared" si="56"/>
        <v>4.1406534677517232E-2</v>
      </c>
      <c r="AR320" s="82">
        <f t="shared" si="56"/>
        <v>2.9599695103126142E-2</v>
      </c>
      <c r="AS320" s="82">
        <f t="shared" si="56"/>
        <v>2.8416404800666803E-2</v>
      </c>
      <c r="AT320" s="82">
        <f t="shared" si="56"/>
        <v>2.7489932762569197E-2</v>
      </c>
      <c r="AU320" s="82">
        <f t="shared" si="56"/>
        <v>2.8135251340304486E-2</v>
      </c>
      <c r="AV320" s="82">
        <f t="shared" si="56"/>
        <v>2.8539836779227234E-2</v>
      </c>
      <c r="AW320" s="82">
        <f t="shared" si="56"/>
        <v>2.9428839782274344E-2</v>
      </c>
      <c r="AX320" s="82">
        <f t="shared" si="56"/>
        <v>2.4681221400499401E-2</v>
      </c>
      <c r="AY320" s="82">
        <f t="shared" si="56"/>
        <v>3.5817926609183828E-2</v>
      </c>
      <c r="AZ320" s="82">
        <f t="shared" si="56"/>
        <v>3.1659889794831336E-2</v>
      </c>
      <c r="BA320" s="82">
        <f t="shared" si="56"/>
        <v>3.856204478121706E-2</v>
      </c>
      <c r="BB320" s="82">
        <f t="shared" si="56"/>
        <v>3.3507273611973573E-2</v>
      </c>
      <c r="BC320" s="82">
        <f t="shared" si="56"/>
        <v>4.4144549759066849E-2</v>
      </c>
      <c r="BD320" s="82">
        <f t="shared" si="56"/>
        <v>3.4113546633935385E-2</v>
      </c>
      <c r="BE320" s="82">
        <f t="shared" ref="BE320:BJ320" si="57">BE182/BE$302</f>
        <v>4.3180196718157385E-2</v>
      </c>
      <c r="BF320" s="82">
        <f t="shared" si="57"/>
        <v>3.9754882951704922E-2</v>
      </c>
      <c r="BG320" s="82">
        <f t="shared" si="57"/>
        <v>4.100432016994239E-2</v>
      </c>
      <c r="BH320" s="82">
        <f t="shared" si="57"/>
        <v>3.7961618859598367E-2</v>
      </c>
      <c r="BI320" s="82">
        <f t="shared" si="57"/>
        <v>4.7301893780323671E-2</v>
      </c>
      <c r="BJ320" s="82">
        <f t="shared" si="57"/>
        <v>3.790191516183837E-2</v>
      </c>
    </row>
    <row r="321" spans="35:62">
      <c r="AI321" s="80"/>
      <c r="AJ321" s="80" t="s">
        <v>64</v>
      </c>
      <c r="AK321" s="82">
        <f t="shared" ref="AK321:BD321" si="58">AK183/AK$302</f>
        <v>3.086090490927099E-2</v>
      </c>
      <c r="AL321" s="82">
        <f t="shared" si="58"/>
        <v>2.5240238131146044E-2</v>
      </c>
      <c r="AM321" s="82">
        <f t="shared" si="58"/>
        <v>1.980698743824913E-2</v>
      </c>
      <c r="AN321" s="82">
        <f t="shared" si="58"/>
        <v>9.7939467540222758E-2</v>
      </c>
      <c r="AO321" s="82">
        <f t="shared" si="58"/>
        <v>9.788334073553874E-2</v>
      </c>
      <c r="AP321" s="82">
        <f t="shared" si="58"/>
        <v>9.5310678741145655E-2</v>
      </c>
      <c r="AQ321" s="383">
        <f t="shared" si="58"/>
        <v>8.2494837847686464E-2</v>
      </c>
      <c r="AR321" s="82">
        <f t="shared" si="58"/>
        <v>8.9814698499149484E-2</v>
      </c>
      <c r="AS321" s="82">
        <f t="shared" si="58"/>
        <v>0.10900408889561969</v>
      </c>
      <c r="AT321" s="82">
        <f t="shared" si="58"/>
        <v>9.9530693301295492E-2</v>
      </c>
      <c r="AU321" s="82">
        <f t="shared" si="58"/>
        <v>0.10656404267742442</v>
      </c>
      <c r="AV321" s="82">
        <f t="shared" si="58"/>
        <v>0.1052733709959103</v>
      </c>
      <c r="AW321" s="82">
        <f t="shared" si="58"/>
        <v>9.8255753756951891E-2</v>
      </c>
      <c r="AX321" s="82">
        <f t="shared" si="58"/>
        <v>8.7151194386031194E-2</v>
      </c>
      <c r="AY321" s="82">
        <f t="shared" si="58"/>
        <v>7.597032283938257E-2</v>
      </c>
      <c r="AZ321" s="82">
        <f t="shared" si="58"/>
        <v>8.3290994901418267E-2</v>
      </c>
      <c r="BA321" s="82">
        <f t="shared" si="58"/>
        <v>7.6822265113064628E-2</v>
      </c>
      <c r="BB321" s="82">
        <f t="shared" si="58"/>
        <v>7.6497927817580857E-2</v>
      </c>
      <c r="BC321" s="82">
        <f t="shared" si="58"/>
        <v>6.9774331387904787E-2</v>
      </c>
      <c r="BD321" s="82">
        <f t="shared" si="58"/>
        <v>6.7583843939836685E-2</v>
      </c>
      <c r="BE321" s="82">
        <f t="shared" ref="BE321:BJ321" si="59">BE183/BE$302</f>
        <v>6.8121878682453105E-2</v>
      </c>
      <c r="BF321" s="82">
        <f t="shared" si="59"/>
        <v>7.3778821408810161E-2</v>
      </c>
      <c r="BG321" s="82">
        <f t="shared" si="59"/>
        <v>7.2350912367381462E-2</v>
      </c>
      <c r="BH321" s="82">
        <f t="shared" si="59"/>
        <v>7.0295261874346773E-2</v>
      </c>
      <c r="BI321" s="82">
        <f t="shared" si="59"/>
        <v>7.8182553542954433E-2</v>
      </c>
      <c r="BJ321" s="82">
        <f t="shared" si="59"/>
        <v>7.9925801456092668E-2</v>
      </c>
    </row>
    <row r="322" spans="35:62">
      <c r="AI322" s="80"/>
      <c r="AJ322" s="80" t="s">
        <v>5434</v>
      </c>
      <c r="AK322" s="82">
        <f t="shared" ref="AK322:BD322" si="60">AK184/AK$302</f>
        <v>6.8305626254174481E-2</v>
      </c>
      <c r="AL322" s="82">
        <f t="shared" si="60"/>
        <v>4.131870837033879E-2</v>
      </c>
      <c r="AM322" s="82">
        <f t="shared" si="60"/>
        <v>4.1453137288897469E-2</v>
      </c>
      <c r="AN322" s="82">
        <f t="shared" si="60"/>
        <v>3.922666714902566E-2</v>
      </c>
      <c r="AO322" s="82">
        <f t="shared" si="60"/>
        <v>6.7603948864168054E-2</v>
      </c>
      <c r="AP322" s="82">
        <f t="shared" si="60"/>
        <v>7.827490361337755E-2</v>
      </c>
      <c r="AQ322" s="383">
        <f t="shared" si="60"/>
        <v>7.1402890805295868E-2</v>
      </c>
      <c r="AR322" s="82">
        <f t="shared" si="60"/>
        <v>6.6357653401239794E-2</v>
      </c>
      <c r="AS322" s="82">
        <f t="shared" si="60"/>
        <v>7.7509181085071752E-2</v>
      </c>
      <c r="AT322" s="82">
        <f t="shared" si="60"/>
        <v>8.3717147956804142E-2</v>
      </c>
      <c r="AU322" s="82">
        <f t="shared" si="60"/>
        <v>8.2804819788736092E-2</v>
      </c>
      <c r="AV322" s="82">
        <f t="shared" si="60"/>
        <v>8.1500547364412951E-2</v>
      </c>
      <c r="AW322" s="82">
        <f t="shared" si="60"/>
        <v>7.1694547982487367E-2</v>
      </c>
      <c r="AX322" s="82">
        <f t="shared" si="60"/>
        <v>6.4708708424891445E-2</v>
      </c>
      <c r="AY322" s="82">
        <f t="shared" si="60"/>
        <v>5.4492079406456582E-2</v>
      </c>
      <c r="AZ322" s="82">
        <f t="shared" si="60"/>
        <v>6.0305718873901085E-2</v>
      </c>
      <c r="BA322" s="82">
        <f t="shared" si="60"/>
        <v>5.5267233778921697E-2</v>
      </c>
      <c r="BB322" s="82">
        <f t="shared" si="60"/>
        <v>5.42878236212017E-2</v>
      </c>
      <c r="BC322" s="82">
        <f t="shared" si="60"/>
        <v>4.7133826190145098E-2</v>
      </c>
      <c r="BD322" s="82">
        <f t="shared" si="60"/>
        <v>4.7564349546936092E-2</v>
      </c>
      <c r="BE322" s="82">
        <f t="shared" ref="BE322:BJ322" si="61">BE184/BE$302</f>
        <v>4.6441196982693056E-2</v>
      </c>
      <c r="BF322" s="82">
        <f t="shared" si="61"/>
        <v>5.221918908438216E-2</v>
      </c>
      <c r="BG322" s="82">
        <f t="shared" si="61"/>
        <v>4.8324442375855065E-2</v>
      </c>
      <c r="BH322" s="82">
        <f t="shared" si="61"/>
        <v>4.9657414934386038E-2</v>
      </c>
      <c r="BI322" s="82">
        <f t="shared" si="61"/>
        <v>5.3938880219673198E-2</v>
      </c>
      <c r="BJ322" s="82">
        <f t="shared" si="61"/>
        <v>5.7055065306666243E-2</v>
      </c>
    </row>
    <row r="323" spans="35:62">
      <c r="AI323" s="80"/>
      <c r="AJ323" s="80" t="s">
        <v>67</v>
      </c>
      <c r="AK323" s="82">
        <f t="shared" ref="AK323:BD323" si="62">AK185/AK$302</f>
        <v>1.7484410294362457E-2</v>
      </c>
      <c r="AL323" s="82">
        <f t="shared" si="62"/>
        <v>4.3806857225859246E-2</v>
      </c>
      <c r="AM323" s="82">
        <f t="shared" si="62"/>
        <v>3.8666344034766736E-2</v>
      </c>
      <c r="AN323" s="82">
        <f t="shared" si="62"/>
        <v>8.5309089785611414E-2</v>
      </c>
      <c r="AO323" s="82">
        <f t="shared" si="62"/>
        <v>8.0207712580176199E-2</v>
      </c>
      <c r="AP323" s="82">
        <f t="shared" si="62"/>
        <v>6.5004931408589955E-2</v>
      </c>
      <c r="AQ323" s="383">
        <f t="shared" si="62"/>
        <v>0.10606097412850693</v>
      </c>
      <c r="AR323" s="82">
        <f t="shared" si="62"/>
        <v>0.15525680961191668</v>
      </c>
      <c r="AS323" s="82">
        <f t="shared" si="62"/>
        <v>0.10829421118388646</v>
      </c>
      <c r="AT323" s="82">
        <f t="shared" si="62"/>
        <v>0.10427889176542404</v>
      </c>
      <c r="AU323" s="82">
        <f t="shared" si="62"/>
        <v>0.11158978714369149</v>
      </c>
      <c r="AV323" s="82">
        <f t="shared" si="62"/>
        <v>0.12046410644132592</v>
      </c>
      <c r="AW323" s="82">
        <f t="shared" si="62"/>
        <v>0.13592511241273211</v>
      </c>
      <c r="AX323" s="82">
        <f t="shared" si="62"/>
        <v>0.15825319566193366</v>
      </c>
      <c r="AY323" s="82">
        <f t="shared" si="62"/>
        <v>0.14847403248445931</v>
      </c>
      <c r="AZ323" s="82">
        <f t="shared" si="62"/>
        <v>0.15062952211209732</v>
      </c>
      <c r="BA323" s="82">
        <f t="shared" si="62"/>
        <v>0.13953344294326483</v>
      </c>
      <c r="BB323" s="82">
        <f t="shared" si="62"/>
        <v>0.13964160472491127</v>
      </c>
      <c r="BC323" s="82">
        <f t="shared" si="62"/>
        <v>0.15735377065588396</v>
      </c>
      <c r="BD323" s="82">
        <f t="shared" si="62"/>
        <v>0.15555803520149042</v>
      </c>
      <c r="BE323" s="82">
        <f t="shared" ref="BE323:BJ323" si="63">BE185/BE$302</f>
        <v>0.154966452099049</v>
      </c>
      <c r="BF323" s="82">
        <f t="shared" si="63"/>
        <v>0.15525816839688358</v>
      </c>
      <c r="BG323" s="82">
        <f t="shared" si="63"/>
        <v>0.15643908202355836</v>
      </c>
      <c r="BH323" s="82">
        <f t="shared" si="63"/>
        <v>0.15548716757635528</v>
      </c>
      <c r="BI323" s="82">
        <f t="shared" si="63"/>
        <v>0.15268632917159339</v>
      </c>
      <c r="BJ323" s="82">
        <f t="shared" si="63"/>
        <v>0.15337837734340404</v>
      </c>
    </row>
    <row r="324" spans="35:62">
      <c r="AI324" s="80"/>
      <c r="AJ324" s="80" t="s">
        <v>69</v>
      </c>
      <c r="AK324" s="82">
        <f t="shared" ref="AK324:BD324" si="64">AK186/AK$302</f>
        <v>4.4598160717745659E-2</v>
      </c>
      <c r="AL324" s="82">
        <f t="shared" si="64"/>
        <v>0.2228401008679986</v>
      </c>
      <c r="AM324" s="82">
        <f t="shared" si="64"/>
        <v>0.1936007488187953</v>
      </c>
      <c r="AN324" s="82">
        <f t="shared" si="64"/>
        <v>0.19496193804850789</v>
      </c>
      <c r="AO324" s="82">
        <f t="shared" si="64"/>
        <v>0.19649843958065272</v>
      </c>
      <c r="AP324" s="82">
        <f t="shared" si="64"/>
        <v>0.16940135688454544</v>
      </c>
      <c r="AQ324" s="383">
        <f t="shared" si="64"/>
        <v>0.14724158872828833</v>
      </c>
      <c r="AR324" s="82">
        <f t="shared" si="64"/>
        <v>0.1660857586332446</v>
      </c>
      <c r="AS324" s="82">
        <f t="shared" si="64"/>
        <v>0.15741065005868263</v>
      </c>
      <c r="AT324" s="82">
        <f t="shared" si="64"/>
        <v>0.14825773046680277</v>
      </c>
      <c r="AU324" s="82">
        <f t="shared" si="64"/>
        <v>0.19886405860183609</v>
      </c>
      <c r="AV324" s="82">
        <f t="shared" si="64"/>
        <v>0.17879228344323431</v>
      </c>
      <c r="AW324" s="82">
        <f t="shared" si="64"/>
        <v>0.1574111051946516</v>
      </c>
      <c r="AX324" s="82">
        <f t="shared" si="64"/>
        <v>0.15438414101079806</v>
      </c>
      <c r="AY324" s="82">
        <f t="shared" si="64"/>
        <v>0.15953960296771563</v>
      </c>
      <c r="AZ324" s="82">
        <f t="shared" si="64"/>
        <v>0.16216136741971915</v>
      </c>
      <c r="BA324" s="82">
        <f t="shared" si="64"/>
        <v>0.16020682917530429</v>
      </c>
      <c r="BB324" s="82">
        <f t="shared" si="64"/>
        <v>0.14833134784140645</v>
      </c>
      <c r="BC324" s="82">
        <f t="shared" si="64"/>
        <v>0.1434601627866888</v>
      </c>
      <c r="BD324" s="82">
        <f t="shared" si="64"/>
        <v>0.13915845922094577</v>
      </c>
      <c r="BE324" s="82">
        <f t="shared" ref="BE324:BJ324" si="65">BE186/BE$302</f>
        <v>0.14543997050029311</v>
      </c>
      <c r="BF324" s="82">
        <f t="shared" si="65"/>
        <v>0.13097024476451583</v>
      </c>
      <c r="BG324" s="82">
        <f t="shared" si="65"/>
        <v>0.14671124079577055</v>
      </c>
      <c r="BH324" s="82">
        <f t="shared" si="65"/>
        <v>0.15966351178724955</v>
      </c>
      <c r="BI324" s="82">
        <f t="shared" si="65"/>
        <v>0.14572702352155389</v>
      </c>
      <c r="BJ324" s="82">
        <f t="shared" si="65"/>
        <v>0.14776293840938853</v>
      </c>
    </row>
    <row r="325" spans="35:62">
      <c r="AI325" s="80"/>
      <c r="AJ325" s="80"/>
      <c r="AK325" s="80"/>
      <c r="AL325" s="80"/>
      <c r="AM325" s="80"/>
      <c r="AN325" s="80"/>
      <c r="AO325" s="80"/>
      <c r="AP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</row>
    <row r="326" spans="35:62">
      <c r="AI326" s="80"/>
      <c r="AJ326" s="80"/>
      <c r="AK326" s="83">
        <f>SUM(AK307:AK325)</f>
        <v>1</v>
      </c>
      <c r="AL326" s="83">
        <f t="shared" ref="AL326:BD326" si="66">SUM(AL307:AL325)</f>
        <v>1</v>
      </c>
      <c r="AM326" s="83">
        <f t="shared" si="66"/>
        <v>1</v>
      </c>
      <c r="AN326" s="83">
        <f t="shared" si="66"/>
        <v>1.0000000000000002</v>
      </c>
      <c r="AO326" s="83">
        <f t="shared" si="66"/>
        <v>1</v>
      </c>
      <c r="AP326" s="83">
        <f t="shared" si="66"/>
        <v>1</v>
      </c>
      <c r="AQ326" s="384">
        <f t="shared" si="66"/>
        <v>1</v>
      </c>
      <c r="AR326" s="83">
        <f t="shared" si="66"/>
        <v>0.99999999999999989</v>
      </c>
      <c r="AS326" s="83">
        <f t="shared" si="66"/>
        <v>1</v>
      </c>
      <c r="AT326" s="83">
        <f t="shared" si="66"/>
        <v>1.0000000000000002</v>
      </c>
      <c r="AU326" s="83">
        <f t="shared" si="66"/>
        <v>0.99999999999999989</v>
      </c>
      <c r="AV326" s="83">
        <f t="shared" si="66"/>
        <v>0.99999999999999989</v>
      </c>
      <c r="AW326" s="83">
        <f t="shared" si="66"/>
        <v>1</v>
      </c>
      <c r="AX326" s="83">
        <f t="shared" si="66"/>
        <v>1</v>
      </c>
      <c r="AY326" s="83">
        <f t="shared" si="66"/>
        <v>1</v>
      </c>
      <c r="AZ326" s="83">
        <f t="shared" si="66"/>
        <v>1</v>
      </c>
      <c r="BA326" s="83">
        <f t="shared" si="66"/>
        <v>1</v>
      </c>
      <c r="BB326" s="83">
        <f t="shared" si="66"/>
        <v>1</v>
      </c>
      <c r="BC326" s="83">
        <f t="shared" si="66"/>
        <v>1</v>
      </c>
      <c r="BD326" s="83">
        <f t="shared" si="66"/>
        <v>1</v>
      </c>
      <c r="BE326" s="83">
        <f t="shared" ref="BE326:BJ326" si="67">SUM(BE307:BE325)</f>
        <v>1.0000000000000002</v>
      </c>
      <c r="BF326" s="83">
        <f t="shared" si="67"/>
        <v>1</v>
      </c>
      <c r="BG326" s="83">
        <f t="shared" si="67"/>
        <v>1</v>
      </c>
      <c r="BH326" s="83">
        <f t="shared" si="67"/>
        <v>1</v>
      </c>
      <c r="BI326" s="83">
        <f t="shared" si="67"/>
        <v>1.0000000000000002</v>
      </c>
      <c r="BJ326" s="83">
        <f t="shared" si="67"/>
        <v>0.99999999999999978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0.59999389629810485"/>
  </sheetPr>
  <dimension ref="A2:BM365"/>
  <sheetViews>
    <sheetView topLeftCell="A137" workbookViewId="0">
      <selection activeCell="B151" sqref="B151"/>
    </sheetView>
  </sheetViews>
  <sheetFormatPr defaultRowHeight="12.75"/>
  <cols>
    <col min="1" max="2" width="27.7109375" style="1" customWidth="1"/>
    <col min="3" max="3" width="26.140625" style="1" customWidth="1"/>
    <col min="4" max="4" width="27" style="1" customWidth="1"/>
    <col min="5" max="5" width="11.5703125" style="1" customWidth="1"/>
    <col min="6" max="6" width="22.7109375" style="1" customWidth="1"/>
    <col min="7" max="10" width="12.85546875" style="1" customWidth="1"/>
    <col min="11" max="11" width="14.7109375" style="1" customWidth="1"/>
    <col min="12" max="35" width="12.85546875" style="1" customWidth="1"/>
    <col min="36" max="42" width="12.85546875" style="1" bestFit="1" customWidth="1"/>
    <col min="43" max="43" width="12.85546875" style="416" bestFit="1" customWidth="1"/>
    <col min="44" max="51" width="12.85546875" style="1" bestFit="1" customWidth="1"/>
    <col min="52" max="55" width="12.85546875" style="8" bestFit="1" customWidth="1"/>
    <col min="56" max="56" width="13.5703125" style="8" customWidth="1"/>
    <col min="57" max="65" width="9.140625" style="1"/>
  </cols>
  <sheetData>
    <row r="2" spans="1:62" ht="20.25">
      <c r="A2" s="374" t="s">
        <v>5752</v>
      </c>
      <c r="D2" s="1" t="s">
        <v>0</v>
      </c>
      <c r="E2" s="84"/>
    </row>
    <row r="4" spans="1:62">
      <c r="D4" s="1" t="s">
        <v>1</v>
      </c>
      <c r="E4" s="57" t="s">
        <v>5443</v>
      </c>
    </row>
    <row r="5" spans="1:62">
      <c r="D5" s="1" t="s">
        <v>3</v>
      </c>
      <c r="E5" s="57" t="s">
        <v>5444</v>
      </c>
    </row>
    <row r="6" spans="1:62">
      <c r="D6" s="57" t="s">
        <v>5445</v>
      </c>
      <c r="E6" s="57" t="s">
        <v>5446</v>
      </c>
    </row>
    <row r="8" spans="1:62">
      <c r="D8" s="1" t="s">
        <v>5</v>
      </c>
      <c r="E8" s="1" t="s">
        <v>6</v>
      </c>
      <c r="F8" s="1" t="s">
        <v>37</v>
      </c>
    </row>
    <row r="10" spans="1:62">
      <c r="D10" s="187" t="s">
        <v>5519</v>
      </c>
    </row>
    <row r="11" spans="1:62">
      <c r="C11" s="1" t="s">
        <v>38</v>
      </c>
      <c r="F11" s="1">
        <v>8</v>
      </c>
      <c r="G11" s="1">
        <v>9</v>
      </c>
      <c r="H11" s="86">
        <v>10</v>
      </c>
      <c r="I11" s="86">
        <v>11</v>
      </c>
      <c r="J11" s="86">
        <v>12</v>
      </c>
      <c r="K11" s="86">
        <v>13</v>
      </c>
      <c r="L11" s="86">
        <v>14</v>
      </c>
      <c r="M11" s="86">
        <v>15</v>
      </c>
      <c r="N11" s="86">
        <v>16</v>
      </c>
      <c r="O11" s="86">
        <v>17</v>
      </c>
      <c r="P11" s="86">
        <v>18</v>
      </c>
      <c r="Q11" s="86">
        <v>19</v>
      </c>
      <c r="R11" s="86">
        <v>20</v>
      </c>
      <c r="S11" s="86">
        <v>21</v>
      </c>
      <c r="T11" s="86">
        <v>22</v>
      </c>
      <c r="U11" s="86">
        <v>23</v>
      </c>
      <c r="V11" s="86">
        <v>24</v>
      </c>
      <c r="W11" s="86">
        <v>25</v>
      </c>
      <c r="X11" s="86">
        <v>26</v>
      </c>
      <c r="Y11" s="86">
        <v>27</v>
      </c>
      <c r="Z11" s="86">
        <v>28</v>
      </c>
      <c r="AA11" s="86">
        <v>29</v>
      </c>
      <c r="AB11" s="86">
        <v>30</v>
      </c>
      <c r="AC11" s="86">
        <v>31</v>
      </c>
      <c r="AD11" s="86">
        <v>32</v>
      </c>
      <c r="AE11" s="86">
        <v>33</v>
      </c>
      <c r="AF11" s="86">
        <v>34</v>
      </c>
      <c r="AG11" s="86">
        <v>35</v>
      </c>
      <c r="AH11" s="86">
        <v>36</v>
      </c>
      <c r="AI11" s="86">
        <v>37</v>
      </c>
      <c r="AJ11" s="86">
        <v>38</v>
      </c>
      <c r="AK11" s="86">
        <v>39</v>
      </c>
      <c r="AL11" s="86">
        <v>40</v>
      </c>
      <c r="AM11" s="86">
        <v>41</v>
      </c>
      <c r="AN11" s="86">
        <v>42</v>
      </c>
      <c r="AO11" s="86">
        <v>43</v>
      </c>
      <c r="AP11" s="86">
        <v>44</v>
      </c>
      <c r="AQ11" s="417">
        <v>45</v>
      </c>
      <c r="AR11" s="86">
        <v>46</v>
      </c>
      <c r="AS11" s="86">
        <v>47</v>
      </c>
      <c r="AT11" s="86">
        <v>48</v>
      </c>
      <c r="AU11" s="86">
        <v>49</v>
      </c>
      <c r="AV11" s="86">
        <v>50</v>
      </c>
      <c r="AW11" s="86">
        <v>51</v>
      </c>
      <c r="AX11" s="86">
        <v>52</v>
      </c>
      <c r="AY11" s="86">
        <v>53</v>
      </c>
      <c r="AZ11" s="87">
        <v>54</v>
      </c>
      <c r="BA11" s="87">
        <v>55</v>
      </c>
      <c r="BB11" s="87">
        <v>56</v>
      </c>
      <c r="BC11" s="87">
        <v>57</v>
      </c>
      <c r="BD11" s="87">
        <v>58</v>
      </c>
      <c r="BE11" s="1">
        <f>BD11+1</f>
        <v>59</v>
      </c>
      <c r="BF11" s="1">
        <f t="shared" ref="BF11:BJ11" si="0">BE11+1</f>
        <v>60</v>
      </c>
      <c r="BG11" s="1">
        <f t="shared" si="0"/>
        <v>61</v>
      </c>
      <c r="BH11" s="1">
        <f t="shared" si="0"/>
        <v>62</v>
      </c>
      <c r="BI11" s="1">
        <f t="shared" si="0"/>
        <v>63</v>
      </c>
      <c r="BJ11" s="1">
        <f t="shared" si="0"/>
        <v>64</v>
      </c>
    </row>
    <row r="12" spans="1:62">
      <c r="B12" s="122" t="s">
        <v>5475</v>
      </c>
      <c r="D12" s="4" t="s">
        <v>39</v>
      </c>
      <c r="E12" s="4" t="s">
        <v>12</v>
      </c>
      <c r="F12" s="1">
        <v>1985</v>
      </c>
      <c r="G12" s="1">
        <v>1986</v>
      </c>
      <c r="H12" s="1">
        <v>1987</v>
      </c>
      <c r="I12" s="1">
        <v>1988</v>
      </c>
      <c r="J12" s="1">
        <v>1989</v>
      </c>
      <c r="K12" s="1">
        <v>1990</v>
      </c>
      <c r="L12" s="1">
        <v>1991</v>
      </c>
      <c r="M12" s="1">
        <v>1992</v>
      </c>
      <c r="N12" s="1">
        <v>1993</v>
      </c>
      <c r="O12" s="1">
        <v>1994</v>
      </c>
      <c r="P12" s="1">
        <v>1995</v>
      </c>
      <c r="Q12" s="1">
        <v>1996</v>
      </c>
      <c r="R12" s="1">
        <v>1997</v>
      </c>
      <c r="S12" s="1">
        <v>1998</v>
      </c>
      <c r="T12" s="1">
        <v>1999</v>
      </c>
      <c r="U12" s="1">
        <v>2000</v>
      </c>
      <c r="V12" s="1">
        <v>2001</v>
      </c>
      <c r="W12" s="1">
        <v>2002</v>
      </c>
      <c r="X12" s="1">
        <v>2003</v>
      </c>
      <c r="Y12" s="1">
        <v>2004</v>
      </c>
      <c r="Z12" s="1">
        <v>2005</v>
      </c>
      <c r="AA12" s="1">
        <v>2006</v>
      </c>
      <c r="AB12" s="1">
        <v>2007</v>
      </c>
      <c r="AC12" s="1">
        <v>2008</v>
      </c>
      <c r="AD12" s="1">
        <v>2009</v>
      </c>
      <c r="AE12" s="1">
        <v>2010</v>
      </c>
      <c r="AF12" s="1">
        <v>2011</v>
      </c>
      <c r="AG12" s="1">
        <v>2012</v>
      </c>
      <c r="AH12" s="1">
        <v>2013</v>
      </c>
      <c r="AI12" s="1">
        <v>2014</v>
      </c>
      <c r="AJ12" s="1">
        <v>2015</v>
      </c>
      <c r="AK12" s="1">
        <v>2016</v>
      </c>
      <c r="AL12" s="1">
        <v>2017</v>
      </c>
      <c r="AM12" s="1">
        <v>2018</v>
      </c>
      <c r="AN12" s="1">
        <v>2019</v>
      </c>
      <c r="AO12" s="1">
        <v>2020</v>
      </c>
      <c r="AP12" s="1">
        <v>2021</v>
      </c>
      <c r="AQ12" s="416">
        <v>2022</v>
      </c>
      <c r="AR12" s="1">
        <v>2023</v>
      </c>
      <c r="AS12" s="1">
        <v>2024</v>
      </c>
      <c r="AT12" s="1">
        <v>2025</v>
      </c>
      <c r="AU12" s="1">
        <v>2026</v>
      </c>
      <c r="AV12" s="1">
        <v>2027</v>
      </c>
      <c r="AW12" s="1">
        <v>2028</v>
      </c>
      <c r="AX12" s="1">
        <v>2029</v>
      </c>
      <c r="AY12" s="1">
        <v>2030</v>
      </c>
      <c r="AZ12" s="88">
        <v>2031</v>
      </c>
      <c r="BA12" s="88">
        <v>2032</v>
      </c>
      <c r="BB12" s="88">
        <v>2033</v>
      </c>
      <c r="BC12" s="88">
        <v>2034</v>
      </c>
      <c r="BD12" s="88">
        <v>2035</v>
      </c>
      <c r="BE12" s="1">
        <f>BD12+1</f>
        <v>2036</v>
      </c>
      <c r="BF12" s="1">
        <f t="shared" ref="BF12:BJ12" si="1">BE12+1</f>
        <v>2037</v>
      </c>
      <c r="BG12" s="1">
        <f t="shared" si="1"/>
        <v>2038</v>
      </c>
      <c r="BH12" s="1">
        <f t="shared" si="1"/>
        <v>2039</v>
      </c>
      <c r="BI12" s="1">
        <f t="shared" si="1"/>
        <v>2040</v>
      </c>
      <c r="BJ12" s="1">
        <f t="shared" si="1"/>
        <v>2041</v>
      </c>
    </row>
    <row r="13" spans="1:62">
      <c r="C13" s="1" t="s">
        <v>38</v>
      </c>
      <c r="D13" s="4" t="s">
        <v>14</v>
      </c>
      <c r="E13" s="4"/>
      <c r="BD13" s="8" t="s">
        <v>5455</v>
      </c>
    </row>
    <row r="14" spans="1:62">
      <c r="B14" s="1" t="str">
        <f>CONCATENATE("OR",D14,E14)</f>
        <v>ORLarge OffNew</v>
      </c>
      <c r="C14" s="1" t="s">
        <v>40</v>
      </c>
      <c r="D14" s="185" t="s">
        <v>41</v>
      </c>
      <c r="E14" s="1" t="s">
        <v>8</v>
      </c>
      <c r="H14" s="16">
        <v>0.7430807668360585</v>
      </c>
      <c r="I14" s="16">
        <v>0.67163749463192524</v>
      </c>
      <c r="J14" s="16">
        <v>1.3288751783881942</v>
      </c>
      <c r="K14" s="16">
        <v>0.92749939734884923</v>
      </c>
      <c r="L14" s="16">
        <v>0.52738675761438625</v>
      </c>
      <c r="M14" s="16">
        <v>0.55426640458227783</v>
      </c>
      <c r="N14" s="16">
        <v>0.47009066802493288</v>
      </c>
      <c r="O14" s="16">
        <v>0.66906068636996574</v>
      </c>
      <c r="P14" s="16">
        <v>1.3452960153516618</v>
      </c>
      <c r="Q14" s="16">
        <v>1.6039873545915218</v>
      </c>
      <c r="R14" s="16">
        <v>1.5241568241229713</v>
      </c>
      <c r="S14" s="16">
        <v>1.8578787568728294</v>
      </c>
      <c r="T14" s="16">
        <v>1.5610910758777246</v>
      </c>
      <c r="U14" s="16">
        <v>1.9069391651544514</v>
      </c>
      <c r="V14" s="16">
        <v>1.4916183041092079</v>
      </c>
      <c r="W14" s="16">
        <v>0.91441830599548979</v>
      </c>
      <c r="X14" s="16">
        <v>0.74779986275109811</v>
      </c>
      <c r="Y14" s="16">
        <v>1.0212093244754445</v>
      </c>
      <c r="Z14" s="16">
        <v>0.80469000000000002</v>
      </c>
      <c r="AA14" s="16">
        <v>0.7974</v>
      </c>
      <c r="AB14" s="16">
        <v>0.873057414901384</v>
      </c>
      <c r="AC14" s="16">
        <v>0.92830588474166875</v>
      </c>
      <c r="AD14" s="16">
        <v>0.8789183785102036</v>
      </c>
      <c r="AE14" s="16">
        <v>0.88596641294097001</v>
      </c>
      <c r="AF14" s="16">
        <v>0.92753460391573139</v>
      </c>
      <c r="AG14" s="16">
        <v>0.85780500000000004</v>
      </c>
      <c r="AH14" s="16">
        <v>0.93357057930131582</v>
      </c>
      <c r="AI14" s="16">
        <v>1.8558825485128596</v>
      </c>
      <c r="AJ14" s="90">
        <v>1.6658071305065862</v>
      </c>
      <c r="AK14" s="90">
        <v>2.0122048356877067</v>
      </c>
      <c r="AL14" s="90">
        <v>1.5256094725447245</v>
      </c>
      <c r="AM14" s="90">
        <v>1.9759528873798338</v>
      </c>
      <c r="AN14" s="90">
        <v>1.8476709040797532</v>
      </c>
      <c r="AO14" s="90">
        <v>2.0782864145188897</v>
      </c>
      <c r="AP14" s="90">
        <v>1.4647137034442104</v>
      </c>
      <c r="AQ14" s="418">
        <v>1.8247572951919078</v>
      </c>
      <c r="AR14" s="90">
        <v>1.7602295329968032</v>
      </c>
      <c r="AS14" s="90">
        <v>1.5630040903069042</v>
      </c>
      <c r="AT14" s="90">
        <v>1.5263399040566958</v>
      </c>
      <c r="AU14" s="90">
        <v>1.5453441462742019</v>
      </c>
      <c r="AV14" s="90">
        <v>1.6584467414546995</v>
      </c>
      <c r="AW14" s="90">
        <v>1.8637586187479522</v>
      </c>
      <c r="AX14" s="90">
        <v>1.6761054672033107</v>
      </c>
      <c r="AY14" s="90">
        <v>2.0244008215976095</v>
      </c>
      <c r="AZ14" s="90">
        <v>1.5743713113874112</v>
      </c>
      <c r="BA14" s="90">
        <v>1.5476608852846654</v>
      </c>
      <c r="BB14" s="90">
        <v>1.6933273552984296</v>
      </c>
      <c r="BC14" s="90">
        <v>1.6785430288485148</v>
      </c>
      <c r="BD14" s="90">
        <v>1.6504648872233743</v>
      </c>
    </row>
    <row r="15" spans="1:62">
      <c r="B15" s="1" t="str">
        <f t="shared" ref="B15:B49" si="2">CONCATENATE("OR",D15,E15)</f>
        <v>ORMedium OffNew</v>
      </c>
      <c r="C15" s="1" t="s">
        <v>42</v>
      </c>
      <c r="D15" s="185" t="s">
        <v>43</v>
      </c>
      <c r="E15" s="1" t="s">
        <v>8</v>
      </c>
      <c r="H15" s="16">
        <v>0.33478833592760349</v>
      </c>
      <c r="I15" s="16">
        <v>0.30260021414874766</v>
      </c>
      <c r="J15" s="16">
        <v>0.59871272341278969</v>
      </c>
      <c r="K15" s="16">
        <v>0.41787648620541351</v>
      </c>
      <c r="L15" s="16">
        <v>0.23760934591774835</v>
      </c>
      <c r="M15" s="16">
        <v>0.24971972836919898</v>
      </c>
      <c r="N15" s="16">
        <v>0.21179510963965612</v>
      </c>
      <c r="O15" s="16">
        <v>0.30143925643253722</v>
      </c>
      <c r="P15" s="16">
        <v>0.60611098336903302</v>
      </c>
      <c r="Q15" s="16">
        <v>0.72266203252585148</v>
      </c>
      <c r="R15" s="16">
        <v>0.68669510720011462</v>
      </c>
      <c r="S15" s="16">
        <v>0.83705051338776804</v>
      </c>
      <c r="T15" s="16">
        <v>0.70333550113246501</v>
      </c>
      <c r="U15" s="16">
        <v>0.85915423774934441</v>
      </c>
      <c r="V15" s="16">
        <v>0.6720351705483586</v>
      </c>
      <c r="W15" s="16">
        <v>0.41198291850488605</v>
      </c>
      <c r="X15" s="16">
        <v>0.33691448201964386</v>
      </c>
      <c r="Y15" s="16">
        <v>0.46009664848493526</v>
      </c>
      <c r="Z15" s="16">
        <v>0.768926</v>
      </c>
      <c r="AA15" s="16">
        <v>0.76195999999999997</v>
      </c>
      <c r="AB15" s="16">
        <v>0.83425486312798913</v>
      </c>
      <c r="AC15" s="16">
        <v>0.88704784541981674</v>
      </c>
      <c r="AD15" s="16">
        <v>0.83985533946530566</v>
      </c>
      <c r="AE15" s="16">
        <v>0.84659012792137134</v>
      </c>
      <c r="AF15" s="16">
        <v>0.88631084374169888</v>
      </c>
      <c r="AG15" s="16">
        <v>1.0777549999999998</v>
      </c>
      <c r="AH15" s="16">
        <v>0.89207855355459065</v>
      </c>
      <c r="AI15" s="16">
        <v>1.7733988796900657</v>
      </c>
      <c r="AJ15" s="90">
        <v>1.5917712580396266</v>
      </c>
      <c r="AK15" s="90">
        <v>1.9227735096571417</v>
      </c>
      <c r="AL15" s="90">
        <v>1.4578046070982922</v>
      </c>
      <c r="AM15" s="90">
        <v>1.8881327590518409</v>
      </c>
      <c r="AN15" s="90">
        <v>1.7655521972317643</v>
      </c>
      <c r="AO15" s="90">
        <v>1.9859181294291615</v>
      </c>
      <c r="AP15" s="90">
        <v>1.3996153166244678</v>
      </c>
      <c r="AQ15" s="418">
        <v>1.7436569709611565</v>
      </c>
      <c r="AR15" s="90">
        <v>1.6819971093080563</v>
      </c>
      <c r="AS15" s="90">
        <v>1.4935372418488195</v>
      </c>
      <c r="AT15" s="90">
        <v>1.4585025749875093</v>
      </c>
      <c r="AU15" s="90">
        <v>1.4766621842175707</v>
      </c>
      <c r="AV15" s="90">
        <v>1.5847379973900462</v>
      </c>
      <c r="AW15" s="90">
        <v>1.7809249023591545</v>
      </c>
      <c r="AX15" s="90">
        <v>1.6016118908831634</v>
      </c>
      <c r="AY15" s="90">
        <v>1.9344274517488269</v>
      </c>
      <c r="AZ15" s="90">
        <v>1.5043992531035264</v>
      </c>
      <c r="BA15" s="90">
        <v>1.4788759570497911</v>
      </c>
      <c r="BB15" s="90">
        <v>1.6180683617296103</v>
      </c>
      <c r="BC15" s="90">
        <v>1.6039411164552473</v>
      </c>
      <c r="BD15" s="90">
        <v>1.5771108922356689</v>
      </c>
    </row>
    <row r="16" spans="1:62">
      <c r="B16" s="1" t="str">
        <f t="shared" si="2"/>
        <v>ORSmall OffNew</v>
      </c>
      <c r="C16" s="1" t="s">
        <v>44</v>
      </c>
      <c r="D16" s="185" t="s">
        <v>45</v>
      </c>
      <c r="E16" s="1" t="s">
        <v>8</v>
      </c>
      <c r="H16" s="16">
        <v>0.39283089723633824</v>
      </c>
      <c r="I16" s="16">
        <v>0.35506229121932709</v>
      </c>
      <c r="J16" s="16">
        <v>0.70251209819901628</v>
      </c>
      <c r="K16" s="16">
        <v>0.49032411644573748</v>
      </c>
      <c r="L16" s="16">
        <v>0.27880389646786558</v>
      </c>
      <c r="M16" s="16">
        <v>0.29301386704852317</v>
      </c>
      <c r="N16" s="16">
        <v>0.24851422233541109</v>
      </c>
      <c r="O16" s="16">
        <v>0.3537000571974972</v>
      </c>
      <c r="P16" s="16">
        <v>0.71119300127930518</v>
      </c>
      <c r="Q16" s="16">
        <v>0.84795061288262685</v>
      </c>
      <c r="R16" s="16">
        <v>0.80574806867691429</v>
      </c>
      <c r="S16" s="16">
        <v>0.98217072973940245</v>
      </c>
      <c r="T16" s="16">
        <v>0.82527342298981032</v>
      </c>
      <c r="U16" s="16">
        <v>1.0081065970962044</v>
      </c>
      <c r="V16" s="16">
        <v>0.78854652534243408</v>
      </c>
      <c r="W16" s="16">
        <v>0.48340877549962413</v>
      </c>
      <c r="X16" s="16">
        <v>0.39532565522925822</v>
      </c>
      <c r="Y16" s="16">
        <v>0.53986402703962044</v>
      </c>
      <c r="Z16" s="16">
        <v>0.214584</v>
      </c>
      <c r="AA16" s="16">
        <v>0.21264</v>
      </c>
      <c r="AB16" s="16">
        <v>0.23281531064036906</v>
      </c>
      <c r="AC16" s="16">
        <v>0.24754823593111164</v>
      </c>
      <c r="AD16" s="16">
        <v>0.23437823426938761</v>
      </c>
      <c r="AE16" s="16">
        <v>0.236257710117592</v>
      </c>
      <c r="AF16" s="16">
        <v>0.24734256104419503</v>
      </c>
      <c r="AG16" s="16">
        <v>0.26394000000000001</v>
      </c>
      <c r="AH16" s="16">
        <v>0.24895215448035088</v>
      </c>
      <c r="AI16" s="16">
        <v>0.4949020129367625</v>
      </c>
      <c r="AJ16" s="90">
        <v>0.44421523480175629</v>
      </c>
      <c r="AK16" s="90">
        <v>0.53658795618338839</v>
      </c>
      <c r="AL16" s="90">
        <v>0.40682919267859319</v>
      </c>
      <c r="AM16" s="90">
        <v>0.52692076996795567</v>
      </c>
      <c r="AN16" s="90">
        <v>0.49271224108793421</v>
      </c>
      <c r="AO16" s="90">
        <v>0.55420971053837065</v>
      </c>
      <c r="AP16" s="90">
        <v>0.39059032091845608</v>
      </c>
      <c r="AQ16" s="418">
        <v>0.48660194538450874</v>
      </c>
      <c r="AR16" s="90">
        <v>0.46939454213248077</v>
      </c>
      <c r="AS16" s="90">
        <v>0.4168010907485078</v>
      </c>
      <c r="AT16" s="90">
        <v>0.40702397441511884</v>
      </c>
      <c r="AU16" s="90">
        <v>0.41209177233978717</v>
      </c>
      <c r="AV16" s="90">
        <v>0.44225246438791982</v>
      </c>
      <c r="AW16" s="90">
        <v>0.49700229833278725</v>
      </c>
      <c r="AX16" s="90">
        <v>0.44696145792088282</v>
      </c>
      <c r="AY16" s="90">
        <v>0.53984021909269586</v>
      </c>
      <c r="AZ16" s="90">
        <v>0.41983234970330968</v>
      </c>
      <c r="BA16" s="90">
        <v>0.41270956940924403</v>
      </c>
      <c r="BB16" s="90">
        <v>0.45155396141291448</v>
      </c>
      <c r="BC16" s="90">
        <v>0.44761147435960386</v>
      </c>
      <c r="BD16" s="90">
        <v>0.44012396992623315</v>
      </c>
    </row>
    <row r="17" spans="1:56">
      <c r="A17" s="19" t="s">
        <v>5428</v>
      </c>
      <c r="B17" s="1" t="str">
        <f t="shared" si="2"/>
        <v>ORXLarge RetNew</v>
      </c>
      <c r="C17" s="1" t="s">
        <v>46</v>
      </c>
      <c r="D17" s="186" t="s">
        <v>5432</v>
      </c>
      <c r="E17" s="1" t="s">
        <v>8</v>
      </c>
      <c r="H17" s="16">
        <v>0.60635279052068436</v>
      </c>
      <c r="I17" s="16">
        <v>0.54066438822431728</v>
      </c>
      <c r="J17" s="16">
        <v>0.63499522179659518</v>
      </c>
      <c r="K17" s="16">
        <v>0.43467419322636153</v>
      </c>
      <c r="L17" s="16">
        <v>0.4230148318006835</v>
      </c>
      <c r="M17" s="16">
        <v>0.28756825010653364</v>
      </c>
      <c r="N17" s="16">
        <v>0.4987786822724477</v>
      </c>
      <c r="O17" s="16">
        <v>0.51079002442041044</v>
      </c>
      <c r="P17" s="16">
        <v>0.7916266432132506</v>
      </c>
      <c r="Q17" s="16">
        <v>0.35928432227202473</v>
      </c>
      <c r="R17" s="16">
        <v>0.51213195092412045</v>
      </c>
      <c r="S17" s="16">
        <v>0.60879465678153388</v>
      </c>
      <c r="T17" s="16">
        <v>0.61345840135180507</v>
      </c>
      <c r="U17" s="16">
        <v>0.77385161673787739</v>
      </c>
      <c r="V17" s="16">
        <v>0.60461488570440403</v>
      </c>
      <c r="W17" s="16">
        <v>0.42701589837960796</v>
      </c>
      <c r="X17" s="16">
        <v>0.55251973891581296</v>
      </c>
      <c r="Y17" s="16">
        <v>0.52790680123332923</v>
      </c>
      <c r="Z17" s="16">
        <v>0.90571383631961444</v>
      </c>
      <c r="AA17" s="16">
        <v>1.0174652339191734</v>
      </c>
      <c r="AB17" s="16">
        <v>0.8833916882771583</v>
      </c>
      <c r="AC17" s="16">
        <v>0.79238517393446406</v>
      </c>
      <c r="AD17" s="16">
        <v>0.78306012233152023</v>
      </c>
      <c r="AE17" s="16">
        <v>0.81156026576535478</v>
      </c>
      <c r="AF17" s="16">
        <v>0.83905386142681382</v>
      </c>
      <c r="AG17" s="16">
        <v>1.3559942765158164</v>
      </c>
      <c r="AH17" s="16">
        <v>0.45005949991747074</v>
      </c>
      <c r="AI17" s="16">
        <v>0.39835572878543068</v>
      </c>
      <c r="AJ17" s="90">
        <v>0.29958564513710106</v>
      </c>
      <c r="AK17" s="90">
        <v>0.61091371333265698</v>
      </c>
      <c r="AL17" s="90">
        <v>0.52545860020953761</v>
      </c>
      <c r="AM17" s="90">
        <v>0.29730747019039028</v>
      </c>
      <c r="AN17" s="90">
        <v>0.29083215114080679</v>
      </c>
      <c r="AO17" s="90">
        <v>0.28395558228268442</v>
      </c>
      <c r="AP17" s="90">
        <v>0.18868997110891061</v>
      </c>
      <c r="AQ17" s="418">
        <v>0.19020555297295896</v>
      </c>
      <c r="AR17" s="90">
        <v>0.19550974607419302</v>
      </c>
      <c r="AS17" s="90">
        <v>0.32790696211766607</v>
      </c>
      <c r="AT17" s="90">
        <v>0.40485212047570762</v>
      </c>
      <c r="AU17" s="90">
        <v>0.44344937851066474</v>
      </c>
      <c r="AV17" s="90">
        <v>0.60791407851318791</v>
      </c>
      <c r="AW17" s="90">
        <v>0.67037290366821389</v>
      </c>
      <c r="AX17" s="90">
        <v>0.60301842757508761</v>
      </c>
      <c r="AY17" s="90">
        <v>0.60649163888164026</v>
      </c>
      <c r="AZ17" s="90">
        <v>0.59777370306954358</v>
      </c>
      <c r="BA17" s="90">
        <v>0.50826788345801399</v>
      </c>
      <c r="BB17" s="90">
        <v>0.51944943497012608</v>
      </c>
      <c r="BC17" s="90">
        <v>0.50437332828270998</v>
      </c>
      <c r="BD17" s="90">
        <v>0.56624711864696886</v>
      </c>
    </row>
    <row r="18" spans="1:56">
      <c r="A18" s="19" t="s">
        <v>5429</v>
      </c>
      <c r="B18" s="1" t="str">
        <f t="shared" si="2"/>
        <v>ORLarge RetNew</v>
      </c>
      <c r="C18" s="1" t="s">
        <v>47</v>
      </c>
      <c r="D18" s="186" t="s">
        <v>5429</v>
      </c>
      <c r="E18" s="1" t="s">
        <v>8</v>
      </c>
      <c r="H18" s="16">
        <v>1.1199234969048302</v>
      </c>
      <c r="I18" s="16">
        <v>0.9985981128117406</v>
      </c>
      <c r="J18" s="16">
        <v>1.1728255900358422</v>
      </c>
      <c r="K18" s="16">
        <v>0.80283598938223477</v>
      </c>
      <c r="L18" s="16">
        <v>0.78130134317683042</v>
      </c>
      <c r="M18" s="16">
        <v>0.53113376452272754</v>
      </c>
      <c r="N18" s="16">
        <v>0.92123591210402389</v>
      </c>
      <c r="O18" s="16">
        <v>0.94342066083638398</v>
      </c>
      <c r="P18" s="16">
        <v>1.4621212145310853</v>
      </c>
      <c r="Q18" s="16">
        <v>0.66359215438993169</v>
      </c>
      <c r="R18" s="16">
        <v>0.94589917672040214</v>
      </c>
      <c r="S18" s="16">
        <v>1.1244335831855845</v>
      </c>
      <c r="T18" s="16">
        <v>1.1330474416677463</v>
      </c>
      <c r="U18" s="16">
        <v>1.4292910369198277</v>
      </c>
      <c r="V18" s="16">
        <v>1.1167136156779869</v>
      </c>
      <c r="W18" s="16">
        <v>0.78869124645503641</v>
      </c>
      <c r="X18" s="16">
        <v>1.0204947479241999</v>
      </c>
      <c r="Y18" s="16">
        <v>0.97503506229333525</v>
      </c>
      <c r="Z18" s="16">
        <v>0.38816307270840611</v>
      </c>
      <c r="AA18" s="16">
        <v>0.43605652882250279</v>
      </c>
      <c r="AB18" s="16">
        <v>0.37859643783306773</v>
      </c>
      <c r="AC18" s="16">
        <v>0.33959364597191311</v>
      </c>
      <c r="AD18" s="16">
        <v>0.3355971952849372</v>
      </c>
      <c r="AE18" s="16">
        <v>0.34781154247086626</v>
      </c>
      <c r="AF18" s="16">
        <v>0.35959451204006299</v>
      </c>
      <c r="AG18" s="16">
        <v>0.62956877123948618</v>
      </c>
      <c r="AH18" s="16">
        <v>0.19288264282177314</v>
      </c>
      <c r="AI18" s="16">
        <v>0.17072388376518455</v>
      </c>
      <c r="AJ18" s="90">
        <v>0.12839384791590044</v>
      </c>
      <c r="AK18" s="90">
        <v>0.261820162856853</v>
      </c>
      <c r="AL18" s="90">
        <v>0.22519654294694466</v>
      </c>
      <c r="AM18" s="90">
        <v>0.12741748722445298</v>
      </c>
      <c r="AN18" s="90">
        <v>0.12464235048891718</v>
      </c>
      <c r="AO18" s="90">
        <v>0.1216952495497219</v>
      </c>
      <c r="AP18" s="90">
        <v>8.0867130475247406E-2</v>
      </c>
      <c r="AQ18" s="418">
        <v>8.1516665559839552E-2</v>
      </c>
      <c r="AR18" s="90">
        <v>8.378989117465413E-2</v>
      </c>
      <c r="AS18" s="90">
        <v>0.14053155519328542</v>
      </c>
      <c r="AT18" s="90">
        <v>0.17350805163244612</v>
      </c>
      <c r="AU18" s="90">
        <v>0.19004973364742775</v>
      </c>
      <c r="AV18" s="90">
        <v>0.26053460507708048</v>
      </c>
      <c r="AW18" s="90">
        <v>0.28730267300066309</v>
      </c>
      <c r="AX18" s="90">
        <v>0.25843646896075184</v>
      </c>
      <c r="AY18" s="90">
        <v>0.25992498809213149</v>
      </c>
      <c r="AZ18" s="90">
        <v>0.25618872988694724</v>
      </c>
      <c r="BA18" s="90">
        <v>0.21782909291057737</v>
      </c>
      <c r="BB18" s="90">
        <v>0.22262118641576828</v>
      </c>
      <c r="BC18" s="90">
        <v>0.21615999783544707</v>
      </c>
      <c r="BD18" s="90">
        <v>0.2426773365629866</v>
      </c>
    </row>
    <row r="19" spans="1:56">
      <c r="A19" s="19" t="s">
        <v>5430</v>
      </c>
      <c r="B19" s="1" t="str">
        <f t="shared" si="2"/>
        <v>ORMedium RetNew</v>
      </c>
      <c r="C19" s="1" t="s">
        <v>48</v>
      </c>
      <c r="D19" s="186" t="s">
        <v>5430</v>
      </c>
      <c r="E19" s="1" t="s">
        <v>8</v>
      </c>
      <c r="H19" s="16">
        <v>0.27998087422620754</v>
      </c>
      <c r="I19" s="16">
        <v>0.24964952820293515</v>
      </c>
      <c r="J19" s="16">
        <v>0.29320639750896055</v>
      </c>
      <c r="K19" s="16">
        <v>0.20070899734555869</v>
      </c>
      <c r="L19" s="16">
        <v>0.19532533579420761</v>
      </c>
      <c r="M19" s="16">
        <v>0.13278344113068188</v>
      </c>
      <c r="N19" s="16">
        <v>0.23030897802600597</v>
      </c>
      <c r="O19" s="16">
        <v>0.235855165209096</v>
      </c>
      <c r="P19" s="16">
        <v>0.36553030363277134</v>
      </c>
      <c r="Q19" s="16">
        <v>0.16589803859748292</v>
      </c>
      <c r="R19" s="16">
        <v>0.23647479418010053</v>
      </c>
      <c r="S19" s="16">
        <v>0.28110839579639613</v>
      </c>
      <c r="T19" s="16">
        <v>0.28326186041693657</v>
      </c>
      <c r="U19" s="16">
        <v>0.35732275922995693</v>
      </c>
      <c r="V19" s="16">
        <v>0.27917840391949672</v>
      </c>
      <c r="W19" s="16">
        <v>0.1971728116137591</v>
      </c>
      <c r="X19" s="16">
        <v>0.25512368698104998</v>
      </c>
      <c r="Y19" s="16">
        <v>0.24375876557333381</v>
      </c>
      <c r="Z19" s="16">
        <v>1.4232645999308227</v>
      </c>
      <c r="AA19" s="16">
        <v>1.5988739390158435</v>
      </c>
      <c r="AB19" s="16">
        <v>1.3881869387212484</v>
      </c>
      <c r="AC19" s="16">
        <v>1.2451767018970148</v>
      </c>
      <c r="AD19" s="16">
        <v>1.230523049378103</v>
      </c>
      <c r="AE19" s="16">
        <v>1.275308989059843</v>
      </c>
      <c r="AF19" s="16">
        <v>1.3185132108135644</v>
      </c>
      <c r="AG19" s="16">
        <v>2.1792765158289904</v>
      </c>
      <c r="AH19" s="16">
        <v>0.70723635701316823</v>
      </c>
      <c r="AI19" s="16">
        <v>0.62598757380567671</v>
      </c>
      <c r="AJ19" s="90">
        <v>0.47077744235830166</v>
      </c>
      <c r="AK19" s="90">
        <v>0.96000726380846091</v>
      </c>
      <c r="AL19" s="90">
        <v>0.82572065747213041</v>
      </c>
      <c r="AM19" s="90">
        <v>0.4671974531563276</v>
      </c>
      <c r="AN19" s="90">
        <v>0.45702195179269633</v>
      </c>
      <c r="AO19" s="90">
        <v>0.44621591501564695</v>
      </c>
      <c r="AP19" s="90">
        <v>0.29651281174257382</v>
      </c>
      <c r="AQ19" s="418">
        <v>0.29889444038607832</v>
      </c>
      <c r="AR19" s="90">
        <v>0.30722960097373186</v>
      </c>
      <c r="AS19" s="90">
        <v>0.51528236904204661</v>
      </c>
      <c r="AT19" s="90">
        <v>0.63619618931896904</v>
      </c>
      <c r="AU19" s="90">
        <v>0.69684902337390164</v>
      </c>
      <c r="AV19" s="90">
        <v>0.95529355194929522</v>
      </c>
      <c r="AW19" s="90">
        <v>1.0534431343357646</v>
      </c>
      <c r="AX19" s="90">
        <v>0.94760038618942344</v>
      </c>
      <c r="AY19" s="90">
        <v>0.95305828967114892</v>
      </c>
      <c r="AZ19" s="90">
        <v>0.93935867625213987</v>
      </c>
      <c r="BA19" s="90">
        <v>0.79870667400545037</v>
      </c>
      <c r="BB19" s="90">
        <v>0.81627768352448371</v>
      </c>
      <c r="BC19" s="90">
        <v>0.79258665872997269</v>
      </c>
      <c r="BD19" s="90">
        <v>0.88981690073095099</v>
      </c>
    </row>
    <row r="20" spans="1:56">
      <c r="A20" s="19" t="s">
        <v>5431</v>
      </c>
      <c r="B20" s="1" t="str">
        <f t="shared" si="2"/>
        <v>ORSmall RetNew</v>
      </c>
      <c r="C20" s="1" t="s">
        <v>49</v>
      </c>
      <c r="D20" s="186" t="s">
        <v>5431</v>
      </c>
      <c r="E20" s="1" t="s">
        <v>8</v>
      </c>
      <c r="H20" s="16">
        <v>0.54056403834827815</v>
      </c>
      <c r="I20" s="16">
        <v>0.48200277076100684</v>
      </c>
      <c r="J20" s="16">
        <v>0.56609879065860214</v>
      </c>
      <c r="K20" s="16">
        <v>0.38751242004584513</v>
      </c>
      <c r="L20" s="16">
        <v>0.37711808922827855</v>
      </c>
      <c r="M20" s="16">
        <v>0.25636734424005708</v>
      </c>
      <c r="N20" s="16">
        <v>0.44466162759752242</v>
      </c>
      <c r="O20" s="16">
        <v>0.45536974953410997</v>
      </c>
      <c r="P20" s="16">
        <v>0.70573583862289258</v>
      </c>
      <c r="Q20" s="16">
        <v>0.32030228474056088</v>
      </c>
      <c r="R20" s="16">
        <v>0.45656607817537698</v>
      </c>
      <c r="S20" s="16">
        <v>0.54274096423648555</v>
      </c>
      <c r="T20" s="16">
        <v>0.5468986965635122</v>
      </c>
      <c r="U20" s="16">
        <v>0.68988938711233838</v>
      </c>
      <c r="V20" s="16">
        <v>0.53901469469811258</v>
      </c>
      <c r="W20" s="16">
        <v>0.3806850435515966</v>
      </c>
      <c r="X20" s="16">
        <v>0.49257182617893736</v>
      </c>
      <c r="Y20" s="16">
        <v>0.47062937090000179</v>
      </c>
      <c r="Z20" s="16">
        <v>0.51755076361120822</v>
      </c>
      <c r="AA20" s="16">
        <v>0.58140870509667042</v>
      </c>
      <c r="AB20" s="16">
        <v>0.50479525044409035</v>
      </c>
      <c r="AC20" s="16">
        <v>0.45279152796255084</v>
      </c>
      <c r="AD20" s="16">
        <v>0.44746292704658291</v>
      </c>
      <c r="AE20" s="16">
        <v>0.46374872329448841</v>
      </c>
      <c r="AF20" s="16">
        <v>0.47945934938675067</v>
      </c>
      <c r="AG20" s="16">
        <v>0.67799713825790819</v>
      </c>
      <c r="AH20" s="16">
        <v>0.25717685709569754</v>
      </c>
      <c r="AI20" s="16">
        <v>0.22763184502024608</v>
      </c>
      <c r="AJ20" s="90">
        <v>0.17119179722120062</v>
      </c>
      <c r="AK20" s="90">
        <v>0.34909355047580393</v>
      </c>
      <c r="AL20" s="90">
        <v>0.30026205726259292</v>
      </c>
      <c r="AM20" s="90">
        <v>0.1698899829659373</v>
      </c>
      <c r="AN20" s="90">
        <v>0.16618980065188957</v>
      </c>
      <c r="AO20" s="90">
        <v>0.16226033273296253</v>
      </c>
      <c r="AP20" s="90">
        <v>0.10782284063366321</v>
      </c>
      <c r="AQ20" s="418">
        <v>0.1086888874131194</v>
      </c>
      <c r="AR20" s="90">
        <v>0.11171985489953885</v>
      </c>
      <c r="AS20" s="90">
        <v>0.18737540692438059</v>
      </c>
      <c r="AT20" s="90">
        <v>0.2313440688432615</v>
      </c>
      <c r="AU20" s="90">
        <v>0.25339964486323702</v>
      </c>
      <c r="AV20" s="90">
        <v>0.34737947343610737</v>
      </c>
      <c r="AW20" s="90">
        <v>0.3830702306675508</v>
      </c>
      <c r="AX20" s="90">
        <v>0.34458195861433577</v>
      </c>
      <c r="AY20" s="90">
        <v>0.34656665078950871</v>
      </c>
      <c r="AZ20" s="90">
        <v>0.34158497318259629</v>
      </c>
      <c r="BA20" s="90">
        <v>0.29043879054743649</v>
      </c>
      <c r="BB20" s="90">
        <v>0.29682824855435774</v>
      </c>
      <c r="BC20" s="90">
        <v>0.28821333044726277</v>
      </c>
      <c r="BD20" s="90">
        <v>0.32356978208398218</v>
      </c>
    </row>
    <row r="21" spans="1:56">
      <c r="B21" s="1" t="str">
        <f t="shared" si="2"/>
        <v>ORSchool K-12New</v>
      </c>
      <c r="C21" s="1" t="s">
        <v>50</v>
      </c>
      <c r="D21" s="186" t="s">
        <v>5433</v>
      </c>
      <c r="E21" s="1" t="s">
        <v>8</v>
      </c>
      <c r="H21" s="16">
        <v>0.40814400000000001</v>
      </c>
      <c r="I21" s="16">
        <v>0.39798</v>
      </c>
      <c r="J21" s="16">
        <v>0.425238</v>
      </c>
      <c r="K21" s="16">
        <v>0.88486200000000004</v>
      </c>
      <c r="L21" s="16">
        <v>0.683562</v>
      </c>
      <c r="M21" s="16">
        <v>0.85707600000000006</v>
      </c>
      <c r="N21" s="16">
        <v>0.88373999999999997</v>
      </c>
      <c r="O21" s="16">
        <v>1.075866</v>
      </c>
      <c r="P21" s="16">
        <v>1.041018</v>
      </c>
      <c r="Q21" s="16">
        <v>0.91416599999999992</v>
      </c>
      <c r="R21" s="16">
        <v>1.1944680000000001</v>
      </c>
      <c r="S21" s="16">
        <v>0.82579200000000008</v>
      </c>
      <c r="T21" s="16">
        <v>1.2765060000000001</v>
      </c>
      <c r="U21" s="16">
        <v>1.201794</v>
      </c>
      <c r="V21" s="16">
        <v>1.6133040000000001</v>
      </c>
      <c r="W21" s="16">
        <v>2.0698000000000003</v>
      </c>
      <c r="X21" s="16">
        <v>1.415</v>
      </c>
      <c r="Y21" s="16">
        <v>1.1031</v>
      </c>
      <c r="Z21" s="16">
        <v>1.0355000000000001</v>
      </c>
      <c r="AA21" s="16">
        <v>0.28970000000000001</v>
      </c>
      <c r="AB21" s="16">
        <v>0.96416996977002289</v>
      </c>
      <c r="AC21" s="16">
        <v>1.0474829794917409</v>
      </c>
      <c r="AD21" s="16">
        <v>1.0602062008599469</v>
      </c>
      <c r="AE21" s="16">
        <v>1.0741061198150028</v>
      </c>
      <c r="AF21" s="16">
        <v>1.1008391214677204</v>
      </c>
      <c r="AG21" s="16">
        <v>0.28810000000000002</v>
      </c>
      <c r="AH21" s="16">
        <v>0.10214510079922566</v>
      </c>
      <c r="AI21" s="16">
        <v>0.1691717784097736</v>
      </c>
      <c r="AJ21" s="90">
        <v>0.17031745795179379</v>
      </c>
      <c r="AK21" s="90">
        <v>0.16944224089645427</v>
      </c>
      <c r="AL21" s="90">
        <v>0.67303248682193917</v>
      </c>
      <c r="AM21" s="90">
        <v>0.63501003788021104</v>
      </c>
      <c r="AN21" s="90">
        <v>0.36487786539476685</v>
      </c>
      <c r="AO21" s="90">
        <v>0.37702293279216004</v>
      </c>
      <c r="AP21" s="90">
        <v>0.39967034883289143</v>
      </c>
      <c r="AQ21" s="418">
        <v>0.5356487095993302</v>
      </c>
      <c r="AR21" s="90">
        <v>0.9304796789703601</v>
      </c>
      <c r="AS21" s="90">
        <v>1.24524245903746</v>
      </c>
      <c r="AT21" s="90">
        <v>0.99093715150225425</v>
      </c>
      <c r="AU21" s="90">
        <v>1.0045425810230695</v>
      </c>
      <c r="AV21" s="90">
        <v>1.0893048204090872</v>
      </c>
      <c r="AW21" s="90">
        <v>1.2253170033513729</v>
      </c>
      <c r="AX21" s="90">
        <v>1.1420386124732067</v>
      </c>
      <c r="AY21" s="90">
        <v>1.1358020237579247</v>
      </c>
      <c r="AZ21" s="90">
        <v>1.074569553079612</v>
      </c>
      <c r="BA21" s="90">
        <v>1.251994180671673</v>
      </c>
      <c r="BB21" s="90">
        <v>0.99541362672945577</v>
      </c>
      <c r="BC21" s="90">
        <v>1.1112232827808655</v>
      </c>
      <c r="BD21" s="90">
        <v>1.0820033991792357</v>
      </c>
    </row>
    <row r="22" spans="1:56">
      <c r="B22" s="1" t="str">
        <f t="shared" si="2"/>
        <v>ORUniversityNew</v>
      </c>
      <c r="C22" s="1" t="s">
        <v>51</v>
      </c>
      <c r="D22" s="185" t="s">
        <v>52</v>
      </c>
      <c r="E22" s="1" t="s">
        <v>8</v>
      </c>
      <c r="H22" s="16">
        <v>0.210256</v>
      </c>
      <c r="I22" s="16">
        <v>0.20502000000000001</v>
      </c>
      <c r="J22" s="16">
        <v>0.21906200000000001</v>
      </c>
      <c r="K22" s="16">
        <v>0.45583800000000002</v>
      </c>
      <c r="L22" s="16">
        <v>0.35213800000000001</v>
      </c>
      <c r="M22" s="16">
        <v>0.44152400000000003</v>
      </c>
      <c r="N22" s="16">
        <v>0.45526000000000005</v>
      </c>
      <c r="O22" s="16">
        <v>0.554234</v>
      </c>
      <c r="P22" s="16">
        <v>0.53628200000000004</v>
      </c>
      <c r="Q22" s="16">
        <v>0.47093400000000002</v>
      </c>
      <c r="R22" s="16">
        <v>0.61533199999999999</v>
      </c>
      <c r="S22" s="16">
        <v>0.42540800000000006</v>
      </c>
      <c r="T22" s="16">
        <v>0.65759400000000001</v>
      </c>
      <c r="U22" s="16">
        <v>0.61910600000000016</v>
      </c>
      <c r="V22" s="16">
        <v>0.83109600000000017</v>
      </c>
      <c r="W22" s="16">
        <v>0.93820000000000003</v>
      </c>
      <c r="X22" s="16">
        <v>0.94359999999999999</v>
      </c>
      <c r="Y22" s="16">
        <v>0.53320000000000001</v>
      </c>
      <c r="Z22" s="16">
        <v>0.64049999999999996</v>
      </c>
      <c r="AA22" s="16">
        <v>0.29170000000000001</v>
      </c>
      <c r="AB22" s="16">
        <v>0.43694662123493522</v>
      </c>
      <c r="AC22" s="16">
        <v>0.58273476357135601</v>
      </c>
      <c r="AD22" s="16">
        <v>0.6086834810811409</v>
      </c>
      <c r="AE22" s="16">
        <v>0.64149366754371639</v>
      </c>
      <c r="AF22" s="16">
        <v>0.67399669722142719</v>
      </c>
      <c r="AG22" s="16">
        <v>0.28810000000000002</v>
      </c>
      <c r="AH22" s="16">
        <v>2.3247262566639657E-2</v>
      </c>
      <c r="AI22" s="16">
        <v>3.6893112638557345E-2</v>
      </c>
      <c r="AJ22" s="90">
        <v>3.5720330174540481E-2</v>
      </c>
      <c r="AK22" s="90">
        <v>3.4209995894788639E-2</v>
      </c>
      <c r="AL22" s="90">
        <v>3.3554201701836248E-2</v>
      </c>
      <c r="AM22" s="90">
        <v>3.2953387952443451E-2</v>
      </c>
      <c r="AN22" s="90">
        <v>3.2375562011062564E-2</v>
      </c>
      <c r="AO22" s="90">
        <v>3.2138034421440066E-2</v>
      </c>
      <c r="AP22" s="90">
        <v>3.1827412709329497E-2</v>
      </c>
      <c r="AQ22" s="418">
        <v>3.1638894778827802E-2</v>
      </c>
      <c r="AR22" s="90">
        <v>8.0926497480579951E-2</v>
      </c>
      <c r="AS22" s="90">
        <v>8.2624477601249649E-2</v>
      </c>
      <c r="AT22" s="90">
        <v>7.1739446322482775E-2</v>
      </c>
      <c r="AU22" s="90">
        <v>9.3068783473659114E-2</v>
      </c>
      <c r="AV22" s="90">
        <v>0.10316146456095419</v>
      </c>
      <c r="AW22" s="90">
        <v>0.20512700275564524</v>
      </c>
      <c r="AX22" s="90">
        <v>0.19420671162959785</v>
      </c>
      <c r="AY22" s="90">
        <v>0.11626511834119453</v>
      </c>
      <c r="AZ22" s="90">
        <v>0.18351518716272852</v>
      </c>
      <c r="BA22" s="90">
        <v>0.16673953117101942</v>
      </c>
      <c r="BB22" s="90">
        <v>0.14286972227205105</v>
      </c>
      <c r="BC22" s="90">
        <v>0.15802035348162458</v>
      </c>
      <c r="BD22" s="90">
        <v>0.19748086180365093</v>
      </c>
    </row>
    <row r="23" spans="1:56">
      <c r="B23" s="1" t="str">
        <f t="shared" si="2"/>
        <v>ORWarehouseNew</v>
      </c>
      <c r="C23" s="1" t="s">
        <v>53</v>
      </c>
      <c r="D23" s="185" t="s">
        <v>54</v>
      </c>
      <c r="E23" s="1" t="s">
        <v>8</v>
      </c>
      <c r="H23" s="16">
        <v>1.9095</v>
      </c>
      <c r="I23" s="16">
        <v>2.8365629999999999</v>
      </c>
      <c r="J23" s="16">
        <v>2.2281</v>
      </c>
      <c r="K23" s="16">
        <v>1.61</v>
      </c>
      <c r="L23" s="16">
        <v>1.4142000000000001</v>
      </c>
      <c r="M23" s="16">
        <v>1.5080250000000002</v>
      </c>
      <c r="N23" s="16">
        <v>0.83910000000000007</v>
      </c>
      <c r="O23" s="16">
        <v>1.2907</v>
      </c>
      <c r="P23" s="16">
        <v>3.8820000000000001</v>
      </c>
      <c r="Q23" s="16">
        <v>3.8363</v>
      </c>
      <c r="R23" s="16">
        <v>5.9918000000000005</v>
      </c>
      <c r="S23" s="16">
        <v>4.3921000000000001</v>
      </c>
      <c r="T23" s="16">
        <v>3.3323</v>
      </c>
      <c r="U23" s="16">
        <v>3.0750000000000002</v>
      </c>
      <c r="V23" s="16">
        <v>3.1429999999999998</v>
      </c>
      <c r="W23" s="16">
        <v>2.3030999999999997</v>
      </c>
      <c r="X23" s="16">
        <v>1.4487000000000001</v>
      </c>
      <c r="Y23" s="16">
        <v>2.0606</v>
      </c>
      <c r="Z23" s="16">
        <v>3.4781999999999997</v>
      </c>
      <c r="AA23" s="16">
        <v>2.6520000000000001</v>
      </c>
      <c r="AB23" s="16">
        <v>2.9438208100000005</v>
      </c>
      <c r="AC23" s="16">
        <v>2.7560084900000006</v>
      </c>
      <c r="AD23" s="16">
        <v>2.603018580000001</v>
      </c>
      <c r="AE23" s="16">
        <v>2.6672277900000001</v>
      </c>
      <c r="AF23" s="16">
        <v>2.7898465399999997</v>
      </c>
      <c r="AG23" s="16">
        <v>1.23E-2</v>
      </c>
      <c r="AH23" s="16">
        <v>4.6530576466030471</v>
      </c>
      <c r="AI23" s="16">
        <v>3.1507011524307242</v>
      </c>
      <c r="AJ23" s="90">
        <v>3.2934217613012358</v>
      </c>
      <c r="AK23" s="90">
        <v>2.9690806124475846</v>
      </c>
      <c r="AL23" s="90">
        <v>3.3256417962977749</v>
      </c>
      <c r="AM23" s="90">
        <v>3.1659829945999882</v>
      </c>
      <c r="AN23" s="90">
        <v>2.7015677021019768</v>
      </c>
      <c r="AO23" s="90">
        <v>2.1594491720777182</v>
      </c>
      <c r="AP23" s="90">
        <v>1.7902766327589721</v>
      </c>
      <c r="AQ23" s="418">
        <v>2.3091382782811518</v>
      </c>
      <c r="AR23" s="90">
        <v>2.5216728553967473</v>
      </c>
      <c r="AS23" s="90">
        <v>2.6851030007509511</v>
      </c>
      <c r="AT23" s="90">
        <v>2.579708327487376</v>
      </c>
      <c r="AU23" s="90">
        <v>2.5507425710525036</v>
      </c>
      <c r="AV23" s="90">
        <v>2.6148436011603167</v>
      </c>
      <c r="AW23" s="90">
        <v>2.3032697683803338</v>
      </c>
      <c r="AX23" s="90">
        <v>2.2602638400732205</v>
      </c>
      <c r="AY23" s="90">
        <v>2.5075810507836453</v>
      </c>
      <c r="AZ23" s="90">
        <v>2.5427937613923777</v>
      </c>
      <c r="BA23" s="90">
        <v>2.4641476392670012</v>
      </c>
      <c r="BB23" s="90">
        <v>2.5081431373342542</v>
      </c>
      <c r="BC23" s="90">
        <v>2.4128502087334045</v>
      </c>
      <c r="BD23" s="90">
        <v>2.2171515254933118</v>
      </c>
    </row>
    <row r="24" spans="1:56">
      <c r="B24" s="1" t="str">
        <f t="shared" si="2"/>
        <v>ORSupermarketNew</v>
      </c>
      <c r="C24" s="1" t="s">
        <v>55</v>
      </c>
      <c r="D24" s="185" t="s">
        <v>56</v>
      </c>
      <c r="E24" s="1" t="s">
        <v>8</v>
      </c>
      <c r="H24" s="16">
        <v>0.14913168675370994</v>
      </c>
      <c r="I24" s="16">
        <v>0.1329757089339306</v>
      </c>
      <c r="J24" s="16">
        <v>0.15617625578296401</v>
      </c>
      <c r="K24" s="16">
        <v>0.1069075571805157</v>
      </c>
      <c r="L24" s="16">
        <v>0.10403995227613426</v>
      </c>
      <c r="M24" s="16">
        <v>7.0727040207687705E-2</v>
      </c>
      <c r="N24" s="16">
        <v>0.12267397357932248</v>
      </c>
      <c r="O24" s="16">
        <v>0.12562814768836453</v>
      </c>
      <c r="P24" s="16">
        <v>0.19469955185691878</v>
      </c>
      <c r="Q24" s="16">
        <v>8.8365515657279348E-2</v>
      </c>
      <c r="R24" s="16">
        <v>0.12595819278113293</v>
      </c>
      <c r="S24" s="16">
        <v>0.14973226061104264</v>
      </c>
      <c r="T24" s="16">
        <v>0.15087930257279522</v>
      </c>
      <c r="U24" s="16">
        <v>0.19032780702155982</v>
      </c>
      <c r="V24" s="16">
        <v>0.14870425130569837</v>
      </c>
      <c r="W24" s="16">
        <v>0.16880282991010148</v>
      </c>
      <c r="X24" s="16">
        <v>0.21751936506571806</v>
      </c>
      <c r="Y24" s="16">
        <v>0.19732937621560423</v>
      </c>
      <c r="Z24" s="16">
        <v>0.10970000000000001</v>
      </c>
      <c r="AA24" s="16">
        <v>9.4200000000000006E-2</v>
      </c>
      <c r="AB24" s="16">
        <v>9.8923323863743931E-2</v>
      </c>
      <c r="AC24" s="16">
        <v>0.10283212131183471</v>
      </c>
      <c r="AD24" s="16">
        <v>0.11325872838672849</v>
      </c>
      <c r="AE24" s="16">
        <v>0.12860505588071519</v>
      </c>
      <c r="AF24" s="16">
        <v>0.14427776963302308</v>
      </c>
      <c r="AG24" s="16">
        <v>0.63137799999999988</v>
      </c>
      <c r="AH24" s="16">
        <v>0.28540510128936469</v>
      </c>
      <c r="AI24" s="16">
        <v>0.29185622581217857</v>
      </c>
      <c r="AJ24" s="90">
        <v>9.1635340785837086E-2</v>
      </c>
      <c r="AK24" s="90">
        <v>0.18349344787228505</v>
      </c>
      <c r="AL24" s="90">
        <v>0.13765615535772793</v>
      </c>
      <c r="AM24" s="90">
        <v>9.3135679510836844E-2</v>
      </c>
      <c r="AN24" s="90">
        <v>9.3079037350110083E-2</v>
      </c>
      <c r="AO24" s="90">
        <v>9.2811831098266365E-2</v>
      </c>
      <c r="AP24" s="90">
        <v>9.2595132495894752E-2</v>
      </c>
      <c r="AQ24" s="418">
        <v>9.2136567629119606E-2</v>
      </c>
      <c r="AR24" s="90">
        <v>9.1485207375401015E-2</v>
      </c>
      <c r="AS24" s="90">
        <v>9.0489325210767427E-2</v>
      </c>
      <c r="AT24" s="90">
        <v>8.995759483093034E-2</v>
      </c>
      <c r="AU24" s="90">
        <v>8.9444702939100659E-2</v>
      </c>
      <c r="AV24" s="90">
        <v>8.8951294516942198E-2</v>
      </c>
      <c r="AW24" s="90">
        <v>8.8967170394345346E-2</v>
      </c>
      <c r="AX24" s="90">
        <v>9.3106482417945655E-2</v>
      </c>
      <c r="AY24" s="90">
        <v>8.9063770866871311E-2</v>
      </c>
      <c r="AZ24" s="90">
        <v>8.8889659576604427E-2</v>
      </c>
      <c r="BA24" s="90">
        <v>8.8834720167914841E-2</v>
      </c>
      <c r="BB24" s="90">
        <v>8.8588723250479409E-2</v>
      </c>
      <c r="BC24" s="90">
        <v>8.823984053559758E-2</v>
      </c>
      <c r="BD24" s="90">
        <v>8.7983811614449389E-2</v>
      </c>
    </row>
    <row r="25" spans="1:56">
      <c r="B25" s="1" t="str">
        <f t="shared" si="2"/>
        <v>ORMiniMartNew</v>
      </c>
      <c r="C25" s="1" t="s">
        <v>57</v>
      </c>
      <c r="D25" s="185" t="s">
        <v>58</v>
      </c>
      <c r="E25" s="1" t="s">
        <v>8</v>
      </c>
      <c r="H25" s="16">
        <v>6.0347113246290073E-2</v>
      </c>
      <c r="I25" s="16">
        <v>5.3809491066069394E-2</v>
      </c>
      <c r="J25" s="16">
        <v>6.3197744217035973E-2</v>
      </c>
      <c r="K25" s="16">
        <v>4.326084281948428E-2</v>
      </c>
      <c r="L25" s="16">
        <v>4.2100447723865751E-2</v>
      </c>
      <c r="M25" s="16">
        <v>2.8620159792312291E-2</v>
      </c>
      <c r="N25" s="16">
        <v>4.9640826420677527E-2</v>
      </c>
      <c r="O25" s="16">
        <v>5.0836252311635494E-2</v>
      </c>
      <c r="P25" s="16">
        <v>7.8786448143081236E-2</v>
      </c>
      <c r="Q25" s="16">
        <v>3.5757684342720655E-2</v>
      </c>
      <c r="R25" s="16">
        <v>5.0969807218867055E-2</v>
      </c>
      <c r="S25" s="16">
        <v>6.059013938895734E-2</v>
      </c>
      <c r="T25" s="16">
        <v>6.1054297427204751E-2</v>
      </c>
      <c r="U25" s="16">
        <v>7.7017392978440125E-2</v>
      </c>
      <c r="V25" s="16">
        <v>6.0174148694301641E-2</v>
      </c>
      <c r="W25" s="16">
        <v>6.8307170089898533E-2</v>
      </c>
      <c r="X25" s="16">
        <v>8.8020634934281985E-2</v>
      </c>
      <c r="Y25" s="16">
        <v>7.9850623784395738E-2</v>
      </c>
      <c r="Z25" s="16">
        <v>0.10970000000000001</v>
      </c>
      <c r="AA25" s="16">
        <v>9.4200000000000006E-2</v>
      </c>
      <c r="AB25" s="16">
        <v>9.8923323863743931E-2</v>
      </c>
      <c r="AC25" s="16">
        <v>0.10283212131183471</v>
      </c>
      <c r="AD25" s="16">
        <v>0.11325872838672849</v>
      </c>
      <c r="AE25" s="16">
        <v>0.12860505588071519</v>
      </c>
      <c r="AF25" s="16">
        <v>0.14427776963302308</v>
      </c>
      <c r="AG25" s="16">
        <v>0</v>
      </c>
      <c r="AH25" s="16">
        <v>4.9442476678989648E-2</v>
      </c>
      <c r="AI25" s="16">
        <v>6.166555325859787E-2</v>
      </c>
      <c r="AJ25" s="90">
        <v>5.5806321969758099E-2</v>
      </c>
      <c r="AK25" s="90">
        <v>7.8614068494771372E-2</v>
      </c>
      <c r="AL25" s="90">
        <v>7.1541029497346087E-2</v>
      </c>
      <c r="AM25" s="90">
        <v>4.8666948167685291E-2</v>
      </c>
      <c r="AN25" s="90">
        <v>4.869775089292528E-2</v>
      </c>
      <c r="AO25" s="90">
        <v>4.9259696317055894E-2</v>
      </c>
      <c r="AP25" s="90">
        <v>4.2302581750554652E-2</v>
      </c>
      <c r="AQ25" s="418">
        <v>3.7435869909980317E-2</v>
      </c>
      <c r="AR25" s="90">
        <v>3.5782714118435421E-2</v>
      </c>
      <c r="AS25" s="90">
        <v>4.4001099686464679E-2</v>
      </c>
      <c r="AT25" s="90">
        <v>5.4136138627117365E-2</v>
      </c>
      <c r="AU25" s="90">
        <v>5.472748567310172E-2</v>
      </c>
      <c r="AV25" s="90">
        <v>6.6480795846395088E-2</v>
      </c>
      <c r="AW25" s="90">
        <v>6.8842214321748071E-2</v>
      </c>
      <c r="AX25" s="90">
        <v>6.5103898447011088E-2</v>
      </c>
      <c r="AY25" s="90">
        <v>6.6404427858004295E-2</v>
      </c>
      <c r="AZ25" s="90">
        <v>6.599603619464596E-2</v>
      </c>
      <c r="BA25" s="90">
        <v>5.8234998131298697E-2</v>
      </c>
      <c r="BB25" s="90">
        <v>5.6584829203943969E-2</v>
      </c>
      <c r="BC25" s="90">
        <v>5.728652593775279E-2</v>
      </c>
      <c r="BD25" s="90">
        <v>6.1944916624411643E-2</v>
      </c>
    </row>
    <row r="26" spans="1:56">
      <c r="B26" s="1" t="str">
        <f t="shared" si="2"/>
        <v>ORRestaurantNew</v>
      </c>
      <c r="C26" s="1" t="s">
        <v>59</v>
      </c>
      <c r="D26" s="185" t="s">
        <v>60</v>
      </c>
      <c r="E26" s="1" t="s">
        <v>8</v>
      </c>
      <c r="H26" s="16">
        <v>6.7900000000000002E-2</v>
      </c>
      <c r="I26" s="16">
        <v>9.3099999999999988E-2</v>
      </c>
      <c r="J26" s="16">
        <v>0.17349999999999999</v>
      </c>
      <c r="K26" s="16">
        <v>0.1865</v>
      </c>
      <c r="L26" s="16">
        <v>9.8900000000000002E-2</v>
      </c>
      <c r="M26" s="16">
        <v>0.1036</v>
      </c>
      <c r="N26" s="16">
        <v>0.1033</v>
      </c>
      <c r="O26" s="16">
        <v>0.10299999999999999</v>
      </c>
      <c r="P26" s="16">
        <v>0.16839999999999999</v>
      </c>
      <c r="Q26" s="16">
        <v>9.3099999999999988E-2</v>
      </c>
      <c r="R26" s="16">
        <v>0.1729</v>
      </c>
      <c r="S26" s="16">
        <v>0.18819999999999998</v>
      </c>
      <c r="T26" s="16">
        <v>0.14849999999999999</v>
      </c>
      <c r="U26" s="16">
        <v>0.13639999999999999</v>
      </c>
      <c r="V26" s="16">
        <v>0.11509999999999999</v>
      </c>
      <c r="W26" s="16">
        <v>0.34855169999999996</v>
      </c>
      <c r="X26" s="16">
        <v>0.44914379999999998</v>
      </c>
      <c r="Y26" s="16">
        <v>0.4074546</v>
      </c>
      <c r="Z26" s="16">
        <v>0.30220772742994872</v>
      </c>
      <c r="AA26" s="16">
        <v>0.33949559314580996</v>
      </c>
      <c r="AB26" s="16">
        <v>0.29475954086069217</v>
      </c>
      <c r="AC26" s="16">
        <v>0.26439357892222259</v>
      </c>
      <c r="AD26" s="16">
        <v>0.26128210757212811</v>
      </c>
      <c r="AE26" s="16">
        <v>0.27079169352873189</v>
      </c>
      <c r="AF26" s="16">
        <v>0.27996542669978541</v>
      </c>
      <c r="AG26" s="16">
        <v>1.8499999999999999E-2</v>
      </c>
      <c r="AH26" s="16">
        <v>0.24272452406136497</v>
      </c>
      <c r="AI26" s="16">
        <v>0.31194703134616619</v>
      </c>
      <c r="AJ26" s="90">
        <v>0.17149215471906107</v>
      </c>
      <c r="AK26" s="90">
        <v>0.12392944050961012</v>
      </c>
      <c r="AL26" s="90">
        <v>0.13186358318732347</v>
      </c>
      <c r="AM26" s="90">
        <v>0.12443032139485583</v>
      </c>
      <c r="AN26" s="90">
        <v>0.12425710434737217</v>
      </c>
      <c r="AO26" s="90">
        <v>0.12425655897209899</v>
      </c>
      <c r="AP26" s="90">
        <v>0.12416017911060147</v>
      </c>
      <c r="AQ26" s="418">
        <v>0.1239815873802277</v>
      </c>
      <c r="AR26" s="90">
        <v>0.12375415394687513</v>
      </c>
      <c r="AS26" s="90">
        <v>0.12333594270074277</v>
      </c>
      <c r="AT26" s="90">
        <v>0.12309897720353449</v>
      </c>
      <c r="AU26" s="90">
        <v>0.12285183509401794</v>
      </c>
      <c r="AV26" s="90">
        <v>0.19759279201028382</v>
      </c>
      <c r="AW26" s="90">
        <v>0.2173441720919794</v>
      </c>
      <c r="AX26" s="90">
        <v>0.21316482085711771</v>
      </c>
      <c r="AY26" s="90">
        <v>0.21676950334384337</v>
      </c>
      <c r="AZ26" s="90">
        <v>0.2355641755204356</v>
      </c>
      <c r="BA26" s="90">
        <v>0.20381212653979422</v>
      </c>
      <c r="BB26" s="90">
        <v>0.21229239441846276</v>
      </c>
      <c r="BC26" s="90">
        <v>0.19205923196572969</v>
      </c>
      <c r="BD26" s="90">
        <v>0.21132791085317321</v>
      </c>
    </row>
    <row r="27" spans="1:56">
      <c r="B27" s="1" t="str">
        <f t="shared" si="2"/>
        <v>ORLodgingNew</v>
      </c>
      <c r="C27" s="1" t="s">
        <v>61</v>
      </c>
      <c r="D27" s="185" t="s">
        <v>62</v>
      </c>
      <c r="E27" s="1" t="s">
        <v>8</v>
      </c>
      <c r="H27" s="16">
        <v>0.34329999999999999</v>
      </c>
      <c r="I27" s="16">
        <v>0.83960000000000001</v>
      </c>
      <c r="J27" s="16">
        <v>0.4824</v>
      </c>
      <c r="K27" s="16">
        <v>0.71140000000000003</v>
      </c>
      <c r="L27" s="16">
        <v>0.39800000000000002</v>
      </c>
      <c r="M27" s="16">
        <v>0.2858</v>
      </c>
      <c r="N27" s="16">
        <v>0.30269999999999997</v>
      </c>
      <c r="O27" s="16">
        <v>0.52510000000000001</v>
      </c>
      <c r="P27" s="16">
        <v>0.63970000000000005</v>
      </c>
      <c r="Q27" s="16">
        <v>0.7984</v>
      </c>
      <c r="R27" s="16">
        <v>2.4916999999999998</v>
      </c>
      <c r="S27" s="16">
        <v>1.8120000000000001</v>
      </c>
      <c r="T27" s="16">
        <v>1.2810999999999999</v>
      </c>
      <c r="U27" s="16">
        <v>1.1297999999999999</v>
      </c>
      <c r="V27" s="16">
        <v>0.46079999999999999</v>
      </c>
      <c r="W27" s="16">
        <v>0.1757</v>
      </c>
      <c r="X27" s="16">
        <v>0.44230000000000003</v>
      </c>
      <c r="Y27" s="16">
        <v>0.30010000000000003</v>
      </c>
      <c r="Z27" s="16">
        <v>0.32750000000000001</v>
      </c>
      <c r="AA27" s="16">
        <v>0.47720000000000001</v>
      </c>
      <c r="AB27" s="16">
        <v>0.55912742999999965</v>
      </c>
      <c r="AC27" s="16">
        <v>0.54529235000000031</v>
      </c>
      <c r="AD27" s="16">
        <v>0.40671768999999997</v>
      </c>
      <c r="AE27" s="16">
        <v>0.44228138999999994</v>
      </c>
      <c r="AF27" s="16">
        <v>0.46866431000000008</v>
      </c>
      <c r="AG27" s="16">
        <v>0.28320000000000001</v>
      </c>
      <c r="AH27" s="16">
        <v>0.68843973244013279</v>
      </c>
      <c r="AI27" s="16">
        <v>0.77379881433381548</v>
      </c>
      <c r="AJ27" s="90">
        <v>0.43497324507421969</v>
      </c>
      <c r="AK27" s="90">
        <v>0.44123461564022787</v>
      </c>
      <c r="AL27" s="90">
        <v>0.41136670339076281</v>
      </c>
      <c r="AM27" s="90">
        <v>0.20615231908876672</v>
      </c>
      <c r="AN27" s="90">
        <v>0.21314752444369978</v>
      </c>
      <c r="AO27" s="90">
        <v>0.17303208163306638</v>
      </c>
      <c r="AP27" s="90">
        <v>0.15104329132612501</v>
      </c>
      <c r="AQ27" s="418">
        <v>0.13451855638783924</v>
      </c>
      <c r="AR27" s="90">
        <v>0.13506150203982262</v>
      </c>
      <c r="AS27" s="90">
        <v>0.18609252915341259</v>
      </c>
      <c r="AT27" s="90">
        <v>0.23247070139299533</v>
      </c>
      <c r="AU27" s="90">
        <v>0.31954520004688169</v>
      </c>
      <c r="AV27" s="90">
        <v>0.498712472068428</v>
      </c>
      <c r="AW27" s="90">
        <v>0.54550708318413366</v>
      </c>
      <c r="AX27" s="90">
        <v>0.55944644236961449</v>
      </c>
      <c r="AY27" s="90">
        <v>0.55148588744974059</v>
      </c>
      <c r="AZ27" s="90">
        <v>0.58886996168274675</v>
      </c>
      <c r="BA27" s="90">
        <v>0.51378683840494654</v>
      </c>
      <c r="BB27" s="90">
        <v>0.5232564170551347</v>
      </c>
      <c r="BC27" s="90">
        <v>0.46077558979168498</v>
      </c>
      <c r="BD27" s="90">
        <v>0.5142957485418207</v>
      </c>
    </row>
    <row r="28" spans="1:56">
      <c r="B28" s="1" t="str">
        <f t="shared" si="2"/>
        <v>ORHospitalNew</v>
      </c>
      <c r="C28" s="1" t="s">
        <v>63</v>
      </c>
      <c r="D28" s="185" t="s">
        <v>64</v>
      </c>
      <c r="E28" s="1" t="s">
        <v>8</v>
      </c>
      <c r="H28" s="16">
        <v>0.20303249999999998</v>
      </c>
      <c r="I28" s="16">
        <v>0.28772999999999999</v>
      </c>
      <c r="J28" s="16">
        <v>0.3148125</v>
      </c>
      <c r="K28" s="16">
        <v>0.34934699999999996</v>
      </c>
      <c r="L28" s="16">
        <v>0.195408</v>
      </c>
      <c r="M28" s="16">
        <v>0.33637499999999998</v>
      </c>
      <c r="N28" s="16">
        <v>0.13727549999999999</v>
      </c>
      <c r="O28" s="16">
        <v>0.35469449999999997</v>
      </c>
      <c r="P28" s="16">
        <v>0.25029750000000001</v>
      </c>
      <c r="Q28" s="16">
        <v>0.1968915</v>
      </c>
      <c r="R28" s="16">
        <v>0.43252649999999998</v>
      </c>
      <c r="S28" s="16">
        <v>0.54820499999999994</v>
      </c>
      <c r="T28" s="16">
        <v>0.97724699999999987</v>
      </c>
      <c r="U28" s="16">
        <v>0.84756149999999986</v>
      </c>
      <c r="V28" s="16">
        <v>0.64639199999999997</v>
      </c>
      <c r="W28" s="16">
        <v>0.33719399999999999</v>
      </c>
      <c r="X28" s="16">
        <v>0.39087360000000004</v>
      </c>
      <c r="Y28" s="16">
        <v>0.30558060000000004</v>
      </c>
      <c r="Z28" s="16">
        <v>3.7835000000000001</v>
      </c>
      <c r="AA28" s="16">
        <v>1.3673</v>
      </c>
      <c r="AB28" s="16">
        <v>1.8872418900000005</v>
      </c>
      <c r="AC28" s="16">
        <v>1.84246679</v>
      </c>
      <c r="AD28" s="16">
        <v>1.9964261199999997</v>
      </c>
      <c r="AE28" s="16">
        <v>2.11022474</v>
      </c>
      <c r="AF28" s="16">
        <v>2.13389308</v>
      </c>
      <c r="AG28" s="16">
        <v>0.22219999999999998</v>
      </c>
      <c r="AH28" s="16">
        <v>0.13283526930866402</v>
      </c>
      <c r="AI28" s="16">
        <v>0.32779420900204376</v>
      </c>
      <c r="AJ28" s="90">
        <v>0.44989605252694032</v>
      </c>
      <c r="AK28" s="90">
        <v>0.69793737204466944</v>
      </c>
      <c r="AL28" s="90">
        <v>0.64446271369587427</v>
      </c>
      <c r="AM28" s="90">
        <v>0.4981354652140968</v>
      </c>
      <c r="AN28" s="90">
        <v>0.36942166011967448</v>
      </c>
      <c r="AO28" s="90">
        <v>0.26659961130409343</v>
      </c>
      <c r="AP28" s="90">
        <v>0.21016578519455434</v>
      </c>
      <c r="AQ28" s="418">
        <v>0.17306957645745172</v>
      </c>
      <c r="AR28" s="90">
        <v>0.15325952738639217</v>
      </c>
      <c r="AS28" s="90">
        <v>0.15519228173596697</v>
      </c>
      <c r="AT28" s="90">
        <v>0.16651462844567239</v>
      </c>
      <c r="AU28" s="90">
        <v>0.21927191911581945</v>
      </c>
      <c r="AV28" s="90">
        <v>0.31119081255225423</v>
      </c>
      <c r="AW28" s="90">
        <v>0.34932908374013555</v>
      </c>
      <c r="AX28" s="90">
        <v>0.29164094812338309</v>
      </c>
      <c r="AY28" s="90">
        <v>0.26863460759545854</v>
      </c>
      <c r="AZ28" s="90">
        <v>0.27513956354290831</v>
      </c>
      <c r="BA28" s="90">
        <v>0.22896683093805728</v>
      </c>
      <c r="BB28" s="90">
        <v>0.21240441837714988</v>
      </c>
      <c r="BC28" s="90">
        <v>0.19975130319257217</v>
      </c>
      <c r="BD28" s="90">
        <v>0.19410264039292544</v>
      </c>
    </row>
    <row r="29" spans="1:56">
      <c r="B29" s="1" t="str">
        <f t="shared" si="2"/>
        <v>ORResidential CareNew</v>
      </c>
      <c r="C29" s="1" t="s">
        <v>65</v>
      </c>
      <c r="D29" s="186" t="s">
        <v>5434</v>
      </c>
      <c r="E29" s="1" t="s">
        <v>8</v>
      </c>
      <c r="H29" s="16">
        <v>0.38546750000000002</v>
      </c>
      <c r="I29" s="16">
        <v>0.54627000000000003</v>
      </c>
      <c r="J29" s="16">
        <v>0.59768750000000004</v>
      </c>
      <c r="K29" s="16">
        <v>0.66325300000000009</v>
      </c>
      <c r="L29" s="16">
        <v>0.37099200000000004</v>
      </c>
      <c r="M29" s="16">
        <v>0.638625</v>
      </c>
      <c r="N29" s="16">
        <v>0.26062450000000004</v>
      </c>
      <c r="O29" s="16">
        <v>0.67340549999999999</v>
      </c>
      <c r="P29" s="16">
        <v>0.47520250000000003</v>
      </c>
      <c r="Q29" s="16">
        <v>0.37380850000000004</v>
      </c>
      <c r="R29" s="16">
        <v>0.82117350000000011</v>
      </c>
      <c r="S29" s="16">
        <v>1.0407950000000001</v>
      </c>
      <c r="T29" s="16">
        <v>1.855353</v>
      </c>
      <c r="U29" s="16">
        <v>1.6091385</v>
      </c>
      <c r="V29" s="16">
        <v>1.2272080000000001</v>
      </c>
      <c r="W29" s="16">
        <v>1.1038060000000001</v>
      </c>
      <c r="X29" s="16">
        <v>1.2795264000000002</v>
      </c>
      <c r="Y29" s="16">
        <v>1.0003194000000002</v>
      </c>
      <c r="Z29" s="16">
        <v>3.7835000000000001</v>
      </c>
      <c r="AA29" s="16">
        <v>1.3673</v>
      </c>
      <c r="AB29" s="16">
        <v>1.8872418900000005</v>
      </c>
      <c r="AC29" s="16">
        <v>1.84246679</v>
      </c>
      <c r="AD29" s="16">
        <v>1.9964261199999997</v>
      </c>
      <c r="AE29" s="16">
        <v>2.11022474</v>
      </c>
      <c r="AF29" s="16">
        <v>2.13389308</v>
      </c>
      <c r="AG29" s="16">
        <v>0.53979999999999995</v>
      </c>
      <c r="AH29" s="16">
        <v>0.48592138818069242</v>
      </c>
      <c r="AI29" s="16">
        <v>1.0949852790644115</v>
      </c>
      <c r="AJ29" s="90">
        <v>1.1218789880130065</v>
      </c>
      <c r="AK29" s="90">
        <v>1.659024990748212</v>
      </c>
      <c r="AL29" s="90">
        <v>1.5839499346261916</v>
      </c>
      <c r="AM29" s="90">
        <v>1.4774823533320443</v>
      </c>
      <c r="AN29" s="90">
        <v>1.301268388278831</v>
      </c>
      <c r="AO29" s="90">
        <v>1.0153494695618401</v>
      </c>
      <c r="AP29" s="90">
        <v>0.97234964074825003</v>
      </c>
      <c r="AQ29" s="418">
        <v>0.90248950857349775</v>
      </c>
      <c r="AR29" s="90">
        <v>0.8653215261790238</v>
      </c>
      <c r="AS29" s="90">
        <v>0.90543519966441011</v>
      </c>
      <c r="AT29" s="90">
        <v>0.92302920105611197</v>
      </c>
      <c r="AU29" s="90">
        <v>1.031367915841231</v>
      </c>
      <c r="AV29" s="90">
        <v>1.2082648212744704</v>
      </c>
      <c r="AW29" s="90">
        <v>1.3004402780281663</v>
      </c>
      <c r="AX29" s="90">
        <v>1.1276777283205972</v>
      </c>
      <c r="AY29" s="90">
        <v>1.1485319256339417</v>
      </c>
      <c r="AZ29" s="90">
        <v>1.1774646796415114</v>
      </c>
      <c r="BA29" s="90">
        <v>1.0687692747853006</v>
      </c>
      <c r="BB29" s="90">
        <v>1.0564095628134105</v>
      </c>
      <c r="BC29" s="90">
        <v>1.0054973758208579</v>
      </c>
      <c r="BD29" s="90">
        <v>0.97972397889908625</v>
      </c>
    </row>
    <row r="30" spans="1:56">
      <c r="B30" s="1" t="str">
        <f t="shared" si="2"/>
        <v>ORAssemblyNew</v>
      </c>
      <c r="C30" s="1" t="s">
        <v>66</v>
      </c>
      <c r="D30" s="185" t="s">
        <v>67</v>
      </c>
      <c r="E30" s="1" t="s">
        <v>8</v>
      </c>
      <c r="H30" s="16">
        <v>0.66609400000000007</v>
      </c>
      <c r="I30" s="16">
        <v>1.1484180000000002</v>
      </c>
      <c r="J30" s="16">
        <v>0.55253399999999997</v>
      </c>
      <c r="K30" s="16">
        <v>0.6476320000000001</v>
      </c>
      <c r="L30" s="16">
        <v>0.68836400000000009</v>
      </c>
      <c r="M30" s="16">
        <v>0.40613802400000004</v>
      </c>
      <c r="N30" s="16">
        <v>0.97611110000000012</v>
      </c>
      <c r="O30" s="16">
        <v>0.44944599999999996</v>
      </c>
      <c r="P30" s="16">
        <v>1.0394595600000001</v>
      </c>
      <c r="Q30" s="16">
        <v>1.9108285600000001</v>
      </c>
      <c r="R30" s="16">
        <v>2.0233162</v>
      </c>
      <c r="S30" s="16">
        <v>1.5876980000000001</v>
      </c>
      <c r="T30" s="16">
        <v>1.3800260000000002</v>
      </c>
      <c r="U30" s="16">
        <v>1.4298360000000001</v>
      </c>
      <c r="V30" s="16">
        <v>1.3088299999999999</v>
      </c>
      <c r="W30" s="16">
        <v>1.4430000000000001</v>
      </c>
      <c r="X30" s="16">
        <v>1.3551</v>
      </c>
      <c r="Y30" s="16">
        <v>1.248</v>
      </c>
      <c r="Z30" s="16">
        <v>1.1154000000000002</v>
      </c>
      <c r="AA30" s="16">
        <v>1.0509999999999999</v>
      </c>
      <c r="AB30" s="16">
        <v>1.2799544001277074</v>
      </c>
      <c r="AC30" s="16">
        <v>1.4046792195590034</v>
      </c>
      <c r="AD30" s="16">
        <v>1.4878548079657998</v>
      </c>
      <c r="AE30" s="16">
        <v>1.4917427808967407</v>
      </c>
      <c r="AF30" s="16">
        <v>1.4158867115217983</v>
      </c>
      <c r="AG30" s="16">
        <v>0.59610000000000007</v>
      </c>
      <c r="AH30" s="16">
        <v>3.6042421174773187</v>
      </c>
      <c r="AI30" s="16">
        <v>3.6495005621788419</v>
      </c>
      <c r="AJ30" s="90">
        <v>1.9821758583071827</v>
      </c>
      <c r="AK30" s="90">
        <v>1.7969709810414078</v>
      </c>
      <c r="AL30" s="90">
        <v>1.8613201530194168</v>
      </c>
      <c r="AM30" s="90">
        <v>1.0906026991251065</v>
      </c>
      <c r="AN30" s="90">
        <v>1.0524049223865994</v>
      </c>
      <c r="AO30" s="90">
        <v>0.95210115276700269</v>
      </c>
      <c r="AP30" s="90">
        <v>0.6065040107971964</v>
      </c>
      <c r="AQ30" s="418">
        <v>0.6087569599101581</v>
      </c>
      <c r="AR30" s="90">
        <v>0.60861691654201122</v>
      </c>
      <c r="AS30" s="90">
        <v>0.99680996064923599</v>
      </c>
      <c r="AT30" s="90">
        <v>1.2807257905728393</v>
      </c>
      <c r="AU30" s="90">
        <v>1.3365882055272613</v>
      </c>
      <c r="AV30" s="90">
        <v>1.7342573062838031</v>
      </c>
      <c r="AW30" s="90">
        <v>2.155906406360939</v>
      </c>
      <c r="AX30" s="90">
        <v>2.4931086455544862</v>
      </c>
      <c r="AY30" s="90">
        <v>2.4080879668953439</v>
      </c>
      <c r="AZ30" s="90">
        <v>2.3703723157555201</v>
      </c>
      <c r="BA30" s="90">
        <v>2.0651768916207085</v>
      </c>
      <c r="BB30" s="90">
        <v>2.0797460474246883</v>
      </c>
      <c r="BC30" s="90">
        <v>1.967987908286712</v>
      </c>
      <c r="BD30" s="90">
        <v>1.9448387572475787</v>
      </c>
    </row>
    <row r="31" spans="1:56">
      <c r="B31" s="1" t="str">
        <f t="shared" si="2"/>
        <v>OROtherNew</v>
      </c>
      <c r="C31" s="1" t="s">
        <v>68</v>
      </c>
      <c r="D31" s="185" t="s">
        <v>69</v>
      </c>
      <c r="E31" s="1" t="s">
        <v>8</v>
      </c>
      <c r="H31" s="16">
        <v>1.2930060000000001</v>
      </c>
      <c r="I31" s="16">
        <v>2.229282</v>
      </c>
      <c r="J31" s="16">
        <v>1.0725660000000001</v>
      </c>
      <c r="K31" s="16">
        <v>1.2571680000000001</v>
      </c>
      <c r="L31" s="16">
        <v>1.3362360000000002</v>
      </c>
      <c r="M31" s="16">
        <v>0.78838557600000003</v>
      </c>
      <c r="N31" s="16">
        <v>1.8948039000000001</v>
      </c>
      <c r="O31" s="16">
        <v>0.87245399999999995</v>
      </c>
      <c r="P31" s="16">
        <v>2.0177744400000002</v>
      </c>
      <c r="Q31" s="16">
        <v>3.7092554399999997</v>
      </c>
      <c r="R31" s="16">
        <v>3.9276137999999996</v>
      </c>
      <c r="S31" s="16">
        <v>3.0820020000000001</v>
      </c>
      <c r="T31" s="16">
        <v>2.6788740000000009</v>
      </c>
      <c r="U31" s="16">
        <v>2.7755639999999997</v>
      </c>
      <c r="V31" s="16">
        <v>2.5406699999999995</v>
      </c>
      <c r="W31" s="16">
        <v>1.5496500000000002</v>
      </c>
      <c r="X31" s="16">
        <v>3.1783999999999999</v>
      </c>
      <c r="Y31" s="16">
        <v>3.2438500000000001</v>
      </c>
      <c r="Z31" s="16">
        <v>1.3588</v>
      </c>
      <c r="AA31" s="16">
        <v>0.66200000000000003</v>
      </c>
      <c r="AB31" s="16">
        <v>1.2854712808283151</v>
      </c>
      <c r="AC31" s="16">
        <v>1.5350817518422488</v>
      </c>
      <c r="AD31" s="16">
        <v>1.3825302212329729</v>
      </c>
      <c r="AE31" s="16">
        <v>1.2973344781524432</v>
      </c>
      <c r="AF31" s="16">
        <v>1.2292386545826346</v>
      </c>
      <c r="AG31" s="16">
        <v>1.188699999999999</v>
      </c>
      <c r="AH31" s="16">
        <v>3.2954857141074561</v>
      </c>
      <c r="AI31" s="16">
        <v>4.0254961509055036</v>
      </c>
      <c r="AJ31" s="90">
        <v>5.2710352250158525</v>
      </c>
      <c r="AK31" s="90">
        <v>6.469842659185618</v>
      </c>
      <c r="AL31" s="90">
        <v>6.0263583266743801</v>
      </c>
      <c r="AM31" s="90">
        <v>6.0854419447230184</v>
      </c>
      <c r="AN31" s="90">
        <v>4.9611690495907395</v>
      </c>
      <c r="AO31" s="90">
        <v>4.5183453512667562</v>
      </c>
      <c r="AP31" s="90">
        <v>4.7291567531576568</v>
      </c>
      <c r="AQ31" s="418">
        <v>4.6274868027538956</v>
      </c>
      <c r="AR31" s="90">
        <v>4.6231367156090775</v>
      </c>
      <c r="AS31" s="90">
        <v>5.2262473011950297</v>
      </c>
      <c r="AT31" s="90">
        <v>5.105601518396174</v>
      </c>
      <c r="AU31" s="90">
        <v>5.4368427417843161</v>
      </c>
      <c r="AV31" s="90">
        <v>5.788666093528767</v>
      </c>
      <c r="AW31" s="90">
        <v>6.0128912436099338</v>
      </c>
      <c r="AX31" s="90">
        <v>5.5627437510402817</v>
      </c>
      <c r="AY31" s="90">
        <v>6.0535461228756668</v>
      </c>
      <c r="AZ31" s="90">
        <v>5.1734834592940748</v>
      </c>
      <c r="BA31" s="90">
        <v>5.7111779204412354</v>
      </c>
      <c r="BB31" s="90">
        <v>5.3861728255585719</v>
      </c>
      <c r="BC31" s="90">
        <v>5.1901967620921621</v>
      </c>
      <c r="BD31" s="90">
        <v>4.8211483244271456</v>
      </c>
    </row>
    <row r="32" spans="1:56">
      <c r="B32" s="1" t="str">
        <f t="shared" si="2"/>
        <v>ORLarge OffStock 2016</v>
      </c>
      <c r="C32" s="1" t="s">
        <v>70</v>
      </c>
      <c r="D32" s="185" t="s">
        <v>41</v>
      </c>
      <c r="E32" s="1" t="s">
        <v>5421</v>
      </c>
      <c r="F32" s="1" t="s">
        <v>71</v>
      </c>
      <c r="AJ32" s="85"/>
      <c r="AK32" s="85">
        <v>97.734464670578831</v>
      </c>
      <c r="AL32" s="85">
        <v>97.44126127656709</v>
      </c>
      <c r="AM32" s="85">
        <v>97.148937492737389</v>
      </c>
      <c r="AN32" s="85">
        <v>96.857490680259176</v>
      </c>
      <c r="AO32" s="85">
        <v>96.566918208218397</v>
      </c>
      <c r="AP32" s="85">
        <v>96.277217453593735</v>
      </c>
      <c r="AQ32" s="419">
        <v>95.988385801232951</v>
      </c>
      <c r="AR32" s="85">
        <v>95.700420643829247</v>
      </c>
      <c r="AS32" s="85">
        <v>95.413319381897765</v>
      </c>
      <c r="AT32" s="85">
        <v>95.127079423752065</v>
      </c>
      <c r="AU32" s="85">
        <v>94.841698185480809</v>
      </c>
      <c r="AV32" s="85">
        <v>94.557173090924366</v>
      </c>
      <c r="AW32" s="85">
        <v>94.273501571651593</v>
      </c>
      <c r="AX32" s="85">
        <v>93.990681066936645</v>
      </c>
      <c r="AY32" s="85">
        <v>93.708709023735835</v>
      </c>
      <c r="AZ32" s="85">
        <v>93.427582896664632</v>
      </c>
      <c r="BA32" s="85">
        <v>93.147300147974633</v>
      </c>
      <c r="BB32" s="85">
        <v>92.867858247530705</v>
      </c>
      <c r="BC32" s="85">
        <v>92.589254672788115</v>
      </c>
      <c r="BD32" s="85">
        <v>92.311486908769751</v>
      </c>
    </row>
    <row r="33" spans="2:56">
      <c r="B33" s="1" t="str">
        <f t="shared" si="2"/>
        <v>ORMedium OffStock 2016</v>
      </c>
      <c r="C33" s="1" t="s">
        <v>72</v>
      </c>
      <c r="D33" s="185" t="s">
        <v>43</v>
      </c>
      <c r="E33" s="1" t="s">
        <v>5421</v>
      </c>
      <c r="F33" s="1" t="s">
        <v>71</v>
      </c>
      <c r="AJ33" s="85"/>
      <c r="AK33" s="85">
        <v>50.100964293458887</v>
      </c>
      <c r="AL33" s="85">
        <v>49.950661400578511</v>
      </c>
      <c r="AM33" s="85">
        <v>49.800809416376772</v>
      </c>
      <c r="AN33" s="85">
        <v>49.65140698812764</v>
      </c>
      <c r="AO33" s="85">
        <v>49.502452767163255</v>
      </c>
      <c r="AP33" s="85">
        <v>49.353945408861769</v>
      </c>
      <c r="AQ33" s="419">
        <v>49.20588357263518</v>
      </c>
      <c r="AR33" s="85">
        <v>49.058265921917275</v>
      </c>
      <c r="AS33" s="85">
        <v>48.911091124151525</v>
      </c>
      <c r="AT33" s="85">
        <v>48.764357850779071</v>
      </c>
      <c r="AU33" s="85">
        <v>48.618064777226735</v>
      </c>
      <c r="AV33" s="85">
        <v>48.472210582895052</v>
      </c>
      <c r="AW33" s="85">
        <v>48.326793951146364</v>
      </c>
      <c r="AX33" s="85">
        <v>48.181813569292927</v>
      </c>
      <c r="AY33" s="85">
        <v>48.037268128585048</v>
      </c>
      <c r="AZ33" s="85">
        <v>47.893156324199289</v>
      </c>
      <c r="BA33" s="85">
        <v>47.749476855226689</v>
      </c>
      <c r="BB33" s="85">
        <v>47.606228424661012</v>
      </c>
      <c r="BC33" s="85">
        <v>47.463409739387032</v>
      </c>
      <c r="BD33" s="85">
        <v>47.321019510168874</v>
      </c>
    </row>
    <row r="34" spans="2:56">
      <c r="B34" s="1" t="str">
        <f t="shared" si="2"/>
        <v>ORSmall OffStock 2016</v>
      </c>
      <c r="C34" s="1" t="s">
        <v>73</v>
      </c>
      <c r="D34" s="185" t="s">
        <v>45</v>
      </c>
      <c r="E34" s="1" t="s">
        <v>5421</v>
      </c>
      <c r="F34" s="1" t="s">
        <v>71</v>
      </c>
      <c r="AJ34" s="85"/>
      <c r="AK34" s="85">
        <v>48.690542544908418</v>
      </c>
      <c r="AL34" s="85">
        <v>48.544470917273692</v>
      </c>
      <c r="AM34" s="85">
        <v>48.398837504521872</v>
      </c>
      <c r="AN34" s="85">
        <v>48.253640992008307</v>
      </c>
      <c r="AO34" s="85">
        <v>48.108880069032281</v>
      </c>
      <c r="AP34" s="85">
        <v>47.964553428825184</v>
      </c>
      <c r="AQ34" s="419">
        <v>47.820659768538711</v>
      </c>
      <c r="AR34" s="85">
        <v>47.677197789233098</v>
      </c>
      <c r="AS34" s="85">
        <v>47.534166195865396</v>
      </c>
      <c r="AT34" s="85">
        <v>47.391563697277796</v>
      </c>
      <c r="AU34" s="85">
        <v>47.249389006185964</v>
      </c>
      <c r="AV34" s="85">
        <v>47.107640839167409</v>
      </c>
      <c r="AW34" s="85">
        <v>46.966317916649906</v>
      </c>
      <c r="AX34" s="85">
        <v>46.82541896289996</v>
      </c>
      <c r="AY34" s="85">
        <v>46.684942706011263</v>
      </c>
      <c r="AZ34" s="85">
        <v>46.544887877893231</v>
      </c>
      <c r="BA34" s="85">
        <v>46.405253214259552</v>
      </c>
      <c r="BB34" s="85">
        <v>46.266037454616772</v>
      </c>
      <c r="BC34" s="85">
        <v>46.127239342252921</v>
      </c>
      <c r="BD34" s="85">
        <v>45.988857624226164</v>
      </c>
    </row>
    <row r="35" spans="2:56">
      <c r="B35" s="1" t="str">
        <f t="shared" si="2"/>
        <v>ORXLarge RetStock 2016</v>
      </c>
      <c r="C35" s="1" t="s">
        <v>46</v>
      </c>
      <c r="D35" s="186" t="s">
        <v>5432</v>
      </c>
      <c r="E35" s="1" t="s">
        <v>5421</v>
      </c>
      <c r="F35" s="1" t="s">
        <v>71</v>
      </c>
      <c r="AJ35" s="85"/>
      <c r="AK35" s="85">
        <v>36.347086933628113</v>
      </c>
      <c r="AL35" s="85">
        <v>36.179890333733418</v>
      </c>
      <c r="AM35" s="85">
        <v>36.013462838198244</v>
      </c>
      <c r="AN35" s="85">
        <v>35.847800909142528</v>
      </c>
      <c r="AO35" s="85">
        <v>35.682901024960472</v>
      </c>
      <c r="AP35" s="85">
        <v>35.518759680245651</v>
      </c>
      <c r="AQ35" s="419">
        <v>35.355373385716518</v>
      </c>
      <c r="AR35" s="85">
        <v>35.192738668142219</v>
      </c>
      <c r="AS35" s="85">
        <v>35.030852070268764</v>
      </c>
      <c r="AT35" s="85">
        <v>34.869710150745526</v>
      </c>
      <c r="AU35" s="85">
        <v>34.709309484052092</v>
      </c>
      <c r="AV35" s="85">
        <v>34.549646660425452</v>
      </c>
      <c r="AW35" s="85">
        <v>34.390718285787493</v>
      </c>
      <c r="AX35" s="85">
        <v>34.23252098167287</v>
      </c>
      <c r="AY35" s="85">
        <v>34.075051385157174</v>
      </c>
      <c r="AZ35" s="85">
        <v>33.918306148785447</v>
      </c>
      <c r="BA35" s="85">
        <v>33.762281940501033</v>
      </c>
      <c r="BB35" s="85">
        <v>33.606975443574726</v>
      </c>
      <c r="BC35" s="85">
        <v>33.452383356534277</v>
      </c>
      <c r="BD35" s="85">
        <v>33.298502393094218</v>
      </c>
    </row>
    <row r="36" spans="2:56">
      <c r="B36" s="1" t="str">
        <f t="shared" si="2"/>
        <v>ORLarge RetStock 2016</v>
      </c>
      <c r="C36" s="1" t="s">
        <v>47</v>
      </c>
      <c r="D36" s="186" t="s">
        <v>5429</v>
      </c>
      <c r="E36" s="1" t="s">
        <v>5421</v>
      </c>
      <c r="F36" s="1" t="s">
        <v>71</v>
      </c>
      <c r="AJ36" s="85"/>
      <c r="AK36" s="85">
        <v>54.968460076786286</v>
      </c>
      <c r="AL36" s="85">
        <v>54.715605160433064</v>
      </c>
      <c r="AM36" s="85">
        <v>54.463913376695068</v>
      </c>
      <c r="AN36" s="85">
        <v>54.213379375162269</v>
      </c>
      <c r="AO36" s="85">
        <v>53.963997830036519</v>
      </c>
      <c r="AP36" s="85">
        <v>53.71576344001835</v>
      </c>
      <c r="AQ36" s="419">
        <v>53.468670928194264</v>
      </c>
      <c r="AR36" s="85">
        <v>53.222715041924566</v>
      </c>
      <c r="AS36" s="85">
        <v>52.977890552731708</v>
      </c>
      <c r="AT36" s="85">
        <v>52.734192256189139</v>
      </c>
      <c r="AU36" s="85">
        <v>52.491614971810669</v>
      </c>
      <c r="AV36" s="85">
        <v>52.250153542940339</v>
      </c>
      <c r="AW36" s="85">
        <v>52.009802836642812</v>
      </c>
      <c r="AX36" s="85">
        <v>51.770557743594253</v>
      </c>
      <c r="AY36" s="85">
        <v>51.532413177973716</v>
      </c>
      <c r="AZ36" s="85">
        <v>51.295364077355032</v>
      </c>
      <c r="BA36" s="85">
        <v>51.059405402599197</v>
      </c>
      <c r="BB36" s="85">
        <v>50.824532137747241</v>
      </c>
      <c r="BC36" s="85">
        <v>50.5907392899136</v>
      </c>
      <c r="BD36" s="85">
        <v>50.358021889179994</v>
      </c>
    </row>
    <row r="37" spans="2:56">
      <c r="B37" s="1" t="str">
        <f t="shared" si="2"/>
        <v>ORMedium RetStock 2016</v>
      </c>
      <c r="C37" s="1" t="s">
        <v>48</v>
      </c>
      <c r="D37" s="186" t="s">
        <v>5430</v>
      </c>
      <c r="E37" s="1" t="s">
        <v>5421</v>
      </c>
      <c r="F37" s="1" t="s">
        <v>71</v>
      </c>
      <c r="AJ37" s="85"/>
      <c r="AK37" s="85">
        <v>26.38662464392003</v>
      </c>
      <c r="AL37" s="85">
        <v>26.265246170557997</v>
      </c>
      <c r="AM37" s="85">
        <v>26.144426038173428</v>
      </c>
      <c r="AN37" s="85">
        <v>26.024161678397828</v>
      </c>
      <c r="AO37" s="85">
        <v>25.904450534677196</v>
      </c>
      <c r="AP37" s="85">
        <v>25.78529006221768</v>
      </c>
      <c r="AQ37" s="419">
        <v>25.666677727931479</v>
      </c>
      <c r="AR37" s="85">
        <v>25.548611010382992</v>
      </c>
      <c r="AS37" s="85">
        <v>25.43108739973523</v>
      </c>
      <c r="AT37" s="85">
        <v>25.314104397696447</v>
      </c>
      <c r="AU37" s="85">
        <v>25.197659517467041</v>
      </c>
      <c r="AV37" s="85">
        <v>25.081750283686691</v>
      </c>
      <c r="AW37" s="85">
        <v>24.966374232381732</v>
      </c>
      <c r="AX37" s="85">
        <v>24.851528910912773</v>
      </c>
      <c r="AY37" s="85">
        <v>24.737211877922572</v>
      </c>
      <c r="AZ37" s="85">
        <v>24.623420703284125</v>
      </c>
      <c r="BA37" s="85">
        <v>24.510152968049017</v>
      </c>
      <c r="BB37" s="85">
        <v>24.39740626439599</v>
      </c>
      <c r="BC37" s="85">
        <v>24.285178195579768</v>
      </c>
      <c r="BD37" s="85">
        <v>24.1734663758801</v>
      </c>
    </row>
    <row r="38" spans="2:56">
      <c r="B38" s="1" t="str">
        <f t="shared" si="2"/>
        <v>ORSmall RetStock 2016</v>
      </c>
      <c r="C38" s="1" t="s">
        <v>49</v>
      </c>
      <c r="D38" s="186" t="s">
        <v>5431</v>
      </c>
      <c r="E38" s="1" t="s">
        <v>5421</v>
      </c>
      <c r="F38" s="1" t="s">
        <v>71</v>
      </c>
      <c r="AJ38" s="85"/>
      <c r="AK38" s="85">
        <v>29.549820267140777</v>
      </c>
      <c r="AL38" s="85">
        <v>29.413891093911928</v>
      </c>
      <c r="AM38" s="85">
        <v>29.278587194879933</v>
      </c>
      <c r="AN38" s="85">
        <v>29.143905693783484</v>
      </c>
      <c r="AO38" s="85">
        <v>29.009843727592077</v>
      </c>
      <c r="AP38" s="85">
        <v>28.876398446445151</v>
      </c>
      <c r="AQ38" s="419">
        <v>28.743567013591502</v>
      </c>
      <c r="AR38" s="85">
        <v>28.611346605328979</v>
      </c>
      <c r="AS38" s="85">
        <v>28.479734410944463</v>
      </c>
      <c r="AT38" s="85">
        <v>28.348727632654118</v>
      </c>
      <c r="AU38" s="85">
        <v>28.218323485543909</v>
      </c>
      <c r="AV38" s="85">
        <v>28.088519197510404</v>
      </c>
      <c r="AW38" s="85">
        <v>27.959312009201856</v>
      </c>
      <c r="AX38" s="85">
        <v>27.830699173959527</v>
      </c>
      <c r="AY38" s="85">
        <v>27.702677957759313</v>
      </c>
      <c r="AZ38" s="85">
        <v>27.575245639153618</v>
      </c>
      <c r="BA38" s="85">
        <v>27.448399509213509</v>
      </c>
      <c r="BB38" s="85">
        <v>27.322136871471127</v>
      </c>
      <c r="BC38" s="85">
        <v>27.196455041862357</v>
      </c>
      <c r="BD38" s="85">
        <v>27.07135134866979</v>
      </c>
    </row>
    <row r="39" spans="2:56">
      <c r="B39" s="1" t="str">
        <f t="shared" si="2"/>
        <v>ORSchool K-12Stock 2016</v>
      </c>
      <c r="C39" s="1" t="s">
        <v>50</v>
      </c>
      <c r="D39" s="186" t="s">
        <v>5433</v>
      </c>
      <c r="E39" s="1" t="s">
        <v>5421</v>
      </c>
      <c r="F39" s="1" t="s">
        <v>71</v>
      </c>
      <c r="AJ39" s="85"/>
      <c r="AK39" s="85">
        <v>82.079504372073671</v>
      </c>
      <c r="AL39" s="85">
        <v>81.742978404148175</v>
      </c>
      <c r="AM39" s="85">
        <v>81.407832192691174</v>
      </c>
      <c r="AN39" s="85">
        <v>81.074060080701145</v>
      </c>
      <c r="AO39" s="85">
        <v>80.74165643437027</v>
      </c>
      <c r="AP39" s="85">
        <v>80.410615642989356</v>
      </c>
      <c r="AQ39" s="419">
        <v>80.080932118853099</v>
      </c>
      <c r="AR39" s="85">
        <v>79.752600297165799</v>
      </c>
      <c r="AS39" s="85">
        <v>79.425614635947426</v>
      </c>
      <c r="AT39" s="85">
        <v>79.09996961594004</v>
      </c>
      <c r="AU39" s="85">
        <v>78.775659740514683</v>
      </c>
      <c r="AV39" s="85">
        <v>78.452679535578568</v>
      </c>
      <c r="AW39" s="85">
        <v>78.131023549482691</v>
      </c>
      <c r="AX39" s="85">
        <v>77.810686352929807</v>
      </c>
      <c r="AY39" s="85">
        <v>77.491662538882792</v>
      </c>
      <c r="AZ39" s="85">
        <v>77.173946722473374</v>
      </c>
      <c r="BA39" s="85">
        <v>76.857533540911234</v>
      </c>
      <c r="BB39" s="85">
        <v>76.5424176533935</v>
      </c>
      <c r="BC39" s="85">
        <v>76.228593741014592</v>
      </c>
      <c r="BD39" s="85">
        <v>75.916056506676426</v>
      </c>
    </row>
    <row r="40" spans="2:56">
      <c r="B40" s="1" t="str">
        <f t="shared" si="2"/>
        <v>ORUniversityStock 2016</v>
      </c>
      <c r="C40" s="1" t="s">
        <v>51</v>
      </c>
      <c r="D40" s="185" t="s">
        <v>52</v>
      </c>
      <c r="E40" s="1" t="s">
        <v>5421</v>
      </c>
      <c r="F40" s="1" t="s">
        <v>71</v>
      </c>
      <c r="AJ40" s="85"/>
      <c r="AK40" s="85">
        <v>37.82280115476113</v>
      </c>
      <c r="AL40" s="85">
        <v>37.667727670026608</v>
      </c>
      <c r="AM40" s="85">
        <v>37.513289986579501</v>
      </c>
      <c r="AN40" s="85">
        <v>37.359485497634523</v>
      </c>
      <c r="AO40" s="85">
        <v>37.206311607094221</v>
      </c>
      <c r="AP40" s="85">
        <v>37.053765729505137</v>
      </c>
      <c r="AQ40" s="419">
        <v>36.901845290014165</v>
      </c>
      <c r="AR40" s="85">
        <v>36.750547724325109</v>
      </c>
      <c r="AS40" s="85">
        <v>36.599870478655376</v>
      </c>
      <c r="AT40" s="85">
        <v>36.449811009692887</v>
      </c>
      <c r="AU40" s="85">
        <v>36.300366784553148</v>
      </c>
      <c r="AV40" s="85">
        <v>36.151535280736482</v>
      </c>
      <c r="AW40" s="85">
        <v>36.003313986085466</v>
      </c>
      <c r="AX40" s="85">
        <v>35.855700398742513</v>
      </c>
      <c r="AY40" s="85">
        <v>35.708692027107666</v>
      </c>
      <c r="AZ40" s="85">
        <v>35.562286389796526</v>
      </c>
      <c r="BA40" s="85">
        <v>35.416481015598357</v>
      </c>
      <c r="BB40" s="85">
        <v>35.271273443434403</v>
      </c>
      <c r="BC40" s="85">
        <v>35.126661222316322</v>
      </c>
      <c r="BD40" s="85">
        <v>34.982641911304825</v>
      </c>
    </row>
    <row r="41" spans="2:56">
      <c r="B41" s="1" t="str">
        <f t="shared" si="2"/>
        <v>ORWarehouseStock 2016</v>
      </c>
      <c r="C41" s="1" t="s">
        <v>53</v>
      </c>
      <c r="D41" s="185" t="s">
        <v>54</v>
      </c>
      <c r="E41" s="1" t="s">
        <v>5421</v>
      </c>
      <c r="F41" s="1" t="s">
        <v>71</v>
      </c>
      <c r="AJ41" s="85"/>
      <c r="AK41" s="85">
        <v>143.52495608677839</v>
      </c>
      <c r="AL41" s="85">
        <v>142.9939137492573</v>
      </c>
      <c r="AM41" s="85">
        <v>142.46483626838506</v>
      </c>
      <c r="AN41" s="85">
        <v>141.93771637419204</v>
      </c>
      <c r="AO41" s="85">
        <v>141.41254682360753</v>
      </c>
      <c r="AP41" s="85">
        <v>140.88932040036016</v>
      </c>
      <c r="AQ41" s="419">
        <v>140.36802991487883</v>
      </c>
      <c r="AR41" s="85">
        <v>139.84866820419379</v>
      </c>
      <c r="AS41" s="85">
        <v>139.33122813183826</v>
      </c>
      <c r="AT41" s="85">
        <v>138.81570258775045</v>
      </c>
      <c r="AU41" s="85">
        <v>138.30208448817578</v>
      </c>
      <c r="AV41" s="85">
        <v>137.79036677556954</v>
      </c>
      <c r="AW41" s="85">
        <v>137.28054241849992</v>
      </c>
      <c r="AX41" s="85">
        <v>136.77260441155147</v>
      </c>
      <c r="AY41" s="85">
        <v>136.26654577522874</v>
      </c>
      <c r="AZ41" s="85">
        <v>135.76235955586037</v>
      </c>
      <c r="BA41" s="85">
        <v>135.26003882550367</v>
      </c>
      <c r="BB41" s="85">
        <v>134.7595766818493</v>
      </c>
      <c r="BC41" s="85">
        <v>134.26096624812644</v>
      </c>
      <c r="BD41" s="85">
        <v>133.76420067300836</v>
      </c>
    </row>
    <row r="42" spans="2:56">
      <c r="B42" s="1" t="str">
        <f t="shared" si="2"/>
        <v>ORSupermarketStock 2016</v>
      </c>
      <c r="C42" s="1" t="s">
        <v>55</v>
      </c>
      <c r="D42" s="185" t="s">
        <v>56</v>
      </c>
      <c r="E42" s="1" t="s">
        <v>5421</v>
      </c>
      <c r="F42" s="1" t="s">
        <v>71</v>
      </c>
      <c r="AJ42" s="85"/>
      <c r="AK42" s="85">
        <v>15.713823288102528</v>
      </c>
      <c r="AL42" s="85">
        <v>15.572398878509606</v>
      </c>
      <c r="AM42" s="85">
        <v>15.432247288603019</v>
      </c>
      <c r="AN42" s="85">
        <v>15.293357063005592</v>
      </c>
      <c r="AO42" s="85">
        <v>15.155716849438543</v>
      </c>
      <c r="AP42" s="85">
        <v>15.019315397793596</v>
      </c>
      <c r="AQ42" s="419">
        <v>14.884141559213454</v>
      </c>
      <c r="AR42" s="85">
        <v>14.750184285180532</v>
      </c>
      <c r="AS42" s="85">
        <v>14.617432626613908</v>
      </c>
      <c r="AT42" s="85">
        <v>14.485875732974383</v>
      </c>
      <c r="AU42" s="85">
        <v>14.355502851377613</v>
      </c>
      <c r="AV42" s="85">
        <v>14.226303325715214</v>
      </c>
      <c r="AW42" s="85">
        <v>14.098266595783777</v>
      </c>
      <c r="AX42" s="85">
        <v>13.971382196421722</v>
      </c>
      <c r="AY42" s="85">
        <v>13.845639756653926</v>
      </c>
      <c r="AZ42" s="85">
        <v>13.721028998844041</v>
      </c>
      <c r="BA42" s="85">
        <v>13.597539737854444</v>
      </c>
      <c r="BB42" s="85">
        <v>13.475161880213754</v>
      </c>
      <c r="BC42" s="85">
        <v>13.35388542329183</v>
      </c>
      <c r="BD42" s="85">
        <v>13.233700454482204</v>
      </c>
    </row>
    <row r="43" spans="2:56">
      <c r="B43" s="1" t="str">
        <f t="shared" si="2"/>
        <v>ORMiniMartStock 2016</v>
      </c>
      <c r="C43" s="1" t="s">
        <v>57</v>
      </c>
      <c r="D43" s="185" t="s">
        <v>58</v>
      </c>
      <c r="E43" s="1" t="s">
        <v>5421</v>
      </c>
      <c r="F43" s="1" t="s">
        <v>71</v>
      </c>
      <c r="AJ43" s="85"/>
      <c r="AK43" s="85">
        <v>6.605127742393619</v>
      </c>
      <c r="AL43" s="85">
        <v>6.5739515394495216</v>
      </c>
      <c r="AM43" s="85">
        <v>6.5429224881833203</v>
      </c>
      <c r="AN43" s="85">
        <v>6.5120398940390958</v>
      </c>
      <c r="AO43" s="85">
        <v>6.4813030657392314</v>
      </c>
      <c r="AP43" s="85">
        <v>6.4507113152689426</v>
      </c>
      <c r="AQ43" s="419">
        <v>6.4202639578608736</v>
      </c>
      <c r="AR43" s="85">
        <v>6.3899603119797703</v>
      </c>
      <c r="AS43" s="85">
        <v>6.3597996993072261</v>
      </c>
      <c r="AT43" s="85">
        <v>6.3297814447264962</v>
      </c>
      <c r="AU43" s="85">
        <v>6.2999048763073873</v>
      </c>
      <c r="AV43" s="85">
        <v>6.2701693252912172</v>
      </c>
      <c r="AW43" s="85">
        <v>6.2405741260758427</v>
      </c>
      <c r="AX43" s="85">
        <v>6.211118616200765</v>
      </c>
      <c r="AY43" s="85">
        <v>6.1818021363322977</v>
      </c>
      <c r="AZ43" s="85">
        <v>6.15262403024881</v>
      </c>
      <c r="BA43" s="85">
        <v>6.1235836448260361</v>
      </c>
      <c r="BB43" s="85">
        <v>6.0946803300224577</v>
      </c>
      <c r="BC43" s="85">
        <v>6.0659134388647518</v>
      </c>
      <c r="BD43" s="85">
        <v>6.0372823274333101</v>
      </c>
    </row>
    <row r="44" spans="2:56">
      <c r="B44" s="1" t="str">
        <f t="shared" si="2"/>
        <v>ORRestaurantStock 2016</v>
      </c>
      <c r="C44" s="1" t="s">
        <v>59</v>
      </c>
      <c r="D44" s="185" t="s">
        <v>60</v>
      </c>
      <c r="E44" s="1" t="s">
        <v>5421</v>
      </c>
      <c r="F44" s="1" t="s">
        <v>71</v>
      </c>
      <c r="AJ44" s="85"/>
      <c r="AK44" s="85">
        <v>14.107935066799845</v>
      </c>
      <c r="AL44" s="85">
        <v>14.04134561328455</v>
      </c>
      <c r="AM44" s="85">
        <v>13.975070461989848</v>
      </c>
      <c r="AN44" s="85">
        <v>13.909108129409256</v>
      </c>
      <c r="AO44" s="85">
        <v>13.843457139038446</v>
      </c>
      <c r="AP44" s="85">
        <v>13.778116021342186</v>
      </c>
      <c r="AQ44" s="419">
        <v>13.713083313721452</v>
      </c>
      <c r="AR44" s="85">
        <v>13.648357560480687</v>
      </c>
      <c r="AS44" s="85">
        <v>13.583937312795218</v>
      </c>
      <c r="AT44" s="85">
        <v>13.519821128678824</v>
      </c>
      <c r="AU44" s="85">
        <v>13.456007572951462</v>
      </c>
      <c r="AV44" s="85">
        <v>13.392495217207133</v>
      </c>
      <c r="AW44" s="85">
        <v>13.329282639781916</v>
      </c>
      <c r="AX44" s="85">
        <v>13.266368425722145</v>
      </c>
      <c r="AY44" s="85">
        <v>13.203751166752738</v>
      </c>
      <c r="AZ44" s="85">
        <v>13.141429461245666</v>
      </c>
      <c r="BA44" s="85">
        <v>13.079401914188587</v>
      </c>
      <c r="BB44" s="85">
        <v>13.017667137153618</v>
      </c>
      <c r="BC44" s="85">
        <v>12.956223748266254</v>
      </c>
      <c r="BD44" s="85">
        <v>12.895070372174438</v>
      </c>
    </row>
    <row r="45" spans="2:56">
      <c r="B45" s="1" t="str">
        <f t="shared" si="2"/>
        <v>ORLodgingStock 2016</v>
      </c>
      <c r="C45" s="1" t="s">
        <v>61</v>
      </c>
      <c r="D45" s="185" t="s">
        <v>62</v>
      </c>
      <c r="E45" s="1" t="s">
        <v>5421</v>
      </c>
      <c r="F45" s="1" t="s">
        <v>71</v>
      </c>
      <c r="AJ45" s="85"/>
      <c r="AK45" s="85">
        <v>35.497772165774549</v>
      </c>
      <c r="AL45" s="85">
        <v>35.412577512576689</v>
      </c>
      <c r="AM45" s="85">
        <v>35.327587326546507</v>
      </c>
      <c r="AN45" s="85">
        <v>35.242801116962795</v>
      </c>
      <c r="AO45" s="85">
        <v>35.158218394282088</v>
      </c>
      <c r="AP45" s="85">
        <v>35.073838670135814</v>
      </c>
      <c r="AQ45" s="419">
        <v>34.989661457327486</v>
      </c>
      <c r="AR45" s="85">
        <v>34.9056862698299</v>
      </c>
      <c r="AS45" s="85">
        <v>34.821912622782307</v>
      </c>
      <c r="AT45" s="85">
        <v>34.738340032487628</v>
      </c>
      <c r="AU45" s="85">
        <v>34.654968016409661</v>
      </c>
      <c r="AV45" s="85">
        <v>34.571796093170278</v>
      </c>
      <c r="AW45" s="85">
        <v>34.488823782546667</v>
      </c>
      <c r="AX45" s="85">
        <v>34.406050605468558</v>
      </c>
      <c r="AY45" s="85">
        <v>34.323476084015432</v>
      </c>
      <c r="AZ45" s="85">
        <v>34.241099741413798</v>
      </c>
      <c r="BA45" s="85">
        <v>34.158921102034405</v>
      </c>
      <c r="BB45" s="85">
        <v>34.076939691389526</v>
      </c>
      <c r="BC45" s="85">
        <v>33.995155036130193</v>
      </c>
      <c r="BD45" s="85">
        <v>33.913566664043479</v>
      </c>
    </row>
    <row r="46" spans="2:56">
      <c r="B46" s="1" t="str">
        <f t="shared" si="2"/>
        <v>ORHospitalStock 2016</v>
      </c>
      <c r="C46" s="1" t="s">
        <v>63</v>
      </c>
      <c r="D46" s="185" t="s">
        <v>64</v>
      </c>
      <c r="E46" s="1" t="s">
        <v>5421</v>
      </c>
      <c r="F46" s="1" t="s">
        <v>71</v>
      </c>
      <c r="AJ46" s="85"/>
      <c r="AK46" s="85">
        <v>27.60533769866699</v>
      </c>
      <c r="AL46" s="85">
        <v>27.54736648949979</v>
      </c>
      <c r="AM46" s="85">
        <v>27.48951701987184</v>
      </c>
      <c r="AN46" s="85">
        <v>27.431789034130109</v>
      </c>
      <c r="AO46" s="85">
        <v>27.374182277158436</v>
      </c>
      <c r="AP46" s="85">
        <v>27.316696494376405</v>
      </c>
      <c r="AQ46" s="419">
        <v>27.259331431738214</v>
      </c>
      <c r="AR46" s="85">
        <v>27.202086835731563</v>
      </c>
      <c r="AS46" s="85">
        <v>27.144962453376529</v>
      </c>
      <c r="AT46" s="85">
        <v>27.087958032224439</v>
      </c>
      <c r="AU46" s="85">
        <v>27.031073320356768</v>
      </c>
      <c r="AV46" s="85">
        <v>26.974308066384019</v>
      </c>
      <c r="AW46" s="85">
        <v>26.917662019444613</v>
      </c>
      <c r="AX46" s="85">
        <v>26.861134929203779</v>
      </c>
      <c r="AY46" s="85">
        <v>26.80472654585245</v>
      </c>
      <c r="AZ46" s="85">
        <v>26.748436620106158</v>
      </c>
      <c r="BA46" s="85">
        <v>26.692264903203935</v>
      </c>
      <c r="BB46" s="85">
        <v>26.636211146907208</v>
      </c>
      <c r="BC46" s="85">
        <v>26.580275103498703</v>
      </c>
      <c r="BD46" s="85">
        <v>26.524456525781357</v>
      </c>
    </row>
    <row r="47" spans="2:56">
      <c r="B47" s="1" t="str">
        <f t="shared" si="2"/>
        <v>ORResidential CareStock 2016</v>
      </c>
      <c r="C47" s="1" t="s">
        <v>65</v>
      </c>
      <c r="D47" s="186" t="s">
        <v>5434</v>
      </c>
      <c r="E47" s="1" t="s">
        <v>5421</v>
      </c>
      <c r="F47" s="1" t="s">
        <v>71</v>
      </c>
      <c r="AJ47" s="85"/>
      <c r="AK47" s="85">
        <v>47.531037699764681</v>
      </c>
      <c r="AL47" s="85">
        <v>47.41696320928525</v>
      </c>
      <c r="AM47" s="85">
        <v>47.303162497582967</v>
      </c>
      <c r="AN47" s="85">
        <v>47.189634907588768</v>
      </c>
      <c r="AO47" s="85">
        <v>47.076379783810559</v>
      </c>
      <c r="AP47" s="85">
        <v>46.963396472329414</v>
      </c>
      <c r="AQ47" s="419">
        <v>46.850684320795828</v>
      </c>
      <c r="AR47" s="85">
        <v>46.73824267842592</v>
      </c>
      <c r="AS47" s="85">
        <v>46.626070895997699</v>
      </c>
      <c r="AT47" s="85">
        <v>46.514168325847308</v>
      </c>
      <c r="AU47" s="85">
        <v>46.402534321865275</v>
      </c>
      <c r="AV47" s="85">
        <v>46.291168239492798</v>
      </c>
      <c r="AW47" s="85">
        <v>46.180069435718018</v>
      </c>
      <c r="AX47" s="85">
        <v>46.069237269072296</v>
      </c>
      <c r="AY47" s="85">
        <v>45.958671099626528</v>
      </c>
      <c r="AZ47" s="85">
        <v>45.848370288987425</v>
      </c>
      <c r="BA47" s="85">
        <v>45.738334200293856</v>
      </c>
      <c r="BB47" s="85">
        <v>45.628562198213153</v>
      </c>
      <c r="BC47" s="85">
        <v>45.519053648937444</v>
      </c>
      <c r="BD47" s="85">
        <v>45.409807920179993</v>
      </c>
    </row>
    <row r="48" spans="2:56">
      <c r="B48" s="1" t="str">
        <f t="shared" si="2"/>
        <v>ORAssemblyStock 2016</v>
      </c>
      <c r="C48" s="1" t="s">
        <v>66</v>
      </c>
      <c r="D48" s="185" t="s">
        <v>67</v>
      </c>
      <c r="E48" s="1" t="s">
        <v>5421</v>
      </c>
      <c r="F48" s="1" t="s">
        <v>71</v>
      </c>
      <c r="AJ48" s="85"/>
      <c r="AK48" s="85">
        <v>132.58651301975044</v>
      </c>
      <c r="AL48" s="85">
        <v>131.99164153133518</v>
      </c>
      <c r="AM48" s="85">
        <v>131.39943903299792</v>
      </c>
      <c r="AN48" s="85">
        <v>130.80989354986988</v>
      </c>
      <c r="AO48" s="85">
        <v>130.22299316080947</v>
      </c>
      <c r="AP48" s="85">
        <v>129.63872599816131</v>
      </c>
      <c r="AQ48" s="419">
        <v>129.05708024751624</v>
      </c>
      <c r="AR48" s="85">
        <v>128.47804414747239</v>
      </c>
      <c r="AS48" s="85">
        <v>127.9016059893974</v>
      </c>
      <c r="AT48" s="85">
        <v>127.32775411719163</v>
      </c>
      <c r="AU48" s="85">
        <v>126.7564769270525</v>
      </c>
      <c r="AV48" s="85">
        <v>126.1877628672398</v>
      </c>
      <c r="AW48" s="85">
        <v>125.62160043784212</v>
      </c>
      <c r="AX48" s="85">
        <v>125.05797819054433</v>
      </c>
      <c r="AY48" s="85">
        <v>124.4968847283961</v>
      </c>
      <c r="AZ48" s="85">
        <v>123.93830870558136</v>
      </c>
      <c r="BA48" s="85">
        <v>123.38223882718898</v>
      </c>
      <c r="BB48" s="85">
        <v>122.82866384898433</v>
      </c>
      <c r="BC48" s="85">
        <v>122.2775725771819</v>
      </c>
      <c r="BD48" s="85">
        <v>121.72895386821895</v>
      </c>
    </row>
    <row r="49" spans="1:56">
      <c r="B49" s="1" t="str">
        <f t="shared" si="2"/>
        <v>OROtherStock 2016</v>
      </c>
      <c r="C49" s="1" t="s">
        <v>68</v>
      </c>
      <c r="D49" s="185" t="s">
        <v>69</v>
      </c>
      <c r="E49" s="1" t="s">
        <v>5421</v>
      </c>
      <c r="F49" s="1" t="s">
        <v>71</v>
      </c>
      <c r="AJ49" s="85"/>
      <c r="AK49" s="85">
        <v>159.59030024541985</v>
      </c>
      <c r="AL49" s="85">
        <v>158.15398754321109</v>
      </c>
      <c r="AM49" s="85">
        <v>156.73060165532218</v>
      </c>
      <c r="AN49" s="85">
        <v>155.32002624042428</v>
      </c>
      <c r="AO49" s="85">
        <v>153.92214600426047</v>
      </c>
      <c r="AP49" s="85">
        <v>152.53684669022212</v>
      </c>
      <c r="AQ49" s="419">
        <v>151.16401507001012</v>
      </c>
      <c r="AR49" s="85">
        <v>149.80353893438004</v>
      </c>
      <c r="AS49" s="85">
        <v>148.45530708397061</v>
      </c>
      <c r="AT49" s="85">
        <v>147.11920932021488</v>
      </c>
      <c r="AU49" s="85">
        <v>145.79513643633294</v>
      </c>
      <c r="AV49" s="85">
        <v>144.48298020840593</v>
      </c>
      <c r="AW49" s="85">
        <v>143.18263338653028</v>
      </c>
      <c r="AX49" s="85">
        <v>141.8939896860515</v>
      </c>
      <c r="AY49" s="85">
        <v>140.61694377887704</v>
      </c>
      <c r="AZ49" s="85">
        <v>139.35139128486716</v>
      </c>
      <c r="BA49" s="85">
        <v>138.09722876330335</v>
      </c>
      <c r="BB49" s="85">
        <v>136.85435370443361</v>
      </c>
      <c r="BC49" s="85">
        <v>135.6226645210937</v>
      </c>
      <c r="BD49" s="85">
        <v>134.40206054040385</v>
      </c>
    </row>
    <row r="50" spans="1:56">
      <c r="AZ50" s="85"/>
      <c r="BA50" s="85"/>
      <c r="BB50" s="85"/>
      <c r="BC50" s="85"/>
      <c r="BD50" s="85"/>
    </row>
    <row r="51" spans="1:56">
      <c r="AZ51" s="85"/>
      <c r="BA51" s="85"/>
      <c r="BB51" s="85"/>
      <c r="BC51" s="85"/>
      <c r="BD51" s="85"/>
    </row>
    <row r="52" spans="1:56">
      <c r="D52" s="4" t="s">
        <v>74</v>
      </c>
      <c r="E52" s="4"/>
      <c r="AZ52" s="85"/>
      <c r="BA52" s="85"/>
      <c r="BB52" s="85"/>
      <c r="BC52" s="85"/>
      <c r="BD52" s="85"/>
    </row>
    <row r="53" spans="1:56">
      <c r="B53" s="1" t="str">
        <f>CONCATENATE("WA",D53,E53)</f>
        <v>WALarge OffNew</v>
      </c>
      <c r="C53" s="1" t="s">
        <v>75</v>
      </c>
      <c r="D53" s="185" t="s">
        <v>41</v>
      </c>
      <c r="E53" s="1" t="s">
        <v>8</v>
      </c>
      <c r="H53" s="16">
        <v>4.6720565328458212</v>
      </c>
      <c r="I53" s="16">
        <v>1.5093528080297529</v>
      </c>
      <c r="J53" s="16">
        <v>1.6326353993862486</v>
      </c>
      <c r="K53" s="16">
        <v>2.6697249363466713</v>
      </c>
      <c r="L53" s="16">
        <v>1.9057770751539596</v>
      </c>
      <c r="M53" s="16">
        <v>1.3124038157725313</v>
      </c>
      <c r="N53" s="16">
        <v>1.0072288765130091</v>
      </c>
      <c r="O53" s="16">
        <v>1.7837576251023464</v>
      </c>
      <c r="P53" s="16">
        <v>1.8651544507889506</v>
      </c>
      <c r="Q53" s="16">
        <v>2.2166108874593542</v>
      </c>
      <c r="R53" s="16">
        <v>2.5878733797903091</v>
      </c>
      <c r="S53" s="16">
        <v>4.1569475087148886</v>
      </c>
      <c r="T53" s="16">
        <v>5.6567509684797317</v>
      </c>
      <c r="U53" s="16">
        <v>5.4289813283833865</v>
      </c>
      <c r="V53" s="16">
        <v>3.5235074071425996</v>
      </c>
      <c r="W53" s="16">
        <v>2.4352050691170355</v>
      </c>
      <c r="X53" s="16">
        <v>2.1414388221232086</v>
      </c>
      <c r="Y53" s="16">
        <v>2.302555021843534</v>
      </c>
      <c r="Z53" s="16">
        <v>1.4488319999999999</v>
      </c>
      <c r="AA53" s="16">
        <v>4.2056000000000004</v>
      </c>
      <c r="AB53" s="16">
        <v>2.5994797107084047</v>
      </c>
      <c r="AC53" s="16">
        <v>2.6698126381317313</v>
      </c>
      <c r="AD53" s="16">
        <v>2.4533274635786939</v>
      </c>
      <c r="AE53" s="16">
        <v>2.3671787571438605</v>
      </c>
      <c r="AF53" s="16">
        <v>2.4929445565970005</v>
      </c>
      <c r="AG53" s="16">
        <v>1.528254</v>
      </c>
      <c r="AH53" s="16">
        <v>3.4426177226381811</v>
      </c>
      <c r="AI53" s="16">
        <v>6.2494566534592844</v>
      </c>
      <c r="AJ53" s="90">
        <v>5.4849454124187771</v>
      </c>
      <c r="AK53" s="90">
        <v>4.9693618813398839</v>
      </c>
      <c r="AL53" s="90">
        <v>4.0607498689372248</v>
      </c>
      <c r="AM53" s="90">
        <v>3.6005582257931699</v>
      </c>
      <c r="AN53" s="90">
        <v>4.382278903750378</v>
      </c>
      <c r="AO53" s="90">
        <v>4.2412464446912406</v>
      </c>
      <c r="AP53" s="90">
        <v>3.8314358559876611</v>
      </c>
      <c r="AQ53" s="418">
        <v>4.4908376445723883</v>
      </c>
      <c r="AR53" s="90">
        <v>3.8713017565435157</v>
      </c>
      <c r="AS53" s="90">
        <v>3.992446188891579</v>
      </c>
      <c r="AT53" s="90">
        <v>4.4259243155650738</v>
      </c>
      <c r="AU53" s="90">
        <v>4.47421929434626</v>
      </c>
      <c r="AV53" s="90">
        <v>5.1326209895837254</v>
      </c>
      <c r="AW53" s="90">
        <v>5.7534939010245285</v>
      </c>
      <c r="AX53" s="90">
        <v>5.0231333639092428</v>
      </c>
      <c r="AY53" s="90">
        <v>5.2629527330352843</v>
      </c>
      <c r="AZ53" s="90">
        <v>5.6707769355990871</v>
      </c>
      <c r="BA53" s="90">
        <v>5.0384182163643239</v>
      </c>
      <c r="BB53" s="90">
        <v>5.2626857965370162</v>
      </c>
      <c r="BC53" s="90">
        <v>5.1457668393267593</v>
      </c>
      <c r="BD53" s="90">
        <v>5.1514149841596311</v>
      </c>
    </row>
    <row r="54" spans="1:56">
      <c r="B54" s="1" t="str">
        <f t="shared" ref="B54:B88" si="3">CONCATENATE("WA",D54,E54)</f>
        <v>WAMedium OffNew</v>
      </c>
      <c r="C54" s="1" t="s">
        <v>76</v>
      </c>
      <c r="D54" s="185" t="s">
        <v>43</v>
      </c>
      <c r="E54" s="1" t="s">
        <v>8</v>
      </c>
      <c r="H54" s="16">
        <v>2.1049529227503614</v>
      </c>
      <c r="I54" s="16">
        <v>0.68002529130110145</v>
      </c>
      <c r="J54" s="16">
        <v>0.7355691506648977</v>
      </c>
      <c r="K54" s="16">
        <v>1.2028204856244402</v>
      </c>
      <c r="L54" s="16">
        <v>0.85863066858321024</v>
      </c>
      <c r="M54" s="16">
        <v>0.59129169957975791</v>
      </c>
      <c r="N54" s="16">
        <v>0.45379788377757357</v>
      </c>
      <c r="O54" s="16">
        <v>0.80365590613912508</v>
      </c>
      <c r="P54" s="16">
        <v>0.84032851164530364</v>
      </c>
      <c r="Q54" s="16">
        <v>0.99867403858570003</v>
      </c>
      <c r="R54" s="16">
        <v>1.1659430052271653</v>
      </c>
      <c r="S54" s="16">
        <v>1.8728751988922039</v>
      </c>
      <c r="T54" s="16">
        <v>2.5485981174802896</v>
      </c>
      <c r="U54" s="16">
        <v>2.4459785609179971</v>
      </c>
      <c r="V54" s="16">
        <v>1.587484475595518</v>
      </c>
      <c r="W54" s="16">
        <v>1.0971596751232116</v>
      </c>
      <c r="X54" s="16">
        <v>0.96480594269985731</v>
      </c>
      <c r="Y54" s="16">
        <v>1.0373953930028383</v>
      </c>
      <c r="Z54" s="16">
        <v>0.90551999999999988</v>
      </c>
      <c r="AA54" s="16">
        <v>2.6284999999999998</v>
      </c>
      <c r="AB54" s="16">
        <v>1.6246748191927527</v>
      </c>
      <c r="AC54" s="16">
        <v>1.668632898832332</v>
      </c>
      <c r="AD54" s="16">
        <v>1.5333296647366834</v>
      </c>
      <c r="AE54" s="16">
        <v>1.4794867232149127</v>
      </c>
      <c r="AF54" s="16">
        <v>1.5580903478731252</v>
      </c>
      <c r="AG54" s="16">
        <v>1.9201140000000001</v>
      </c>
      <c r="AH54" s="16">
        <v>2.1516360766488631</v>
      </c>
      <c r="AI54" s="16">
        <v>3.9059104084120517</v>
      </c>
      <c r="AJ54" s="90">
        <v>3.4280908827617349</v>
      </c>
      <c r="AK54" s="90">
        <v>3.1058511758374268</v>
      </c>
      <c r="AL54" s="90">
        <v>2.5379686680857652</v>
      </c>
      <c r="AM54" s="90">
        <v>2.2503488911207303</v>
      </c>
      <c r="AN54" s="90">
        <v>2.7389243148439864</v>
      </c>
      <c r="AO54" s="90">
        <v>2.6507790279320247</v>
      </c>
      <c r="AP54" s="90">
        <v>2.3946474099922876</v>
      </c>
      <c r="AQ54" s="418">
        <v>2.8067735278577426</v>
      </c>
      <c r="AR54" s="90">
        <v>2.419563597839697</v>
      </c>
      <c r="AS54" s="90">
        <v>2.4952788680572366</v>
      </c>
      <c r="AT54" s="90">
        <v>2.7662026972281706</v>
      </c>
      <c r="AU54" s="90">
        <v>2.7963870589664115</v>
      </c>
      <c r="AV54" s="90">
        <v>3.2078881184898278</v>
      </c>
      <c r="AW54" s="90">
        <v>3.5959336881403297</v>
      </c>
      <c r="AX54" s="90">
        <v>3.1394583524432766</v>
      </c>
      <c r="AY54" s="90">
        <v>3.2893454581470518</v>
      </c>
      <c r="AZ54" s="90">
        <v>3.5442355847494289</v>
      </c>
      <c r="BA54" s="90">
        <v>3.1490113852277024</v>
      </c>
      <c r="BB54" s="90">
        <v>3.2891786228356348</v>
      </c>
      <c r="BC54" s="90">
        <v>3.2161042745792239</v>
      </c>
      <c r="BD54" s="90">
        <v>3.2196343650997687</v>
      </c>
    </row>
    <row r="55" spans="1:56">
      <c r="B55" s="1" t="str">
        <f t="shared" si="3"/>
        <v>WASmall OffNew</v>
      </c>
      <c r="C55" s="1" t="s">
        <v>77</v>
      </c>
      <c r="D55" s="185" t="s">
        <v>45</v>
      </c>
      <c r="E55" s="1" t="s">
        <v>8</v>
      </c>
      <c r="H55" s="16">
        <v>2.4698905444038184</v>
      </c>
      <c r="I55" s="16">
        <v>0.79792190066914614</v>
      </c>
      <c r="J55" s="16">
        <v>0.86309544994885412</v>
      </c>
      <c r="K55" s="16">
        <v>1.4113545780288896</v>
      </c>
      <c r="L55" s="16">
        <v>1.0074922562628299</v>
      </c>
      <c r="M55" s="16">
        <v>0.69380448464771105</v>
      </c>
      <c r="N55" s="16">
        <v>0.53247323970941751</v>
      </c>
      <c r="O55" s="16">
        <v>0.94298646875852898</v>
      </c>
      <c r="P55" s="16">
        <v>0.98601703756574599</v>
      </c>
      <c r="Q55" s="16">
        <v>1.1718150739549462</v>
      </c>
      <c r="R55" s="16">
        <v>1.368083614982526</v>
      </c>
      <c r="S55" s="16">
        <v>2.1975772923929076</v>
      </c>
      <c r="T55" s="16">
        <v>2.9904509140399775</v>
      </c>
      <c r="U55" s="16">
        <v>2.8700401106986155</v>
      </c>
      <c r="V55" s="16">
        <v>1.8627081172618836</v>
      </c>
      <c r="W55" s="16">
        <v>1.2873752557597529</v>
      </c>
      <c r="X55" s="16">
        <v>1.1320752351769341</v>
      </c>
      <c r="Y55" s="16">
        <v>1.2172495851536278</v>
      </c>
      <c r="Z55" s="16">
        <v>0.23284799999999997</v>
      </c>
      <c r="AA55" s="16">
        <v>0.67589999999999995</v>
      </c>
      <c r="AB55" s="16">
        <v>0.41777352493527931</v>
      </c>
      <c r="AC55" s="16">
        <v>0.42907703112831391</v>
      </c>
      <c r="AD55" s="16">
        <v>0.39428477093229003</v>
      </c>
      <c r="AE55" s="16">
        <v>0.38043944311240613</v>
      </c>
      <c r="AF55" s="16">
        <v>0.4006518037388036</v>
      </c>
      <c r="AG55" s="16">
        <v>0.47023199999999998</v>
      </c>
      <c r="AH55" s="16">
        <v>0.55327784828113624</v>
      </c>
      <c r="AI55" s="16">
        <v>1.0043769621630991</v>
      </c>
      <c r="AJ55" s="90">
        <v>0.88150908413873186</v>
      </c>
      <c r="AK55" s="90">
        <v>0.79864744521533826</v>
      </c>
      <c r="AL55" s="90">
        <v>0.65262051465062532</v>
      </c>
      <c r="AM55" s="90">
        <v>0.57866114343104502</v>
      </c>
      <c r="AN55" s="90">
        <v>0.70429482381702513</v>
      </c>
      <c r="AO55" s="90">
        <v>0.68162889289680639</v>
      </c>
      <c r="AP55" s="90">
        <v>0.61576647685515973</v>
      </c>
      <c r="AQ55" s="418">
        <v>0.72174176430627668</v>
      </c>
      <c r="AR55" s="90">
        <v>0.62217349658735066</v>
      </c>
      <c r="AS55" s="90">
        <v>0.64164313750043234</v>
      </c>
      <c r="AT55" s="90">
        <v>0.71130926500152958</v>
      </c>
      <c r="AU55" s="90">
        <v>0.71907095801993448</v>
      </c>
      <c r="AV55" s="90">
        <v>0.82488551618309869</v>
      </c>
      <c r="AW55" s="90">
        <v>0.92466866266465619</v>
      </c>
      <c r="AX55" s="90">
        <v>0.80728929062827115</v>
      </c>
      <c r="AY55" s="90">
        <v>0.84583168923781338</v>
      </c>
      <c r="AZ55" s="90">
        <v>0.91137486464985329</v>
      </c>
      <c r="BA55" s="90">
        <v>0.80974578477283776</v>
      </c>
      <c r="BB55" s="90">
        <v>0.84578878872916319</v>
      </c>
      <c r="BC55" s="90">
        <v>0.82699824203465766</v>
      </c>
      <c r="BD55" s="90">
        <v>0.82790597959708356</v>
      </c>
    </row>
    <row r="56" spans="1:56">
      <c r="A56" s="19" t="s">
        <v>5428</v>
      </c>
      <c r="B56" s="1" t="str">
        <f t="shared" si="3"/>
        <v>WAXLarge RetNew</v>
      </c>
      <c r="C56" s="1" t="s">
        <v>78</v>
      </c>
      <c r="D56" s="186" t="s">
        <v>5432</v>
      </c>
      <c r="E56" s="1" t="s">
        <v>8</v>
      </c>
      <c r="H56" s="16">
        <v>1.1645465043915073</v>
      </c>
      <c r="I56" s="16">
        <v>1.1001820295846425</v>
      </c>
      <c r="J56" s="16">
        <v>0.77513011814390298</v>
      </c>
      <c r="K56" s="16">
        <v>0.68998963836582305</v>
      </c>
      <c r="L56" s="16">
        <v>0.47628477138962716</v>
      </c>
      <c r="M56" s="16">
        <v>0.72979317264235954</v>
      </c>
      <c r="N56" s="16">
        <v>1.1207523315363412</v>
      </c>
      <c r="O56" s="16">
        <v>1.7296949802124721</v>
      </c>
      <c r="P56" s="16">
        <v>1.2091017784188862</v>
      </c>
      <c r="Q56" s="16">
        <v>0.64730626181604856</v>
      </c>
      <c r="R56" s="16">
        <v>0.79226517966966792</v>
      </c>
      <c r="S56" s="16">
        <v>1.1545493376429821</v>
      </c>
      <c r="T56" s="16">
        <v>1.6151595389454148</v>
      </c>
      <c r="U56" s="16">
        <v>1.1894365697530624</v>
      </c>
      <c r="V56" s="16">
        <v>1.2257225823958589</v>
      </c>
      <c r="W56" s="16">
        <v>1.0573849449768578</v>
      </c>
      <c r="X56" s="16">
        <v>0.72875294390060763</v>
      </c>
      <c r="Y56" s="16">
        <v>0.92132453975849626</v>
      </c>
      <c r="Z56" s="16">
        <v>1.4994716371074479</v>
      </c>
      <c r="AA56" s="16">
        <v>1.9176345763423783</v>
      </c>
      <c r="AB56" s="16">
        <v>1.6228103070737783</v>
      </c>
      <c r="AC56" s="16">
        <v>1.5640095745587321</v>
      </c>
      <c r="AD56" s="16">
        <v>1.4914336138118167</v>
      </c>
      <c r="AE56" s="16">
        <v>1.5622694208897103</v>
      </c>
      <c r="AF56" s="16">
        <v>1.6440050752730333</v>
      </c>
      <c r="AG56" s="16">
        <v>3.0700402143242522</v>
      </c>
      <c r="AH56" s="16">
        <v>1.0467596458801405</v>
      </c>
      <c r="AI56" s="16">
        <v>1.1303874397435516</v>
      </c>
      <c r="AJ56" s="90">
        <v>0.48173544163687038</v>
      </c>
      <c r="AK56" s="90">
        <v>0.995929036541507</v>
      </c>
      <c r="AL56" s="90">
        <v>0.78968851905543869</v>
      </c>
      <c r="AM56" s="90">
        <v>0.43141065208523155</v>
      </c>
      <c r="AN56" s="90">
        <v>0.43143451284257994</v>
      </c>
      <c r="AO56" s="90">
        <v>0.43179588433086691</v>
      </c>
      <c r="AP56" s="90">
        <v>0.43177197832844932</v>
      </c>
      <c r="AQ56" s="418">
        <v>0.43096487568232172</v>
      </c>
      <c r="AR56" s="90">
        <v>0.43002531456968457</v>
      </c>
      <c r="AS56" s="90">
        <v>0.42827608996691502</v>
      </c>
      <c r="AT56" s="90">
        <v>0.42767906370384351</v>
      </c>
      <c r="AU56" s="90">
        <v>0.48596728498968073</v>
      </c>
      <c r="AV56" s="90">
        <v>0.84110256828764762</v>
      </c>
      <c r="AW56" s="90">
        <v>0.97779005053411527</v>
      </c>
      <c r="AX56" s="90">
        <v>0.8549799574244259</v>
      </c>
      <c r="AY56" s="90">
        <v>0.81143418107386356</v>
      </c>
      <c r="AZ56" s="90">
        <v>0.78714037190090203</v>
      </c>
      <c r="BA56" s="90">
        <v>0.64526723571114397</v>
      </c>
      <c r="BB56" s="90">
        <v>0.67218444746569339</v>
      </c>
      <c r="BC56" s="90">
        <v>0.62474578554568694</v>
      </c>
      <c r="BD56" s="90">
        <v>0.69575095803808618</v>
      </c>
    </row>
    <row r="57" spans="1:56">
      <c r="A57" s="19" t="s">
        <v>5429</v>
      </c>
      <c r="B57" s="1" t="str">
        <f t="shared" si="3"/>
        <v>WALarge RetNew</v>
      </c>
      <c r="C57" s="1" t="s">
        <v>79</v>
      </c>
      <c r="D57" s="186" t="s">
        <v>5429</v>
      </c>
      <c r="E57" s="1" t="s">
        <v>8</v>
      </c>
      <c r="H57" s="16">
        <v>2.1508979819924536</v>
      </c>
      <c r="I57" s="16">
        <v>2.0320178699041631</v>
      </c>
      <c r="J57" s="16">
        <v>1.4316524077056443</v>
      </c>
      <c r="K57" s="16">
        <v>1.2743993607470525</v>
      </c>
      <c r="L57" s="16">
        <v>0.87969003365045617</v>
      </c>
      <c r="M57" s="16">
        <v>1.3479158250777785</v>
      </c>
      <c r="N57" s="16">
        <v>2.0700108747262438</v>
      </c>
      <c r="O57" s="16">
        <v>3.1947177964742988</v>
      </c>
      <c r="P57" s="16">
        <v>2.2331908304370804</v>
      </c>
      <c r="Q57" s="16">
        <v>1.195563875741235</v>
      </c>
      <c r="R57" s="16">
        <v>1.4633005807224375</v>
      </c>
      <c r="S57" s="16">
        <v>2.1324333816489229</v>
      </c>
      <c r="T57" s="16">
        <v>2.983172745624953</v>
      </c>
      <c r="U57" s="16">
        <v>2.1968695178271713</v>
      </c>
      <c r="V57" s="16">
        <v>2.2638891783333217</v>
      </c>
      <c r="W57" s="16">
        <v>1.9529723680105797</v>
      </c>
      <c r="X57" s="16">
        <v>1.3459945399311508</v>
      </c>
      <c r="Y57" s="16">
        <v>1.701671067538973</v>
      </c>
      <c r="Z57" s="16">
        <v>0.54526241349361737</v>
      </c>
      <c r="AA57" s="16">
        <v>0.69732166412450114</v>
      </c>
      <c r="AB57" s="16">
        <v>0.59011283893591937</v>
      </c>
      <c r="AC57" s="16">
        <v>0.56873075438499354</v>
      </c>
      <c r="AD57" s="16">
        <v>0.54233949593156972</v>
      </c>
      <c r="AE57" s="16">
        <v>0.56809797123262185</v>
      </c>
      <c r="AF57" s="16">
        <v>0.59782002737201212</v>
      </c>
      <c r="AG57" s="16">
        <v>1.4253758137934027</v>
      </c>
      <c r="AH57" s="16">
        <v>0.380639871229142</v>
      </c>
      <c r="AI57" s="16">
        <v>0.41104997808856419</v>
      </c>
      <c r="AJ57" s="90">
        <v>0.17517652423158922</v>
      </c>
      <c r="AK57" s="90">
        <v>0.36215601328782066</v>
      </c>
      <c r="AL57" s="90">
        <v>0.28715946147470495</v>
      </c>
      <c r="AM57" s="90">
        <v>0.15687660075826601</v>
      </c>
      <c r="AN57" s="90">
        <v>0.15688527739730179</v>
      </c>
      <c r="AO57" s="90">
        <v>0.15701668521122433</v>
      </c>
      <c r="AP57" s="90">
        <v>0.15700799211943611</v>
      </c>
      <c r="AQ57" s="418">
        <v>0.15671450024811698</v>
      </c>
      <c r="AR57" s="90">
        <v>0.15637284166170345</v>
      </c>
      <c r="AS57" s="90">
        <v>0.15573675998796907</v>
      </c>
      <c r="AT57" s="90">
        <v>0.15551965952867036</v>
      </c>
      <c r="AU57" s="90">
        <v>0.17671537635988388</v>
      </c>
      <c r="AV57" s="90">
        <v>0.30585547937732638</v>
      </c>
      <c r="AW57" s="90">
        <v>0.3555600183760419</v>
      </c>
      <c r="AX57" s="90">
        <v>0.31090180269979117</v>
      </c>
      <c r="AY57" s="90">
        <v>0.29506697493595035</v>
      </c>
      <c r="AZ57" s="90">
        <v>0.28623286250941887</v>
      </c>
      <c r="BA57" s="90">
        <v>0.23464263116768871</v>
      </c>
      <c r="BB57" s="90">
        <v>0.24443070816934304</v>
      </c>
      <c r="BC57" s="90">
        <v>0.22718028565297704</v>
      </c>
      <c r="BD57" s="90">
        <v>0.25300034837748586</v>
      </c>
    </row>
    <row r="58" spans="1:56">
      <c r="A58" s="19" t="s">
        <v>5430</v>
      </c>
      <c r="B58" s="1" t="str">
        <f t="shared" si="3"/>
        <v>WAMedium RetNew</v>
      </c>
      <c r="C58" s="1" t="s">
        <v>80</v>
      </c>
      <c r="D58" s="186" t="s">
        <v>5430</v>
      </c>
      <c r="E58" s="1" t="s">
        <v>8</v>
      </c>
      <c r="H58" s="16">
        <v>0.53772449549811341</v>
      </c>
      <c r="I58" s="16">
        <v>0.50800446747604078</v>
      </c>
      <c r="J58" s="16">
        <v>0.35791310192641107</v>
      </c>
      <c r="K58" s="16">
        <v>0.31859984018676313</v>
      </c>
      <c r="L58" s="16">
        <v>0.21992250841261404</v>
      </c>
      <c r="M58" s="16">
        <v>0.33697895626944463</v>
      </c>
      <c r="N58" s="16">
        <v>0.51750271868156095</v>
      </c>
      <c r="O58" s="16">
        <v>0.79867944911857469</v>
      </c>
      <c r="P58" s="16">
        <v>0.55829770760927011</v>
      </c>
      <c r="Q58" s="16">
        <v>0.29889096893530875</v>
      </c>
      <c r="R58" s="16">
        <v>0.36582514518060938</v>
      </c>
      <c r="S58" s="16">
        <v>0.53310834541223073</v>
      </c>
      <c r="T58" s="16">
        <v>0.74579318640623826</v>
      </c>
      <c r="U58" s="16">
        <v>0.54921737945679283</v>
      </c>
      <c r="V58" s="16">
        <v>0.56597229458333043</v>
      </c>
      <c r="W58" s="16">
        <v>0.48824309200264493</v>
      </c>
      <c r="X58" s="16">
        <v>0.3364986349827877</v>
      </c>
      <c r="Y58" s="16">
        <v>0.42541776688474325</v>
      </c>
      <c r="Z58" s="16">
        <v>1.9538569816854623</v>
      </c>
      <c r="AA58" s="16">
        <v>2.4987359631127957</v>
      </c>
      <c r="AB58" s="16">
        <v>2.1145710061870444</v>
      </c>
      <c r="AC58" s="16">
        <v>2.03795186987956</v>
      </c>
      <c r="AD58" s="16">
        <v>1.9433831937547916</v>
      </c>
      <c r="AE58" s="16">
        <v>2.0356843969168952</v>
      </c>
      <c r="AF58" s="16">
        <v>2.1421884314163768</v>
      </c>
      <c r="AG58" s="16">
        <v>4.9339932015925481</v>
      </c>
      <c r="AH58" s="16">
        <v>1.3639595385710921</v>
      </c>
      <c r="AI58" s="16">
        <v>1.4729290881506885</v>
      </c>
      <c r="AJ58" s="90">
        <v>0.62771587849652799</v>
      </c>
      <c r="AK58" s="90">
        <v>1.2977257142813574</v>
      </c>
      <c r="AL58" s="90">
        <v>1.0289880702843595</v>
      </c>
      <c r="AM58" s="90">
        <v>0.56214115271711984</v>
      </c>
      <c r="AN58" s="90">
        <v>0.56217224400699806</v>
      </c>
      <c r="AO58" s="90">
        <v>0.56264312200688715</v>
      </c>
      <c r="AP58" s="90">
        <v>0.56261197176131261</v>
      </c>
      <c r="AQ58" s="418">
        <v>0.56156029255575257</v>
      </c>
      <c r="AR58" s="90">
        <v>0.56033601595443738</v>
      </c>
      <c r="AS58" s="90">
        <v>0.55805672329022249</v>
      </c>
      <c r="AT58" s="90">
        <v>0.55727877997773556</v>
      </c>
      <c r="AU58" s="90">
        <v>0.63323009862291735</v>
      </c>
      <c r="AV58" s="90">
        <v>1.0959821344354195</v>
      </c>
      <c r="AW58" s="90">
        <v>1.2740900658474834</v>
      </c>
      <c r="AX58" s="90">
        <v>1.1140647930075853</v>
      </c>
      <c r="AY58" s="90">
        <v>1.0573233268538222</v>
      </c>
      <c r="AZ58" s="90">
        <v>1.0256677573254176</v>
      </c>
      <c r="BA58" s="90">
        <v>0.84080276168421797</v>
      </c>
      <c r="BB58" s="90">
        <v>0.8758767042734793</v>
      </c>
      <c r="BC58" s="90">
        <v>0.81406269025650102</v>
      </c>
      <c r="BD58" s="90">
        <v>0.90658458168599099</v>
      </c>
    </row>
    <row r="59" spans="1:56">
      <c r="A59" s="19" t="s">
        <v>5431</v>
      </c>
      <c r="B59" s="1" t="str">
        <f t="shared" si="3"/>
        <v>WASmall RetNew</v>
      </c>
      <c r="C59" s="1" t="s">
        <v>81</v>
      </c>
      <c r="D59" s="186" t="s">
        <v>5431</v>
      </c>
      <c r="E59" s="1" t="s">
        <v>8</v>
      </c>
      <c r="H59" s="16">
        <v>1.0381942181179253</v>
      </c>
      <c r="I59" s="16">
        <v>0.980813233035153</v>
      </c>
      <c r="J59" s="16">
        <v>0.69102917222404159</v>
      </c>
      <c r="K59" s="16">
        <v>0.61512636070036175</v>
      </c>
      <c r="L59" s="16">
        <v>0.42460828654730265</v>
      </c>
      <c r="M59" s="16">
        <v>0.65061124601041742</v>
      </c>
      <c r="N59" s="16">
        <v>0.99915167505585367</v>
      </c>
      <c r="O59" s="16">
        <v>1.542024574194655</v>
      </c>
      <c r="P59" s="16">
        <v>1.077915283534763</v>
      </c>
      <c r="Q59" s="16">
        <v>0.57707409350740779</v>
      </c>
      <c r="R59" s="16">
        <v>0.70630509442728517</v>
      </c>
      <c r="S59" s="16">
        <v>1.029281735295865</v>
      </c>
      <c r="T59" s="16">
        <v>1.4399161290233935</v>
      </c>
      <c r="U59" s="16">
        <v>1.0603837329629731</v>
      </c>
      <c r="V59" s="16">
        <v>1.092732744687489</v>
      </c>
      <c r="W59" s="16">
        <v>0.94265959500991836</v>
      </c>
      <c r="X59" s="16">
        <v>0.64968388118545384</v>
      </c>
      <c r="Y59" s="16">
        <v>0.82136162581778727</v>
      </c>
      <c r="Z59" s="16">
        <v>0.54526241349361737</v>
      </c>
      <c r="AA59" s="16">
        <v>0.69732166412450114</v>
      </c>
      <c r="AB59" s="16">
        <v>0.59011283893591937</v>
      </c>
      <c r="AC59" s="16">
        <v>0.56873075438499354</v>
      </c>
      <c r="AD59" s="16">
        <v>0.54233949593156972</v>
      </c>
      <c r="AE59" s="16">
        <v>0.56809797123262185</v>
      </c>
      <c r="AF59" s="16">
        <v>0.59782002737201212</v>
      </c>
      <c r="AG59" s="16">
        <v>1.5350201071621261</v>
      </c>
      <c r="AH59" s="16">
        <v>0.380639871229142</v>
      </c>
      <c r="AI59" s="16">
        <v>0.41104997808856419</v>
      </c>
      <c r="AJ59" s="90">
        <v>0.17517652423158922</v>
      </c>
      <c r="AK59" s="90">
        <v>0.36215601328782066</v>
      </c>
      <c r="AL59" s="90">
        <v>0.28715946147470495</v>
      </c>
      <c r="AM59" s="90">
        <v>0.15687660075826601</v>
      </c>
      <c r="AN59" s="90">
        <v>0.15688527739730179</v>
      </c>
      <c r="AO59" s="90">
        <v>0.15701668521122433</v>
      </c>
      <c r="AP59" s="90">
        <v>0.15700799211943611</v>
      </c>
      <c r="AQ59" s="418">
        <v>0.15671450024811698</v>
      </c>
      <c r="AR59" s="90">
        <v>0.15637284166170345</v>
      </c>
      <c r="AS59" s="90">
        <v>0.15573675998796907</v>
      </c>
      <c r="AT59" s="90">
        <v>0.15551965952867036</v>
      </c>
      <c r="AU59" s="90">
        <v>0.17671537635988388</v>
      </c>
      <c r="AV59" s="90">
        <v>0.30585547937732638</v>
      </c>
      <c r="AW59" s="90">
        <v>0.3555600183760419</v>
      </c>
      <c r="AX59" s="90">
        <v>0.31090180269979117</v>
      </c>
      <c r="AY59" s="90">
        <v>0.29506697493595035</v>
      </c>
      <c r="AZ59" s="90">
        <v>0.28623286250941887</v>
      </c>
      <c r="BA59" s="90">
        <v>0.23464263116768871</v>
      </c>
      <c r="BB59" s="90">
        <v>0.24443070816934304</v>
      </c>
      <c r="BC59" s="90">
        <v>0.22718028565297704</v>
      </c>
      <c r="BD59" s="90">
        <v>0.25300034837748586</v>
      </c>
    </row>
    <row r="60" spans="1:56">
      <c r="B60" s="1" t="str">
        <f t="shared" si="3"/>
        <v>WASchool K-12New</v>
      </c>
      <c r="C60" s="1" t="s">
        <v>82</v>
      </c>
      <c r="D60" s="186" t="s">
        <v>5433</v>
      </c>
      <c r="E60" s="1" t="s">
        <v>8</v>
      </c>
      <c r="H60" s="16">
        <v>1.6924380000000001</v>
      </c>
      <c r="I60" s="16">
        <v>1.484802</v>
      </c>
      <c r="J60" s="16">
        <v>2.0873819999999998</v>
      </c>
      <c r="K60" s="16">
        <v>2.0856660000000002</v>
      </c>
      <c r="L60" s="16">
        <v>2.3110560000000002</v>
      </c>
      <c r="M60" s="16">
        <v>3.1661519999999999</v>
      </c>
      <c r="N60" s="16">
        <v>2.39778</v>
      </c>
      <c r="O60" s="16">
        <v>1.4201721599999999</v>
      </c>
      <c r="P60" s="16">
        <v>2.9824739999999998</v>
      </c>
      <c r="Q60" s="16">
        <v>1.9324140000000003</v>
      </c>
      <c r="R60" s="16">
        <v>1.907796</v>
      </c>
      <c r="S60" s="16">
        <v>2.3078220000000003</v>
      </c>
      <c r="T60" s="16">
        <v>2.4817980000000004</v>
      </c>
      <c r="U60" s="16">
        <v>2.3626019999999999</v>
      </c>
      <c r="V60" s="16">
        <v>2.16249</v>
      </c>
      <c r="W60" s="16">
        <v>2.6243000000000003</v>
      </c>
      <c r="X60" s="16">
        <v>3.7761</v>
      </c>
      <c r="Y60" s="16">
        <v>2.5621999999999998</v>
      </c>
      <c r="Z60" s="16">
        <v>3.0191999999999997</v>
      </c>
      <c r="AA60" s="16">
        <v>2.9931000000000001</v>
      </c>
      <c r="AB60" s="16">
        <v>2.8918301090794269</v>
      </c>
      <c r="AC60" s="16">
        <v>3.782360064278282</v>
      </c>
      <c r="AD60" s="16">
        <v>3.4705377413257055</v>
      </c>
      <c r="AE60" s="16">
        <v>3.2160116321090824</v>
      </c>
      <c r="AF60" s="16">
        <v>3.051869368429998</v>
      </c>
      <c r="AG60" s="16">
        <v>0.85760000000000003</v>
      </c>
      <c r="AH60" s="16">
        <v>0.17771225130884208</v>
      </c>
      <c r="AI60" s="16">
        <v>0.29523063878320072</v>
      </c>
      <c r="AJ60" s="90">
        <v>0.2963804590475046</v>
      </c>
      <c r="AK60" s="90">
        <v>0.29082753582429766</v>
      </c>
      <c r="AL60" s="90">
        <v>0.28613642771546643</v>
      </c>
      <c r="AM60" s="90">
        <v>0.28177339988585942</v>
      </c>
      <c r="AN60" s="90">
        <v>0.27845866451413226</v>
      </c>
      <c r="AO60" s="90">
        <v>0.27636313282250335</v>
      </c>
      <c r="AP60" s="90">
        <v>0.27436511863238305</v>
      </c>
      <c r="AQ60" s="418">
        <v>0.27252451416959372</v>
      </c>
      <c r="AR60" s="90">
        <v>0.26982822527131745</v>
      </c>
      <c r="AS60" s="90">
        <v>0.26748689646369267</v>
      </c>
      <c r="AT60" s="90">
        <v>0.2653680793753459</v>
      </c>
      <c r="AU60" s="90">
        <v>0.2633506350669314</v>
      </c>
      <c r="AV60" s="90">
        <v>0.26121041599226297</v>
      </c>
      <c r="AW60" s="90">
        <v>0.25903830040845455</v>
      </c>
      <c r="AX60" s="90">
        <v>0.23174818886409673</v>
      </c>
      <c r="AY60" s="90">
        <v>0.25591005270885087</v>
      </c>
      <c r="AZ60" s="90">
        <v>0.25388136441909254</v>
      </c>
      <c r="BA60" s="90">
        <v>0.25223343596133269</v>
      </c>
      <c r="BB60" s="90">
        <v>0.25066080466535051</v>
      </c>
      <c r="BC60" s="90">
        <v>0.24914483603666271</v>
      </c>
      <c r="BD60" s="90">
        <v>0.2473896731086335</v>
      </c>
    </row>
    <row r="61" spans="1:56">
      <c r="B61" s="1" t="str">
        <f t="shared" si="3"/>
        <v>WAUniversityNew</v>
      </c>
      <c r="C61" s="1" t="s">
        <v>83</v>
      </c>
      <c r="D61" s="185" t="s">
        <v>52</v>
      </c>
      <c r="E61" s="1" t="s">
        <v>8</v>
      </c>
      <c r="H61" s="16">
        <v>0.87186200000000003</v>
      </c>
      <c r="I61" s="16">
        <v>0.76489800000000008</v>
      </c>
      <c r="J61" s="16">
        <v>1.075318</v>
      </c>
      <c r="K61" s="16">
        <v>1.0744339999999999</v>
      </c>
      <c r="L61" s="16">
        <v>1.190544</v>
      </c>
      <c r="M61" s="16">
        <v>1.6310480000000001</v>
      </c>
      <c r="N61" s="16">
        <v>1.23522</v>
      </c>
      <c r="O61" s="16">
        <v>0.73160384000000001</v>
      </c>
      <c r="P61" s="16">
        <v>1.5364259999999998</v>
      </c>
      <c r="Q61" s="16">
        <v>0.99548600000000009</v>
      </c>
      <c r="R61" s="16">
        <v>0.98280400000000012</v>
      </c>
      <c r="S61" s="16">
        <v>1.1888779999999999</v>
      </c>
      <c r="T61" s="16">
        <v>1.2785020000000002</v>
      </c>
      <c r="U61" s="16">
        <v>1.217098</v>
      </c>
      <c r="V61" s="16">
        <v>1.1140099999999999</v>
      </c>
      <c r="W61" s="16">
        <v>1.2012</v>
      </c>
      <c r="X61" s="16">
        <v>1.5534000000000001</v>
      </c>
      <c r="Y61" s="16">
        <v>0.81710000000000005</v>
      </c>
      <c r="Z61" s="16">
        <v>1.2970999999999999</v>
      </c>
      <c r="AA61" s="16">
        <v>1.4250999999999998</v>
      </c>
      <c r="AB61" s="16">
        <v>1.3376018689940781</v>
      </c>
      <c r="AC61" s="16">
        <v>1.4693053926132156</v>
      </c>
      <c r="AD61" s="16">
        <v>1.3354667382339562</v>
      </c>
      <c r="AE61" s="16">
        <v>1.249250206816515</v>
      </c>
      <c r="AF61" s="16">
        <v>1.1945016318338744</v>
      </c>
      <c r="AG61" s="16">
        <v>0.85760000000000003</v>
      </c>
      <c r="AH61" s="16">
        <v>0.74910033479178939</v>
      </c>
      <c r="AI61" s="16">
        <v>0.69457314165882078</v>
      </c>
      <c r="AJ61" s="90">
        <v>0.56619146654218511</v>
      </c>
      <c r="AK61" s="90">
        <v>0.20361957051020138</v>
      </c>
      <c r="AL61" s="90">
        <v>0.22297239406885117</v>
      </c>
      <c r="AM61" s="90">
        <v>0.51736810661337429</v>
      </c>
      <c r="AN61" s="90">
        <v>0.77805198910123874</v>
      </c>
      <c r="AO61" s="90">
        <v>0.61012686625286938</v>
      </c>
      <c r="AP61" s="90">
        <v>0.6456393649416281</v>
      </c>
      <c r="AQ61" s="418">
        <v>0.50047301592867466</v>
      </c>
      <c r="AR61" s="90">
        <v>0.65225895565364578</v>
      </c>
      <c r="AS61" s="90">
        <v>0.75431101443406656</v>
      </c>
      <c r="AT61" s="90">
        <v>0.70392436537872116</v>
      </c>
      <c r="AU61" s="90">
        <v>0.8131231407555638</v>
      </c>
      <c r="AV61" s="90">
        <v>0.87589854225215635</v>
      </c>
      <c r="AW61" s="90">
        <v>0.87522883905676896</v>
      </c>
      <c r="AX61" s="90">
        <v>0.88792571815092192</v>
      </c>
      <c r="AY61" s="90">
        <v>0.87819104383501201</v>
      </c>
      <c r="AZ61" s="90">
        <v>0.76449781731259214</v>
      </c>
      <c r="BA61" s="90">
        <v>0.87753915781646963</v>
      </c>
      <c r="BB61" s="90">
        <v>0.75263605158610369</v>
      </c>
      <c r="BC61" s="90">
        <v>0.75308579850585633</v>
      </c>
      <c r="BD61" s="90">
        <v>0.81510830431721959</v>
      </c>
    </row>
    <row r="62" spans="1:56">
      <c r="B62" s="1" t="str">
        <f t="shared" si="3"/>
        <v>WAWarehouseNew</v>
      </c>
      <c r="C62" s="1" t="s">
        <v>84</v>
      </c>
      <c r="D62" s="185" t="s">
        <v>54</v>
      </c>
      <c r="E62" s="1" t="s">
        <v>8</v>
      </c>
      <c r="H62" s="16">
        <v>5.2438000000000002</v>
      </c>
      <c r="I62" s="16">
        <v>3.0779999999999998</v>
      </c>
      <c r="J62" s="16">
        <v>3.5724999999999998</v>
      </c>
      <c r="K62" s="16">
        <v>4.5848000000000004</v>
      </c>
      <c r="L62" s="16">
        <v>3.4581999999999997</v>
      </c>
      <c r="M62" s="16">
        <v>3.2988000000000004</v>
      </c>
      <c r="N62" s="16">
        <v>3.1168</v>
      </c>
      <c r="O62" s="16">
        <v>3.8371</v>
      </c>
      <c r="P62" s="16">
        <v>5.0454999999999997</v>
      </c>
      <c r="Q62" s="16">
        <v>6.3580129999999997</v>
      </c>
      <c r="R62" s="16">
        <v>4.7816999999999998</v>
      </c>
      <c r="S62" s="16">
        <v>6.0843999999999996</v>
      </c>
      <c r="T62" s="16">
        <v>5.7608000000000006</v>
      </c>
      <c r="U62" s="16">
        <v>5.1916000000000002</v>
      </c>
      <c r="V62" s="16">
        <v>6.0718000000000005</v>
      </c>
      <c r="W62" s="16">
        <v>2.7429000000000001</v>
      </c>
      <c r="X62" s="16">
        <v>4.8205</v>
      </c>
      <c r="Y62" s="16">
        <v>3.1579999999999999</v>
      </c>
      <c r="Z62" s="16">
        <v>4.7521000000000004</v>
      </c>
      <c r="AA62" s="16">
        <v>4.5863000000000005</v>
      </c>
      <c r="AB62" s="16">
        <v>4.2521218800000069</v>
      </c>
      <c r="AC62" s="16">
        <v>4.1643903399999962</v>
      </c>
      <c r="AD62" s="16">
        <v>4.2213762000000035</v>
      </c>
      <c r="AE62" s="16">
        <v>4.5285378099999987</v>
      </c>
      <c r="AF62" s="16">
        <v>4.8078776500000027</v>
      </c>
      <c r="AG62" s="16">
        <v>0</v>
      </c>
      <c r="AH62" s="16">
        <v>1.7166651224787417</v>
      </c>
      <c r="AI62" s="16">
        <v>2.8599618715137547</v>
      </c>
      <c r="AJ62" s="90">
        <v>3.4887085945022425</v>
      </c>
      <c r="AK62" s="90">
        <v>3.5710713129537806</v>
      </c>
      <c r="AL62" s="90">
        <v>3.4252763021607104</v>
      </c>
      <c r="AM62" s="90">
        <v>1.7192992174581865</v>
      </c>
      <c r="AN62" s="90">
        <v>1.5739254252155515</v>
      </c>
      <c r="AO62" s="90">
        <v>1.1591311025472162</v>
      </c>
      <c r="AP62" s="90">
        <v>1.1626328868952496</v>
      </c>
      <c r="AQ62" s="418">
        <v>1.1652012320353566</v>
      </c>
      <c r="AR62" s="90">
        <v>1.1670732983780081</v>
      </c>
      <c r="AS62" s="90">
        <v>1.6116937965088061</v>
      </c>
      <c r="AT62" s="90">
        <v>1.7419123022387251</v>
      </c>
      <c r="AU62" s="90">
        <v>1.6905977011884019</v>
      </c>
      <c r="AV62" s="90">
        <v>1.4471957037838552</v>
      </c>
      <c r="AW62" s="90">
        <v>1.1804796092299989</v>
      </c>
      <c r="AX62" s="90">
        <v>1.0620922356709264</v>
      </c>
      <c r="AY62" s="90">
        <v>1.1792988504528867</v>
      </c>
      <c r="AZ62" s="90">
        <v>1.1774646893295424</v>
      </c>
      <c r="BA62" s="90">
        <v>1.1738554169587794</v>
      </c>
      <c r="BB62" s="90">
        <v>1.1683325829426037</v>
      </c>
      <c r="BC62" s="90">
        <v>1.1626714239615883</v>
      </c>
      <c r="BD62" s="90">
        <v>1.1571576002538464</v>
      </c>
    </row>
    <row r="63" spans="1:56">
      <c r="B63" s="1" t="str">
        <f t="shared" si="3"/>
        <v>WASupermarketNew</v>
      </c>
      <c r="C63" s="1" t="s">
        <v>85</v>
      </c>
      <c r="D63" s="185" t="s">
        <v>56</v>
      </c>
      <c r="E63" s="1" t="s">
        <v>8</v>
      </c>
      <c r="H63" s="16">
        <v>0.5481317139383739</v>
      </c>
      <c r="I63" s="16">
        <v>0.5178364790468617</v>
      </c>
      <c r="J63" s="16">
        <v>0.36484021769957081</v>
      </c>
      <c r="K63" s="16">
        <v>0.32476607988686124</v>
      </c>
      <c r="L63" s="16">
        <v>0.22417892894792907</v>
      </c>
      <c r="M63" s="16">
        <v>0.34350090875073974</v>
      </c>
      <c r="N63" s="16">
        <v>0.52751856114705731</v>
      </c>
      <c r="O63" s="16">
        <v>0.81413723755914813</v>
      </c>
      <c r="P63" s="16">
        <v>0.56910310376739748</v>
      </c>
      <c r="Q63" s="16">
        <v>0.30467575952895537</v>
      </c>
      <c r="R63" s="16">
        <v>0.37290539208903378</v>
      </c>
      <c r="S63" s="16">
        <v>0.54342622203767876</v>
      </c>
      <c r="T63" s="16">
        <v>0.76022740442525871</v>
      </c>
      <c r="U63" s="16">
        <v>0.55984703327961061</v>
      </c>
      <c r="V63" s="16">
        <v>0.57692622610435551</v>
      </c>
      <c r="W63" s="16">
        <v>0.37201976634398637</v>
      </c>
      <c r="X63" s="16">
        <v>0.26963174813441793</v>
      </c>
      <c r="Y63" s="16">
        <v>0.34990048025184839</v>
      </c>
      <c r="Z63" s="16">
        <v>0.25180000000000002</v>
      </c>
      <c r="AA63" s="16">
        <v>0.24840000000000001</v>
      </c>
      <c r="AB63" s="16">
        <v>0.2696633082872934</v>
      </c>
      <c r="AC63" s="16">
        <v>0.33187896960079466</v>
      </c>
      <c r="AD63" s="16">
        <v>0.24932755554944439</v>
      </c>
      <c r="AE63" s="16">
        <v>0.2462404319623952</v>
      </c>
      <c r="AF63" s="16">
        <v>0.25827766589951878</v>
      </c>
      <c r="AG63" s="16">
        <v>1.4294720000000003</v>
      </c>
      <c r="AH63" s="16">
        <v>0.61374152974904594</v>
      </c>
      <c r="AI63" s="16">
        <v>0.58409120867190978</v>
      </c>
      <c r="AJ63" s="90">
        <v>0.18162784806144705</v>
      </c>
      <c r="AK63" s="90">
        <v>0.18192657390576997</v>
      </c>
      <c r="AL63" s="90">
        <v>0.18213294394224475</v>
      </c>
      <c r="AM63" s="90">
        <v>0.18218227331338668</v>
      </c>
      <c r="AN63" s="90">
        <v>0.18098930548759998</v>
      </c>
      <c r="AO63" s="90">
        <v>0.17956036154354268</v>
      </c>
      <c r="AP63" s="90">
        <v>0.1778297933521007</v>
      </c>
      <c r="AQ63" s="418">
        <v>0.17545622438070801</v>
      </c>
      <c r="AR63" s="90">
        <v>0.17303174574273023</v>
      </c>
      <c r="AS63" s="90">
        <v>0.17031376647273105</v>
      </c>
      <c r="AT63" s="90">
        <v>0.168366923737476</v>
      </c>
      <c r="AU63" s="90">
        <v>0.16650676213134719</v>
      </c>
      <c r="AV63" s="90">
        <v>0.16468730331462741</v>
      </c>
      <c r="AW63" s="90">
        <v>0.16370102514670945</v>
      </c>
      <c r="AX63" s="90">
        <v>0.14654787317567944</v>
      </c>
      <c r="AY63" s="90">
        <v>0.16213906400608677</v>
      </c>
      <c r="AZ63" s="90">
        <v>0.16104643803082705</v>
      </c>
      <c r="BA63" s="90">
        <v>0.1600664482838581</v>
      </c>
      <c r="BB63" s="90">
        <v>0.15891221550698187</v>
      </c>
      <c r="BC63" s="90">
        <v>0.15746230967428862</v>
      </c>
      <c r="BD63" s="90">
        <v>0.15629625782017864</v>
      </c>
    </row>
    <row r="64" spans="1:56">
      <c r="B64" s="1" t="str">
        <f t="shared" si="3"/>
        <v>WAMiniMartNew</v>
      </c>
      <c r="C64" s="1" t="s">
        <v>86</v>
      </c>
      <c r="D64" s="185" t="s">
        <v>58</v>
      </c>
      <c r="E64" s="1" t="s">
        <v>8</v>
      </c>
      <c r="H64" s="16">
        <v>0.22180508606162622</v>
      </c>
      <c r="I64" s="16">
        <v>0.20954592095313826</v>
      </c>
      <c r="J64" s="16">
        <v>0.14763498230042921</v>
      </c>
      <c r="K64" s="16">
        <v>0.13141872011313882</v>
      </c>
      <c r="L64" s="16">
        <v>9.0715471052070965E-2</v>
      </c>
      <c r="M64" s="16">
        <v>0.13899989124926035</v>
      </c>
      <c r="N64" s="16">
        <v>0.21346383885294262</v>
      </c>
      <c r="O64" s="16">
        <v>0.32944596244085222</v>
      </c>
      <c r="P64" s="16">
        <v>0.23029129623260253</v>
      </c>
      <c r="Q64" s="16">
        <v>0.12328904047104472</v>
      </c>
      <c r="R64" s="16">
        <v>0.15089860791096629</v>
      </c>
      <c r="S64" s="16">
        <v>0.2199009779623213</v>
      </c>
      <c r="T64" s="16">
        <v>0.30763099557474127</v>
      </c>
      <c r="U64" s="16">
        <v>0.22654576672038956</v>
      </c>
      <c r="V64" s="16">
        <v>0.23345697389564446</v>
      </c>
      <c r="W64" s="16">
        <v>0.15054023365601354</v>
      </c>
      <c r="X64" s="16">
        <v>0.1091082518655821</v>
      </c>
      <c r="Y64" s="16">
        <v>0.14158951974815162</v>
      </c>
      <c r="Z64" s="16">
        <v>0.25180000000000002</v>
      </c>
      <c r="AA64" s="16">
        <v>0.24840000000000001</v>
      </c>
      <c r="AB64" s="16">
        <v>0.2696633082872934</v>
      </c>
      <c r="AC64" s="16">
        <v>0.33187896960079466</v>
      </c>
      <c r="AD64" s="16">
        <v>0.24932755554944439</v>
      </c>
      <c r="AE64" s="16">
        <v>0.2462404319623952</v>
      </c>
      <c r="AF64" s="16">
        <v>0.25827766589951878</v>
      </c>
      <c r="AG64" s="16">
        <v>0</v>
      </c>
      <c r="AH64" s="16">
        <v>9.8364812459684189E-2</v>
      </c>
      <c r="AI64" s="16">
        <v>0.15546107780299659</v>
      </c>
      <c r="AJ64" s="90">
        <v>8.8976411849027576E-2</v>
      </c>
      <c r="AK64" s="90">
        <v>0.10600876812655857</v>
      </c>
      <c r="AL64" s="90">
        <v>0.10150448081594182</v>
      </c>
      <c r="AM64" s="90">
        <v>3.8914776984564005E-2</v>
      </c>
      <c r="AN64" s="90">
        <v>4.2489650417430538E-2</v>
      </c>
      <c r="AO64" s="90">
        <v>2.7966445709731561E-2</v>
      </c>
      <c r="AP64" s="90">
        <v>1.7243125253420998E-2</v>
      </c>
      <c r="AQ64" s="418">
        <v>1.7284543684601843E-2</v>
      </c>
      <c r="AR64" s="90">
        <v>1.7305143099977837E-2</v>
      </c>
      <c r="AS64" s="90">
        <v>2.6449957702823698E-2</v>
      </c>
      <c r="AT64" s="90">
        <v>3.4504409251436455E-2</v>
      </c>
      <c r="AU64" s="90">
        <v>4.678854618982E-2</v>
      </c>
      <c r="AV64" s="90">
        <v>8.1465899196948618E-2</v>
      </c>
      <c r="AW64" s="90">
        <v>8.4457602516488858E-2</v>
      </c>
      <c r="AX64" s="90">
        <v>7.4218544892725849E-2</v>
      </c>
      <c r="AY64" s="90">
        <v>8.3698399411840138E-2</v>
      </c>
      <c r="AZ64" s="90">
        <v>7.2441254666320967E-2</v>
      </c>
      <c r="BA64" s="90">
        <v>5.6220924864334235E-2</v>
      </c>
      <c r="BB64" s="90">
        <v>5.9494009203552564E-2</v>
      </c>
      <c r="BC64" s="90">
        <v>5.7145877911534554E-2</v>
      </c>
      <c r="BD64" s="90">
        <v>5.7426465873131216E-2</v>
      </c>
    </row>
    <row r="65" spans="2:56">
      <c r="B65" s="1" t="str">
        <f t="shared" si="3"/>
        <v>WARestaurantNew</v>
      </c>
      <c r="C65" s="1" t="s">
        <v>87</v>
      </c>
      <c r="D65" s="185" t="s">
        <v>60</v>
      </c>
      <c r="E65" s="1" t="s">
        <v>8</v>
      </c>
      <c r="H65" s="16">
        <v>0.23799999999999999</v>
      </c>
      <c r="I65" s="16">
        <v>0.17499999999999999</v>
      </c>
      <c r="J65" s="16">
        <v>0.22190000000000001</v>
      </c>
      <c r="K65" s="16">
        <v>0.18659999999999999</v>
      </c>
      <c r="L65" s="16">
        <v>0.33439999999999998</v>
      </c>
      <c r="M65" s="16">
        <v>0.22409999999999999</v>
      </c>
      <c r="N65" s="16">
        <v>0.1966</v>
      </c>
      <c r="O65" s="16">
        <v>0.28989999999999999</v>
      </c>
      <c r="P65" s="16">
        <v>0.19939999999999999</v>
      </c>
      <c r="Q65" s="16">
        <v>0.25030000000000002</v>
      </c>
      <c r="R65" s="16">
        <v>0.33189999999999997</v>
      </c>
      <c r="S65" s="16">
        <v>0.25900000000000001</v>
      </c>
      <c r="T65" s="16">
        <v>0.33539999999999998</v>
      </c>
      <c r="U65" s="16">
        <v>0.30019999999999997</v>
      </c>
      <c r="V65" s="16">
        <v>0.20430000000000001</v>
      </c>
      <c r="W65" s="16">
        <v>0.76816319999999993</v>
      </c>
      <c r="X65" s="16">
        <v>0.55674780000000001</v>
      </c>
      <c r="Y65" s="16">
        <v>0.72249030000000003</v>
      </c>
      <c r="Z65" s="16">
        <v>0.40964655421985519</v>
      </c>
      <c r="AA65" s="16">
        <v>0.52388613229582326</v>
      </c>
      <c r="AB65" s="16">
        <v>0.44334193058004623</v>
      </c>
      <c r="AC65" s="16">
        <v>0.42727792719092039</v>
      </c>
      <c r="AD65" s="16">
        <v>0.40745061502080099</v>
      </c>
      <c r="AE65" s="16">
        <v>0.42680252776575822</v>
      </c>
      <c r="AF65" s="16">
        <v>0.44913221266704989</v>
      </c>
      <c r="AG65" s="16">
        <v>0</v>
      </c>
      <c r="AH65" s="16">
        <v>0.48464381181769711</v>
      </c>
      <c r="AI65" s="16">
        <v>0.69505414062810278</v>
      </c>
      <c r="AJ65" s="90">
        <v>0.37672107435705748</v>
      </c>
      <c r="AK65" s="90">
        <v>0.25919751986965034</v>
      </c>
      <c r="AL65" s="90">
        <v>0.25961018565628063</v>
      </c>
      <c r="AM65" s="90">
        <v>0.25989649525982172</v>
      </c>
      <c r="AN65" s="90">
        <v>0.25940703174161411</v>
      </c>
      <c r="AO65" s="90">
        <v>0.25917415767681373</v>
      </c>
      <c r="AP65" s="90">
        <v>0.25890814507350945</v>
      </c>
      <c r="AQ65" s="418">
        <v>0.25858667359553389</v>
      </c>
      <c r="AR65" s="90">
        <v>0.25799642819474949</v>
      </c>
      <c r="AS65" s="90">
        <v>0.25707260524190217</v>
      </c>
      <c r="AT65" s="90">
        <v>0.25627352407846499</v>
      </c>
      <c r="AU65" s="90">
        <v>0.25551520272994976</v>
      </c>
      <c r="AV65" s="90">
        <v>0.32960231683338909</v>
      </c>
      <c r="AW65" s="90">
        <v>0.36894076033023437</v>
      </c>
      <c r="AX65" s="90">
        <v>0.36980465378364241</v>
      </c>
      <c r="AY65" s="90">
        <v>0.38014314286127243</v>
      </c>
      <c r="AZ65" s="90">
        <v>0.38484739870694534</v>
      </c>
      <c r="BA65" s="90">
        <v>0.33262926933504311</v>
      </c>
      <c r="BB65" s="90">
        <v>0.33752773240581396</v>
      </c>
      <c r="BC65" s="90">
        <v>0.31239389885993291</v>
      </c>
      <c r="BD65" s="90">
        <v>0.33846070655940869</v>
      </c>
    </row>
    <row r="66" spans="2:56">
      <c r="B66" s="1" t="str">
        <f t="shared" si="3"/>
        <v>WALodgingNew</v>
      </c>
      <c r="C66" s="1" t="s">
        <v>88</v>
      </c>
      <c r="D66" s="185" t="s">
        <v>62</v>
      </c>
      <c r="E66" s="1" t="s">
        <v>8</v>
      </c>
      <c r="H66" s="16">
        <v>0.61850000000000005</v>
      </c>
      <c r="I66" s="16">
        <v>2.2084999999999999</v>
      </c>
      <c r="J66" s="16">
        <v>1.4847000000000001</v>
      </c>
      <c r="K66" s="16">
        <v>0.95320000000000005</v>
      </c>
      <c r="L66" s="16">
        <v>0.90810000000000002</v>
      </c>
      <c r="M66" s="16">
        <v>0.42230000000000001</v>
      </c>
      <c r="N66" s="16">
        <v>0.60639999999999994</v>
      </c>
      <c r="O66" s="16">
        <v>0.6167999999999999</v>
      </c>
      <c r="P66" s="16">
        <v>1.0635999999999999</v>
      </c>
      <c r="Q66" s="16">
        <v>1.0459000000000001</v>
      </c>
      <c r="R66" s="16">
        <v>2.0405000000000002</v>
      </c>
      <c r="S66" s="16">
        <v>2.3144</v>
      </c>
      <c r="T66" s="16">
        <v>1.7478</v>
      </c>
      <c r="U66" s="16">
        <v>1.9861</v>
      </c>
      <c r="V66" s="16">
        <v>1.1522000000000001</v>
      </c>
      <c r="W66" s="16">
        <v>0.38150000000000001</v>
      </c>
      <c r="X66" s="16">
        <v>0.92549999999999999</v>
      </c>
      <c r="Y66" s="16">
        <v>1.1422999999999999</v>
      </c>
      <c r="Z66" s="16">
        <v>1.5630999999999999</v>
      </c>
      <c r="AA66" s="16">
        <v>1.7925</v>
      </c>
      <c r="AB66" s="16">
        <v>1.7621433593581584</v>
      </c>
      <c r="AC66" s="16">
        <v>1.4336343163011998</v>
      </c>
      <c r="AD66" s="16">
        <v>1.3691762784064214</v>
      </c>
      <c r="AE66" s="16">
        <v>1.5800612145564872</v>
      </c>
      <c r="AF66" s="16">
        <v>1.6433892859138417</v>
      </c>
      <c r="AG66" s="16">
        <v>0.35549999999999998</v>
      </c>
      <c r="AH66" s="16">
        <v>1.0639850370082145</v>
      </c>
      <c r="AI66" s="16">
        <v>1.5273545655345808</v>
      </c>
      <c r="AJ66" s="90">
        <v>0.65546481997078809</v>
      </c>
      <c r="AK66" s="90">
        <v>0.42361554822278108</v>
      </c>
      <c r="AL66" s="90">
        <v>0.42442327961777165</v>
      </c>
      <c r="AM66" s="90">
        <v>0.425023385913889</v>
      </c>
      <c r="AN66" s="90">
        <v>0.42341908046392518</v>
      </c>
      <c r="AO66" s="90">
        <v>0.42254864274466741</v>
      </c>
      <c r="AP66" s="90">
        <v>0.42210858553294339</v>
      </c>
      <c r="AQ66" s="418">
        <v>0.42154902688783941</v>
      </c>
      <c r="AR66" s="90">
        <v>0.42063494534841023</v>
      </c>
      <c r="AS66" s="90">
        <v>0.41897664552229624</v>
      </c>
      <c r="AT66" s="90">
        <v>0.41809357769830069</v>
      </c>
      <c r="AU66" s="90">
        <v>0.41691718626248953</v>
      </c>
      <c r="AV66" s="90">
        <v>0.79275144344468407</v>
      </c>
      <c r="AW66" s="90">
        <v>0.95688464508565707</v>
      </c>
      <c r="AX66" s="90">
        <v>1.0167411839373663</v>
      </c>
      <c r="AY66" s="90">
        <v>1.0195834399612431</v>
      </c>
      <c r="AZ66" s="90">
        <v>1.0613661777201877</v>
      </c>
      <c r="BA66" s="90">
        <v>0.87312046457405623</v>
      </c>
      <c r="BB66" s="90">
        <v>0.82897422933935316</v>
      </c>
      <c r="BC66" s="90">
        <v>0.79785860705133371</v>
      </c>
      <c r="BD66" s="90">
        <v>0.85372229403454425</v>
      </c>
    </row>
    <row r="67" spans="2:56">
      <c r="B67" s="1" t="str">
        <f t="shared" si="3"/>
        <v>WAHospitalNew</v>
      </c>
      <c r="C67" s="1" t="s">
        <v>89</v>
      </c>
      <c r="D67" s="185" t="s">
        <v>64</v>
      </c>
      <c r="E67" s="1" t="s">
        <v>8</v>
      </c>
      <c r="H67" s="16">
        <v>0.43003140000000001</v>
      </c>
      <c r="I67" s="16">
        <v>0.38538420000000001</v>
      </c>
      <c r="J67" s="16">
        <v>0.66239400000000004</v>
      </c>
      <c r="K67" s="16">
        <v>0.43521479999999996</v>
      </c>
      <c r="L67" s="16">
        <v>0.36477779999999993</v>
      </c>
      <c r="M67" s="16">
        <v>0.67629059999999996</v>
      </c>
      <c r="N67" s="16">
        <v>0.52988339999999989</v>
      </c>
      <c r="O67" s="16">
        <v>0.50167679999999992</v>
      </c>
      <c r="P67" s="16">
        <v>0.38506620000000003</v>
      </c>
      <c r="Q67" s="16">
        <v>0.32744460000000003</v>
      </c>
      <c r="R67" s="16">
        <v>0.54336660000000003</v>
      </c>
      <c r="S67" s="16">
        <v>0.64827480000000004</v>
      </c>
      <c r="T67" s="16">
        <v>0.97781820000000008</v>
      </c>
      <c r="U67" s="16">
        <v>0.78724080000000007</v>
      </c>
      <c r="V67" s="16">
        <v>0.68166479999999996</v>
      </c>
      <c r="W67" s="16">
        <v>0.47345219999999999</v>
      </c>
      <c r="X67" s="16">
        <v>0.48302279999999997</v>
      </c>
      <c r="Y67" s="16">
        <v>0.4790682</v>
      </c>
      <c r="Z67" s="16">
        <v>3.056</v>
      </c>
      <c r="AA67" s="16">
        <v>2.3259000000000003</v>
      </c>
      <c r="AB67" s="16">
        <v>2.0441822700000003</v>
      </c>
      <c r="AC67" s="16">
        <v>2.0585218499999991</v>
      </c>
      <c r="AD67" s="16">
        <v>2.2333007499999997</v>
      </c>
      <c r="AE67" s="16">
        <v>2.33822785</v>
      </c>
      <c r="AF67" s="16">
        <v>2.370502619999999</v>
      </c>
      <c r="AG67" s="16">
        <v>0.38439999999999996</v>
      </c>
      <c r="AH67" s="16">
        <v>0.83801454449276436</v>
      </c>
      <c r="AI67" s="16">
        <v>1.5907025154292489</v>
      </c>
      <c r="AJ67" s="90">
        <v>1.7357270664777498</v>
      </c>
      <c r="AK67" s="90">
        <v>2.3039303443917762</v>
      </c>
      <c r="AL67" s="90">
        <v>1.9660637849491718</v>
      </c>
      <c r="AM67" s="90">
        <v>1.7987773562051437</v>
      </c>
      <c r="AN67" s="90">
        <v>1.52126746627617</v>
      </c>
      <c r="AO67" s="90">
        <v>1.2201880101893061</v>
      </c>
      <c r="AP67" s="90">
        <v>1.0526797984347911</v>
      </c>
      <c r="AQ67" s="418">
        <v>0.9825092606810405</v>
      </c>
      <c r="AR67" s="90">
        <v>0.85022348799800695</v>
      </c>
      <c r="AS67" s="90">
        <v>0.87754162229301114</v>
      </c>
      <c r="AT67" s="90">
        <v>0.92027781156187971</v>
      </c>
      <c r="AU67" s="90">
        <v>1.0624266068216057</v>
      </c>
      <c r="AV67" s="90">
        <v>1.2286419837896696</v>
      </c>
      <c r="AW67" s="90">
        <v>1.3448940988228031</v>
      </c>
      <c r="AX67" s="90">
        <v>1.2040094986871615</v>
      </c>
      <c r="AY67" s="90">
        <v>1.2150358976359725</v>
      </c>
      <c r="AZ67" s="90">
        <v>1.1383647979839573</v>
      </c>
      <c r="BA67" s="90">
        <v>0.99813789175468437</v>
      </c>
      <c r="BB67" s="90">
        <v>0.97666069174829617</v>
      </c>
      <c r="BC67" s="90">
        <v>0.94026254864632408</v>
      </c>
      <c r="BD67" s="90">
        <v>0.92816534738607881</v>
      </c>
    </row>
    <row r="68" spans="2:56">
      <c r="B68" s="1" t="str">
        <f t="shared" si="3"/>
        <v>WAResidential CareNew</v>
      </c>
      <c r="C68" s="1" t="s">
        <v>90</v>
      </c>
      <c r="D68" s="186" t="s">
        <v>5434</v>
      </c>
      <c r="E68" s="1" t="s">
        <v>8</v>
      </c>
      <c r="H68" s="16">
        <v>0.92226859999999999</v>
      </c>
      <c r="I68" s="16">
        <v>0.82651580000000013</v>
      </c>
      <c r="J68" s="16">
        <v>1.420606</v>
      </c>
      <c r="K68" s="16">
        <v>0.93338520000000003</v>
      </c>
      <c r="L68" s="16">
        <v>0.78232219999999997</v>
      </c>
      <c r="M68" s="16">
        <v>1.4504094000000001</v>
      </c>
      <c r="N68" s="16">
        <v>1.1364166</v>
      </c>
      <c r="O68" s="16">
        <v>1.0759231999999999</v>
      </c>
      <c r="P68" s="16">
        <v>0.82583380000000006</v>
      </c>
      <c r="Q68" s="16">
        <v>0.70225540000000009</v>
      </c>
      <c r="R68" s="16">
        <v>1.1653334000000002</v>
      </c>
      <c r="S68" s="16">
        <v>1.3903251999999999</v>
      </c>
      <c r="T68" s="16">
        <v>2.0970818000000002</v>
      </c>
      <c r="U68" s="16">
        <v>1.6883592000000001</v>
      </c>
      <c r="V68" s="16">
        <v>1.4619352000000001</v>
      </c>
      <c r="W68" s="16">
        <v>1.5498478</v>
      </c>
      <c r="X68" s="16">
        <v>1.5811771999999999</v>
      </c>
      <c r="Y68" s="16">
        <v>1.5682318</v>
      </c>
      <c r="Z68" s="16">
        <v>3.056</v>
      </c>
      <c r="AA68" s="16">
        <v>2.3259000000000003</v>
      </c>
      <c r="AB68" s="16">
        <v>2.0441822700000003</v>
      </c>
      <c r="AC68" s="16">
        <v>2.0585218499999991</v>
      </c>
      <c r="AD68" s="16">
        <v>2.2333007499999997</v>
      </c>
      <c r="AE68" s="16">
        <v>2.33822785</v>
      </c>
      <c r="AF68" s="16">
        <v>2.370502619999999</v>
      </c>
      <c r="AG68" s="16">
        <v>0.67769999999999997</v>
      </c>
      <c r="AH68" s="16">
        <v>0.63975199899416346</v>
      </c>
      <c r="AI68" s="16">
        <v>1.2773327068867719</v>
      </c>
      <c r="AJ68" s="90">
        <v>1.62314693462093</v>
      </c>
      <c r="AK68" s="90">
        <v>2.5140512275940941</v>
      </c>
      <c r="AL68" s="90">
        <v>2.2081384504424699</v>
      </c>
      <c r="AM68" s="90">
        <v>1.8776025250536219</v>
      </c>
      <c r="AN68" s="90">
        <v>1.5379587631715317</v>
      </c>
      <c r="AO68" s="90">
        <v>1.2405471123237264</v>
      </c>
      <c r="AP68" s="90">
        <v>1.0843231654437298</v>
      </c>
      <c r="AQ68" s="418">
        <v>1.007560652464575</v>
      </c>
      <c r="AR68" s="90">
        <v>0.89838527293993509</v>
      </c>
      <c r="AS68" s="90">
        <v>0.96119675376105218</v>
      </c>
      <c r="AT68" s="90">
        <v>1.0383503291594929</v>
      </c>
      <c r="AU68" s="90">
        <v>1.2189507523055885</v>
      </c>
      <c r="AV68" s="90">
        <v>1.4901470655818347</v>
      </c>
      <c r="AW68" s="90">
        <v>1.6308934246354194</v>
      </c>
      <c r="AX68" s="90">
        <v>1.4909180595307203</v>
      </c>
      <c r="AY68" s="90">
        <v>1.536743885819883</v>
      </c>
      <c r="AZ68" s="90">
        <v>1.4346584336879336</v>
      </c>
      <c r="BA68" s="90">
        <v>1.2862583302991506</v>
      </c>
      <c r="BB68" s="90">
        <v>1.2543107582099138</v>
      </c>
      <c r="BC68" s="90">
        <v>1.2375920018963984</v>
      </c>
      <c r="BD68" s="90">
        <v>1.2355219703733051</v>
      </c>
    </row>
    <row r="69" spans="2:56">
      <c r="B69" s="1" t="str">
        <f t="shared" si="3"/>
        <v>WAAssemblyNew</v>
      </c>
      <c r="C69" s="1" t="s">
        <v>91</v>
      </c>
      <c r="D69" s="185" t="s">
        <v>67</v>
      </c>
      <c r="E69" s="1" t="s">
        <v>8</v>
      </c>
      <c r="H69" s="16">
        <v>1.112582</v>
      </c>
      <c r="I69" s="16">
        <v>0.80331799999999998</v>
      </c>
      <c r="J69" s="16">
        <v>0.79209799999999997</v>
      </c>
      <c r="K69" s="16">
        <v>1.4170180000000003</v>
      </c>
      <c r="L69" s="16">
        <v>2.0118140000000002</v>
      </c>
      <c r="M69" s="16">
        <v>1.9682630600000002</v>
      </c>
      <c r="N69" s="16">
        <v>1.356931568</v>
      </c>
      <c r="O69" s="16">
        <v>1.6115660000000003</v>
      </c>
      <c r="P69" s="16">
        <v>2.0560044800000004</v>
      </c>
      <c r="Q69" s="16">
        <v>2.2904100000000001</v>
      </c>
      <c r="R69" s="16">
        <v>2.4596072599999999</v>
      </c>
      <c r="S69" s="16">
        <v>3.8090502600000002</v>
      </c>
      <c r="T69" s="16">
        <v>4.7729200000000009</v>
      </c>
      <c r="U69" s="16">
        <v>4.5525319999999994</v>
      </c>
      <c r="V69" s="16">
        <v>3.3850400000000009</v>
      </c>
      <c r="W69" s="16">
        <v>2.8653000000000004</v>
      </c>
      <c r="X69" s="16">
        <v>1.9470999999999998</v>
      </c>
      <c r="Y69" s="16">
        <v>3.2425000000000002</v>
      </c>
      <c r="Z69" s="16">
        <v>1.5354000000000001</v>
      </c>
      <c r="AA69" s="16">
        <v>1.9370000000000001</v>
      </c>
      <c r="AB69" s="16">
        <v>2.3703669220352253</v>
      </c>
      <c r="AC69" s="16">
        <v>1.9890497993605087</v>
      </c>
      <c r="AD69" s="16">
        <v>2.1600621794832904</v>
      </c>
      <c r="AE69" s="16">
        <v>2.2621435716444833</v>
      </c>
      <c r="AF69" s="16">
        <v>2.1876060984594141</v>
      </c>
      <c r="AG69" s="16">
        <v>1.3685999999999998</v>
      </c>
      <c r="AH69" s="16">
        <v>2.3200010876287362</v>
      </c>
      <c r="AI69" s="16">
        <v>3.9587811549843615</v>
      </c>
      <c r="AJ69" s="90">
        <v>1.6512344194035304</v>
      </c>
      <c r="AK69" s="90">
        <v>0.70537264689793167</v>
      </c>
      <c r="AL69" s="90">
        <v>0.76640769556670618</v>
      </c>
      <c r="AM69" s="90">
        <v>0.70812902648417797</v>
      </c>
      <c r="AN69" s="90">
        <v>0.93979978364146466</v>
      </c>
      <c r="AO69" s="90">
        <v>0.71288001634981601</v>
      </c>
      <c r="AP69" s="90">
        <v>0.9312066196194464</v>
      </c>
      <c r="AQ69" s="418">
        <v>0.72039324374855462</v>
      </c>
      <c r="AR69" s="90">
        <v>0.72088087803233347</v>
      </c>
      <c r="AS69" s="90">
        <v>0.74763266569166276</v>
      </c>
      <c r="AT69" s="90">
        <v>1.3484498312851019</v>
      </c>
      <c r="AU69" s="90">
        <v>1.4283589657517166</v>
      </c>
      <c r="AV69" s="90">
        <v>1.9067080698161643</v>
      </c>
      <c r="AW69" s="90">
        <v>2.5752157096639223</v>
      </c>
      <c r="AX69" s="90">
        <v>2.9783749115913585</v>
      </c>
      <c r="AY69" s="90">
        <v>3.4133116247292135</v>
      </c>
      <c r="AZ69" s="90">
        <v>3.0771386002605747</v>
      </c>
      <c r="BA69" s="90">
        <v>3.2830386575509709</v>
      </c>
      <c r="BB69" s="90">
        <v>2.976939618336178</v>
      </c>
      <c r="BC69" s="90">
        <v>2.977078448992307</v>
      </c>
      <c r="BD69" s="90">
        <v>3.0370365465236775</v>
      </c>
    </row>
    <row r="70" spans="2:56">
      <c r="B70" s="1" t="str">
        <f t="shared" si="3"/>
        <v>WAOtherNew</v>
      </c>
      <c r="C70" s="1" t="s">
        <v>92</v>
      </c>
      <c r="D70" s="185" t="s">
        <v>69</v>
      </c>
      <c r="E70" s="1" t="s">
        <v>8</v>
      </c>
      <c r="H70" s="16">
        <v>2.1597179999999998</v>
      </c>
      <c r="I70" s="16">
        <v>1.559382</v>
      </c>
      <c r="J70" s="16">
        <v>1.5376019999999999</v>
      </c>
      <c r="K70" s="16">
        <v>2.7506820000000007</v>
      </c>
      <c r="L70" s="16">
        <v>3.9052860000000007</v>
      </c>
      <c r="M70" s="16">
        <v>3.8207459400000001</v>
      </c>
      <c r="N70" s="16">
        <v>2.634043632</v>
      </c>
      <c r="O70" s="16">
        <v>3.1283340000000002</v>
      </c>
      <c r="P70" s="16">
        <v>3.991067520000001</v>
      </c>
      <c r="Q70" s="16">
        <v>4.446089999999999</v>
      </c>
      <c r="R70" s="16">
        <v>4.7745317399999996</v>
      </c>
      <c r="S70" s="16">
        <v>7.3940387400000001</v>
      </c>
      <c r="T70" s="16">
        <v>9.2650800000000011</v>
      </c>
      <c r="U70" s="16">
        <v>8.8372679999999981</v>
      </c>
      <c r="V70" s="16">
        <v>6.5709600000000021</v>
      </c>
      <c r="W70" s="16">
        <v>4.5552000000000001</v>
      </c>
      <c r="X70" s="16">
        <v>5.4093999999999998</v>
      </c>
      <c r="Y70" s="16">
        <v>5.1186000000000007</v>
      </c>
      <c r="Z70" s="16">
        <v>1.7812999999999999</v>
      </c>
      <c r="AA70" s="16">
        <v>2.95</v>
      </c>
      <c r="AB70" s="16">
        <v>2.2861592609503698</v>
      </c>
      <c r="AC70" s="16">
        <v>2.5053125556405771</v>
      </c>
      <c r="AD70" s="16">
        <v>2.4712945670254456</v>
      </c>
      <c r="AE70" s="16">
        <v>2.4438312461536253</v>
      </c>
      <c r="AF70" s="16">
        <v>2.3899364054041059</v>
      </c>
      <c r="AG70" s="16">
        <v>3.4875999999999947</v>
      </c>
      <c r="AH70" s="16">
        <v>2.218925715906761</v>
      </c>
      <c r="AI70" s="16">
        <v>1.8507388509202221</v>
      </c>
      <c r="AJ70" s="90">
        <v>3.004279971409253</v>
      </c>
      <c r="AK70" s="90">
        <v>3.8822638356047645</v>
      </c>
      <c r="AL70" s="90">
        <v>3.077724352068226</v>
      </c>
      <c r="AM70" s="90">
        <v>2.4823654011838343</v>
      </c>
      <c r="AN70" s="90">
        <v>2.9032679567104656</v>
      </c>
      <c r="AO70" s="90">
        <v>2.095049575731903</v>
      </c>
      <c r="AP70" s="90">
        <v>1.9625477881544193</v>
      </c>
      <c r="AQ70" s="418">
        <v>1.4787488385085965</v>
      </c>
      <c r="AR70" s="90">
        <v>2.1732076305806913</v>
      </c>
      <c r="AS70" s="90">
        <v>2.3369077922534807</v>
      </c>
      <c r="AT70" s="90">
        <v>2.4623290485707963</v>
      </c>
      <c r="AU70" s="90">
        <v>2.5945047143001556</v>
      </c>
      <c r="AV70" s="90">
        <v>2.7942898644799481</v>
      </c>
      <c r="AW70" s="90">
        <v>2.841301991419809</v>
      </c>
      <c r="AX70" s="90">
        <v>2.7544535684758866</v>
      </c>
      <c r="AY70" s="90">
        <v>3.0206534483660379</v>
      </c>
      <c r="AZ70" s="90">
        <v>2.8831226425030563</v>
      </c>
      <c r="BA70" s="90">
        <v>2.6681075395071692</v>
      </c>
      <c r="BB70" s="90">
        <v>2.5659131207626773</v>
      </c>
      <c r="BC70" s="90">
        <v>2.4414950664253539</v>
      </c>
      <c r="BD70" s="90">
        <v>2.4762285297323485</v>
      </c>
    </row>
    <row r="71" spans="2:56">
      <c r="B71" s="1" t="str">
        <f t="shared" si="3"/>
        <v>WALarge OffStock 2016</v>
      </c>
      <c r="C71" s="1" t="s">
        <v>93</v>
      </c>
      <c r="D71" s="185" t="s">
        <v>41</v>
      </c>
      <c r="E71" s="1" t="s">
        <v>5421</v>
      </c>
      <c r="F71" s="1" t="s">
        <v>71</v>
      </c>
      <c r="AJ71" s="85"/>
      <c r="AK71" s="85">
        <v>244.83841837141779</v>
      </c>
      <c r="AL71" s="85">
        <v>244.10390311630354</v>
      </c>
      <c r="AM71" s="85">
        <v>243.37159140695462</v>
      </c>
      <c r="AN71" s="85">
        <v>242.64147663273377</v>
      </c>
      <c r="AO71" s="85">
        <v>241.91355220283558</v>
      </c>
      <c r="AP71" s="85">
        <v>241.18781154622707</v>
      </c>
      <c r="AQ71" s="419">
        <v>240.46424811158838</v>
      </c>
      <c r="AR71" s="85">
        <v>239.74285536725361</v>
      </c>
      <c r="AS71" s="85">
        <v>239.02362680115186</v>
      </c>
      <c r="AT71" s="85">
        <v>238.30655592074839</v>
      </c>
      <c r="AU71" s="85">
        <v>237.59163625298615</v>
      </c>
      <c r="AV71" s="85">
        <v>236.8788613442272</v>
      </c>
      <c r="AW71" s="85">
        <v>236.16822476019453</v>
      </c>
      <c r="AX71" s="85">
        <v>235.45972008591394</v>
      </c>
      <c r="AY71" s="85">
        <v>234.7533409256562</v>
      </c>
      <c r="AZ71" s="85">
        <v>234.04908090287924</v>
      </c>
      <c r="BA71" s="85">
        <v>233.34693366017061</v>
      </c>
      <c r="BB71" s="85">
        <v>232.6468928591901</v>
      </c>
      <c r="BC71" s="85">
        <v>231.94895218061254</v>
      </c>
      <c r="BD71" s="85">
        <v>231.2531053240707</v>
      </c>
    </row>
    <row r="72" spans="2:56">
      <c r="B72" s="1" t="str">
        <f t="shared" si="3"/>
        <v>WAMedium OffStock 2016</v>
      </c>
      <c r="C72" s="1" t="s">
        <v>94</v>
      </c>
      <c r="D72" s="185" t="s">
        <v>43</v>
      </c>
      <c r="E72" s="1" t="s">
        <v>5421</v>
      </c>
      <c r="F72" s="1" t="s">
        <v>71</v>
      </c>
      <c r="AJ72" s="85"/>
      <c r="AK72" s="85">
        <v>117.42720242106898</v>
      </c>
      <c r="AL72" s="85">
        <v>117.07492081380578</v>
      </c>
      <c r="AM72" s="85">
        <v>116.72369605136436</v>
      </c>
      <c r="AN72" s="85">
        <v>116.37352496321026</v>
      </c>
      <c r="AO72" s="85">
        <v>116.02440438832063</v>
      </c>
      <c r="AP72" s="85">
        <v>115.67633117515567</v>
      </c>
      <c r="AQ72" s="419">
        <v>115.3293021816302</v>
      </c>
      <c r="AR72" s="85">
        <v>114.98331427508531</v>
      </c>
      <c r="AS72" s="85">
        <v>114.63836433226005</v>
      </c>
      <c r="AT72" s="85">
        <v>114.29444923926327</v>
      </c>
      <c r="AU72" s="85">
        <v>113.95156589154548</v>
      </c>
      <c r="AV72" s="85">
        <v>113.60971119387085</v>
      </c>
      <c r="AW72" s="85">
        <v>113.26888206028924</v>
      </c>
      <c r="AX72" s="85">
        <v>112.92907541410838</v>
      </c>
      <c r="AY72" s="85">
        <v>112.59028818786605</v>
      </c>
      <c r="AZ72" s="85">
        <v>112.25251732330246</v>
      </c>
      <c r="BA72" s="85">
        <v>111.91575977133255</v>
      </c>
      <c r="BB72" s="85">
        <v>111.58001249201855</v>
      </c>
      <c r="BC72" s="85">
        <v>111.2452724545425</v>
      </c>
      <c r="BD72" s="85">
        <v>110.91153663717887</v>
      </c>
    </row>
    <row r="73" spans="2:56">
      <c r="B73" s="1" t="str">
        <f t="shared" si="3"/>
        <v>WASmall OffStock 2016</v>
      </c>
      <c r="C73" s="1" t="s">
        <v>95</v>
      </c>
      <c r="D73" s="185" t="s">
        <v>45</v>
      </c>
      <c r="E73" s="1" t="s">
        <v>5421</v>
      </c>
      <c r="F73" s="1" t="s">
        <v>71</v>
      </c>
      <c r="AJ73" s="85"/>
      <c r="AK73" s="85">
        <v>116.70508005784873</v>
      </c>
      <c r="AL73" s="85">
        <v>116.35496481767518</v>
      </c>
      <c r="AM73" s="85">
        <v>116.00589992322216</v>
      </c>
      <c r="AN73" s="85">
        <v>115.65788222345249</v>
      </c>
      <c r="AO73" s="85">
        <v>115.31090857678213</v>
      </c>
      <c r="AP73" s="85">
        <v>114.96497585105178</v>
      </c>
      <c r="AQ73" s="419">
        <v>114.62008092349862</v>
      </c>
      <c r="AR73" s="85">
        <v>114.27622068072813</v>
      </c>
      <c r="AS73" s="85">
        <v>113.93339201868595</v>
      </c>
      <c r="AT73" s="85">
        <v>113.5915918426299</v>
      </c>
      <c r="AU73" s="85">
        <v>113.25081706710201</v>
      </c>
      <c r="AV73" s="85">
        <v>112.9110646159007</v>
      </c>
      <c r="AW73" s="85">
        <v>112.572331422053</v>
      </c>
      <c r="AX73" s="85">
        <v>112.23461442778684</v>
      </c>
      <c r="AY73" s="85">
        <v>111.89791058450348</v>
      </c>
      <c r="AZ73" s="85">
        <v>111.56221685274997</v>
      </c>
      <c r="BA73" s="85">
        <v>111.22753020219172</v>
      </c>
      <c r="BB73" s="85">
        <v>110.89384761158514</v>
      </c>
      <c r="BC73" s="85">
        <v>110.5611660687504</v>
      </c>
      <c r="BD73" s="85">
        <v>110.22948257054415</v>
      </c>
    </row>
    <row r="74" spans="2:56">
      <c r="B74" s="1" t="str">
        <f t="shared" si="3"/>
        <v>WAXLarge RetStock 2016</v>
      </c>
      <c r="C74" s="1" t="s">
        <v>78</v>
      </c>
      <c r="D74" s="186" t="s">
        <v>5432</v>
      </c>
      <c r="E74" s="1" t="s">
        <v>5421</v>
      </c>
      <c r="F74" s="1" t="s">
        <v>71</v>
      </c>
      <c r="AJ74" s="85"/>
      <c r="AK74" s="85">
        <v>80.012329257241618</v>
      </c>
      <c r="AL74" s="85">
        <v>79.6442725426583</v>
      </c>
      <c r="AM74" s="85">
        <v>79.277908888962074</v>
      </c>
      <c r="AN74" s="85">
        <v>78.913230508072843</v>
      </c>
      <c r="AO74" s="85">
        <v>78.550229647735705</v>
      </c>
      <c r="AP74" s="85">
        <v>78.188898591356121</v>
      </c>
      <c r="AQ74" s="419">
        <v>77.829229657835882</v>
      </c>
      <c r="AR74" s="85">
        <v>77.471215201409834</v>
      </c>
      <c r="AS74" s="85">
        <v>77.114847611483341</v>
      </c>
      <c r="AT74" s="85">
        <v>76.760119312470508</v>
      </c>
      <c r="AU74" s="85">
        <v>76.407022763633137</v>
      </c>
      <c r="AV74" s="85">
        <v>76.055550458920422</v>
      </c>
      <c r="AW74" s="85">
        <v>75.705694926809386</v>
      </c>
      <c r="AX74" s="85">
        <v>75.357448730146061</v>
      </c>
      <c r="AY74" s="85">
        <v>75.010804465987391</v>
      </c>
      <c r="AZ74" s="85">
        <v>74.66575476544385</v>
      </c>
      <c r="BA74" s="85">
        <v>74.322292293522807</v>
      </c>
      <c r="BB74" s="85">
        <v>73.980409748972605</v>
      </c>
      <c r="BC74" s="85">
        <v>73.640099864127322</v>
      </c>
      <c r="BD74" s="85">
        <v>73.301355404752329</v>
      </c>
    </row>
    <row r="75" spans="2:56">
      <c r="B75" s="1" t="str">
        <f t="shared" si="3"/>
        <v>WALarge RetStock 2016</v>
      </c>
      <c r="C75" s="1" t="s">
        <v>79</v>
      </c>
      <c r="D75" s="186" t="s">
        <v>5429</v>
      </c>
      <c r="E75" s="1" t="s">
        <v>5421</v>
      </c>
      <c r="F75" s="1" t="s">
        <v>71</v>
      </c>
      <c r="AJ75" s="85"/>
      <c r="AK75" s="85">
        <v>122.61080881007915</v>
      </c>
      <c r="AL75" s="85">
        <v>122.04679908955278</v>
      </c>
      <c r="AM75" s="85">
        <v>121.48538381374082</v>
      </c>
      <c r="AN75" s="85">
        <v>120.92655104819761</v>
      </c>
      <c r="AO75" s="85">
        <v>120.3702889133759</v>
      </c>
      <c r="AP75" s="85">
        <v>119.81658558437437</v>
      </c>
      <c r="AQ75" s="419">
        <v>119.26542929068624</v>
      </c>
      <c r="AR75" s="85">
        <v>118.71680831594908</v>
      </c>
      <c r="AS75" s="85">
        <v>118.17071099769571</v>
      </c>
      <c r="AT75" s="85">
        <v>117.6271257271063</v>
      </c>
      <c r="AU75" s="85">
        <v>117.08604094876161</v>
      </c>
      <c r="AV75" s="85">
        <v>116.5474451603973</v>
      </c>
      <c r="AW75" s="85">
        <v>116.01132691265947</v>
      </c>
      <c r="AX75" s="85">
        <v>115.47767480886124</v>
      </c>
      <c r="AY75" s="85">
        <v>114.94647750474047</v>
      </c>
      <c r="AZ75" s="85">
        <v>114.41772370821866</v>
      </c>
      <c r="BA75" s="85">
        <v>113.89140217916085</v>
      </c>
      <c r="BB75" s="85">
        <v>113.36750172913671</v>
      </c>
      <c r="BC75" s="85">
        <v>112.84601122118268</v>
      </c>
      <c r="BD75" s="85">
        <v>112.32691956956523</v>
      </c>
    </row>
    <row r="76" spans="2:56">
      <c r="B76" s="1" t="str">
        <f t="shared" si="3"/>
        <v>WAMedium RetStock 2016</v>
      </c>
      <c r="C76" s="1" t="s">
        <v>80</v>
      </c>
      <c r="D76" s="186" t="s">
        <v>5430</v>
      </c>
      <c r="E76" s="1" t="s">
        <v>5421</v>
      </c>
      <c r="F76" s="1" t="s">
        <v>71</v>
      </c>
      <c r="AJ76" s="85"/>
      <c r="AK76" s="85">
        <v>52.339936963328391</v>
      </c>
      <c r="AL76" s="85">
        <v>52.099173253297081</v>
      </c>
      <c r="AM76" s="85">
        <v>51.85951705633191</v>
      </c>
      <c r="AN76" s="85">
        <v>51.620963277872782</v>
      </c>
      <c r="AO76" s="85">
        <v>51.383506846794567</v>
      </c>
      <c r="AP76" s="85">
        <v>51.14714271529931</v>
      </c>
      <c r="AQ76" s="419">
        <v>50.91186585880893</v>
      </c>
      <c r="AR76" s="85">
        <v>50.677671275858408</v>
      </c>
      <c r="AS76" s="85">
        <v>50.444553987989458</v>
      </c>
      <c r="AT76" s="85">
        <v>50.212509039644708</v>
      </c>
      <c r="AU76" s="85">
        <v>49.981531498062338</v>
      </c>
      <c r="AV76" s="85">
        <v>49.751616453171252</v>
      </c>
      <c r="AW76" s="85">
        <v>49.522759017486663</v>
      </c>
      <c r="AX76" s="85">
        <v>49.29495432600622</v>
      </c>
      <c r="AY76" s="85">
        <v>49.068197536106588</v>
      </c>
      <c r="AZ76" s="85">
        <v>48.842483827440496</v>
      </c>
      <c r="BA76" s="85">
        <v>48.617808401834267</v>
      </c>
      <c r="BB76" s="85">
        <v>48.394166483185828</v>
      </c>
      <c r="BC76" s="85">
        <v>48.17155331736317</v>
      </c>
      <c r="BD76" s="85">
        <v>47.9499641721033</v>
      </c>
    </row>
    <row r="77" spans="2:56">
      <c r="B77" s="1" t="str">
        <f t="shared" si="3"/>
        <v>WASmall RetStock 2016</v>
      </c>
      <c r="C77" s="1" t="s">
        <v>81</v>
      </c>
      <c r="D77" s="186" t="s">
        <v>5431</v>
      </c>
      <c r="E77" s="1" t="s">
        <v>5421</v>
      </c>
      <c r="F77" s="1" t="s">
        <v>71</v>
      </c>
      <c r="AJ77" s="85"/>
      <c r="AK77" s="85">
        <v>62.685321925709886</v>
      </c>
      <c r="AL77" s="85">
        <v>62.396969444851614</v>
      </c>
      <c r="AM77" s="85">
        <v>62.109943385405295</v>
      </c>
      <c r="AN77" s="85">
        <v>61.824237645832426</v>
      </c>
      <c r="AO77" s="85">
        <v>61.539846152661596</v>
      </c>
      <c r="AP77" s="85">
        <v>61.256762860359352</v>
      </c>
      <c r="AQ77" s="419">
        <v>60.974981751201696</v>
      </c>
      <c r="AR77" s="85">
        <v>60.694496835146168</v>
      </c>
      <c r="AS77" s="85">
        <v>60.415302149704495</v>
      </c>
      <c r="AT77" s="85">
        <v>60.137391759815849</v>
      </c>
      <c r="AU77" s="85">
        <v>59.860759757720693</v>
      </c>
      <c r="AV77" s="85">
        <v>59.585400262835172</v>
      </c>
      <c r="AW77" s="85">
        <v>59.311307421626125</v>
      </c>
      <c r="AX77" s="85">
        <v>59.038475407486644</v>
      </c>
      <c r="AY77" s="85">
        <v>58.7668984206122</v>
      </c>
      <c r="AZ77" s="85">
        <v>58.49657068787738</v>
      </c>
      <c r="BA77" s="85">
        <v>58.227486462713138</v>
      </c>
      <c r="BB77" s="85">
        <v>57.959640024984658</v>
      </c>
      <c r="BC77" s="85">
        <v>57.693025680869724</v>
      </c>
      <c r="BD77" s="85">
        <v>57.427637762737717</v>
      </c>
    </row>
    <row r="78" spans="2:56">
      <c r="B78" s="1" t="str">
        <f t="shared" si="3"/>
        <v>WASchool K-12Stock 2016</v>
      </c>
      <c r="C78" s="1" t="s">
        <v>82</v>
      </c>
      <c r="D78" s="186" t="s">
        <v>5433</v>
      </c>
      <c r="E78" s="1" t="s">
        <v>5421</v>
      </c>
      <c r="F78" s="1" t="s">
        <v>71</v>
      </c>
      <c r="AJ78" s="85"/>
      <c r="AK78" s="85">
        <v>143.23989438047809</v>
      </c>
      <c r="AL78" s="85">
        <v>142.65261081351812</v>
      </c>
      <c r="AM78" s="85">
        <v>142.06773510918271</v>
      </c>
      <c r="AN78" s="85">
        <v>141.48525739523507</v>
      </c>
      <c r="AO78" s="85">
        <v>140.90516783991461</v>
      </c>
      <c r="AP78" s="85">
        <v>140.32745665177097</v>
      </c>
      <c r="AQ78" s="419">
        <v>139.75211407949871</v>
      </c>
      <c r="AR78" s="85">
        <v>139.17913041177277</v>
      </c>
      <c r="AS78" s="85">
        <v>138.60849597708452</v>
      </c>
      <c r="AT78" s="85">
        <v>138.04020114357846</v>
      </c>
      <c r="AU78" s="85">
        <v>137.47423631888978</v>
      </c>
      <c r="AV78" s="85">
        <v>136.91059194998232</v>
      </c>
      <c r="AW78" s="85">
        <v>136.34925852298738</v>
      </c>
      <c r="AX78" s="85">
        <v>135.79022656304315</v>
      </c>
      <c r="AY78" s="85">
        <v>135.23348663413466</v>
      </c>
      <c r="AZ78" s="85">
        <v>134.67902933893473</v>
      </c>
      <c r="BA78" s="85">
        <v>134.12684531864508</v>
      </c>
      <c r="BB78" s="85">
        <v>133.57692525283863</v>
      </c>
      <c r="BC78" s="85">
        <v>133.02925985930199</v>
      </c>
      <c r="BD78" s="85">
        <v>132.48383989387884</v>
      </c>
    </row>
    <row r="79" spans="2:56">
      <c r="B79" s="1" t="str">
        <f t="shared" si="3"/>
        <v>WAUniversityStock 2016</v>
      </c>
      <c r="C79" s="1" t="s">
        <v>83</v>
      </c>
      <c r="D79" s="185" t="s">
        <v>52</v>
      </c>
      <c r="E79" s="1" t="s">
        <v>5421</v>
      </c>
      <c r="F79" s="1" t="s">
        <v>71</v>
      </c>
      <c r="AJ79" s="85"/>
      <c r="AK79" s="85">
        <v>63.695234562654164</v>
      </c>
      <c r="AL79" s="85">
        <v>63.434084100947281</v>
      </c>
      <c r="AM79" s="85">
        <v>63.174004356133395</v>
      </c>
      <c r="AN79" s="85">
        <v>62.914990938273249</v>
      </c>
      <c r="AO79" s="85">
        <v>62.65703947542633</v>
      </c>
      <c r="AP79" s="85">
        <v>62.400145613577081</v>
      </c>
      <c r="AQ79" s="419">
        <v>62.144305016561418</v>
      </c>
      <c r="AR79" s="85">
        <v>61.889513365993515</v>
      </c>
      <c r="AS79" s="85">
        <v>61.635766361192942</v>
      </c>
      <c r="AT79" s="85">
        <v>61.383059719112055</v>
      </c>
      <c r="AU79" s="85">
        <v>61.131389174263695</v>
      </c>
      <c r="AV79" s="85">
        <v>60.880750478649212</v>
      </c>
      <c r="AW79" s="85">
        <v>60.631139401686752</v>
      </c>
      <c r="AX79" s="85">
        <v>60.382551730139838</v>
      </c>
      <c r="AY79" s="85">
        <v>60.134983268046263</v>
      </c>
      <c r="AZ79" s="85">
        <v>59.888429836647276</v>
      </c>
      <c r="BA79" s="85">
        <v>59.642887274317026</v>
      </c>
      <c r="BB79" s="85">
        <v>59.398351436492327</v>
      </c>
      <c r="BC79" s="85">
        <v>59.154818195602708</v>
      </c>
      <c r="BD79" s="85">
        <v>58.912283441000739</v>
      </c>
    </row>
    <row r="80" spans="2:56">
      <c r="B80" s="1" t="str">
        <f t="shared" si="3"/>
        <v>WAWarehouseStock 2016</v>
      </c>
      <c r="C80" s="1" t="s">
        <v>84</v>
      </c>
      <c r="D80" s="185" t="s">
        <v>54</v>
      </c>
      <c r="E80" s="1" t="s">
        <v>5421</v>
      </c>
      <c r="F80" s="1" t="s">
        <v>71</v>
      </c>
      <c r="AJ80" s="85"/>
      <c r="AK80" s="85">
        <v>257.90630621529311</v>
      </c>
      <c r="AL80" s="85">
        <v>256.95205288229653</v>
      </c>
      <c r="AM80" s="85">
        <v>256.00133028663203</v>
      </c>
      <c r="AN80" s="85">
        <v>255.05412536457149</v>
      </c>
      <c r="AO80" s="85">
        <v>254.11042510072258</v>
      </c>
      <c r="AP80" s="85">
        <v>253.1702165278499</v>
      </c>
      <c r="AQ80" s="419">
        <v>252.23348672669684</v>
      </c>
      <c r="AR80" s="85">
        <v>251.30022282580805</v>
      </c>
      <c r="AS80" s="85">
        <v>250.37041200135255</v>
      </c>
      <c r="AT80" s="85">
        <v>249.44404147694755</v>
      </c>
      <c r="AU80" s="85">
        <v>248.52109852348283</v>
      </c>
      <c r="AV80" s="85">
        <v>247.60157045894593</v>
      </c>
      <c r="AW80" s="85">
        <v>246.68544464824782</v>
      </c>
      <c r="AX80" s="85">
        <v>245.7727085030493</v>
      </c>
      <c r="AY80" s="85">
        <v>244.86334948158802</v>
      </c>
      <c r="AZ80" s="85">
        <v>243.95735508850612</v>
      </c>
      <c r="BA80" s="85">
        <v>243.05471287467864</v>
      </c>
      <c r="BB80" s="85">
        <v>242.15541043704232</v>
      </c>
      <c r="BC80" s="85">
        <v>241.25943541842526</v>
      </c>
      <c r="BD80" s="85">
        <v>240.36677550737707</v>
      </c>
    </row>
    <row r="81" spans="1:56">
      <c r="B81" s="1" t="str">
        <f t="shared" si="3"/>
        <v>WASupermarketStock 2016</v>
      </c>
      <c r="C81" s="1" t="s">
        <v>85</v>
      </c>
      <c r="D81" s="185" t="s">
        <v>56</v>
      </c>
      <c r="E81" s="1" t="s">
        <v>5421</v>
      </c>
      <c r="F81" s="1" t="s">
        <v>71</v>
      </c>
      <c r="AJ81" s="85"/>
      <c r="AK81" s="85">
        <v>33.107513126896201</v>
      </c>
      <c r="AL81" s="85">
        <v>32.809545508754134</v>
      </c>
      <c r="AM81" s="85">
        <v>32.514259599175347</v>
      </c>
      <c r="AN81" s="85">
        <v>32.221631262782765</v>
      </c>
      <c r="AO81" s="85">
        <v>31.93163658141772</v>
      </c>
      <c r="AP81" s="85">
        <v>31.644251852184961</v>
      </c>
      <c r="AQ81" s="419">
        <v>31.359453585515297</v>
      </c>
      <c r="AR81" s="85">
        <v>31.07721850324566</v>
      </c>
      <c r="AS81" s="85">
        <v>30.797523536716451</v>
      </c>
      <c r="AT81" s="85">
        <v>30.520345824886004</v>
      </c>
      <c r="AU81" s="85">
        <v>30.245662712462028</v>
      </c>
      <c r="AV81" s="85">
        <v>29.973451748049868</v>
      </c>
      <c r="AW81" s="85">
        <v>29.703690682317418</v>
      </c>
      <c r="AX81" s="85">
        <v>29.436357466176563</v>
      </c>
      <c r="AY81" s="85">
        <v>29.171430248980975</v>
      </c>
      <c r="AZ81" s="85">
        <v>28.908887376740147</v>
      </c>
      <c r="BA81" s="85">
        <v>28.648707390349486</v>
      </c>
      <c r="BB81" s="85">
        <v>28.390869023836341</v>
      </c>
      <c r="BC81" s="85">
        <v>28.135351202621813</v>
      </c>
      <c r="BD81" s="85">
        <v>27.882133041798216</v>
      </c>
    </row>
    <row r="82" spans="1:56">
      <c r="B82" s="1" t="str">
        <f t="shared" si="3"/>
        <v>WAMiniMartStock 2016</v>
      </c>
      <c r="C82" s="1" t="s">
        <v>86</v>
      </c>
      <c r="D82" s="185" t="s">
        <v>58</v>
      </c>
      <c r="E82" s="1" t="s">
        <v>5421</v>
      </c>
      <c r="F82" s="1" t="s">
        <v>71</v>
      </c>
      <c r="AJ82" s="85"/>
      <c r="AK82" s="85">
        <v>13.687767943795114</v>
      </c>
      <c r="AL82" s="85">
        <v>13.623161679100402</v>
      </c>
      <c r="AM82" s="85">
        <v>13.55886035597505</v>
      </c>
      <c r="AN82" s="85">
        <v>13.494862535094848</v>
      </c>
      <c r="AO82" s="85">
        <v>13.431166783929202</v>
      </c>
      <c r="AP82" s="85">
        <v>13.367771676709056</v>
      </c>
      <c r="AQ82" s="419">
        <v>13.30467579439499</v>
      </c>
      <c r="AR82" s="85">
        <v>13.241877724645446</v>
      </c>
      <c r="AS82" s="85">
        <v>13.179376061785121</v>
      </c>
      <c r="AT82" s="85">
        <v>13.117169406773495</v>
      </c>
      <c r="AU82" s="85">
        <v>13.055256367173525</v>
      </c>
      <c r="AV82" s="85">
        <v>12.993635557120466</v>
      </c>
      <c r="AW82" s="85">
        <v>12.932305597290858</v>
      </c>
      <c r="AX82" s="85">
        <v>12.871265114871646</v>
      </c>
      <c r="AY82" s="85">
        <v>12.810512743529452</v>
      </c>
      <c r="AZ82" s="85">
        <v>12.750047123379995</v>
      </c>
      <c r="BA82" s="85">
        <v>12.689866900957641</v>
      </c>
      <c r="BB82" s="85">
        <v>12.629970729185121</v>
      </c>
      <c r="BC82" s="85">
        <v>12.570357267343368</v>
      </c>
      <c r="BD82" s="85">
        <v>12.511025181041509</v>
      </c>
    </row>
    <row r="83" spans="1:56">
      <c r="B83" s="1" t="str">
        <f t="shared" si="3"/>
        <v>WARestaurantStock 2016</v>
      </c>
      <c r="C83" s="1" t="s">
        <v>87</v>
      </c>
      <c r="D83" s="185" t="s">
        <v>60</v>
      </c>
      <c r="E83" s="1" t="s">
        <v>5421</v>
      </c>
      <c r="F83" s="1" t="s">
        <v>71</v>
      </c>
      <c r="AJ83" s="85"/>
      <c r="AK83" s="85">
        <v>29.482693465310042</v>
      </c>
      <c r="AL83" s="85">
        <v>29.34353515215378</v>
      </c>
      <c r="AM83" s="85">
        <v>29.205033666235614</v>
      </c>
      <c r="AN83" s="85">
        <v>29.067185907330984</v>
      </c>
      <c r="AO83" s="85">
        <v>28.929988789848384</v>
      </c>
      <c r="AP83" s="85">
        <v>28.7934392427603</v>
      </c>
      <c r="AQ83" s="419">
        <v>28.657534209534472</v>
      </c>
      <c r="AR83" s="85">
        <v>28.522270648065472</v>
      </c>
      <c r="AS83" s="85">
        <v>28.387645530606605</v>
      </c>
      <c r="AT83" s="85">
        <v>28.253655843702145</v>
      </c>
      <c r="AU83" s="85">
        <v>28.120298588119873</v>
      </c>
      <c r="AV83" s="85">
        <v>27.987570778783947</v>
      </c>
      <c r="AW83" s="85">
        <v>27.855469444708088</v>
      </c>
      <c r="AX83" s="85">
        <v>27.723991628929067</v>
      </c>
      <c r="AY83" s="85">
        <v>27.593134388440522</v>
      </c>
      <c r="AZ83" s="85">
        <v>27.462894794127084</v>
      </c>
      <c r="BA83" s="85">
        <v>27.333269930698805</v>
      </c>
      <c r="BB83" s="85">
        <v>27.204256896625907</v>
      </c>
      <c r="BC83" s="85">
        <v>27.075852804073833</v>
      </c>
      <c r="BD83" s="85">
        <v>26.948054778838607</v>
      </c>
    </row>
    <row r="84" spans="1:56">
      <c r="B84" s="1" t="str">
        <f t="shared" si="3"/>
        <v>WALodgingStock 2016</v>
      </c>
      <c r="C84" s="1" t="s">
        <v>88</v>
      </c>
      <c r="D84" s="185" t="s">
        <v>62</v>
      </c>
      <c r="E84" s="1" t="s">
        <v>5421</v>
      </c>
      <c r="F84" s="1" t="s">
        <v>71</v>
      </c>
      <c r="AJ84" s="85"/>
      <c r="AK84" s="85">
        <v>116.46602017798621</v>
      </c>
      <c r="AL84" s="85">
        <v>116.18650172955904</v>
      </c>
      <c r="AM84" s="85">
        <v>115.9076541254081</v>
      </c>
      <c r="AN84" s="85">
        <v>115.62947575550713</v>
      </c>
      <c r="AO84" s="85">
        <v>115.35196501369391</v>
      </c>
      <c r="AP84" s="85">
        <v>115.07512029766106</v>
      </c>
      <c r="AQ84" s="419">
        <v>114.79894000894667</v>
      </c>
      <c r="AR84" s="85">
        <v>114.52342255292521</v>
      </c>
      <c r="AS84" s="85">
        <v>114.2485663387982</v>
      </c>
      <c r="AT84" s="85">
        <v>113.97436977958509</v>
      </c>
      <c r="AU84" s="85">
        <v>113.70083129211409</v>
      </c>
      <c r="AV84" s="85">
        <v>113.42794929701301</v>
      </c>
      <c r="AW84" s="85">
        <v>113.15572221870019</v>
      </c>
      <c r="AX84" s="85">
        <v>112.88414848537532</v>
      </c>
      <c r="AY84" s="85">
        <v>112.61322652901042</v>
      </c>
      <c r="AZ84" s="85">
        <v>112.34295478534079</v>
      </c>
      <c r="BA84" s="85">
        <v>112.07333169385598</v>
      </c>
      <c r="BB84" s="85">
        <v>111.80435569779073</v>
      </c>
      <c r="BC84" s="85">
        <v>111.53602524411603</v>
      </c>
      <c r="BD84" s="85">
        <v>111.26833878353015</v>
      </c>
    </row>
    <row r="85" spans="1:56">
      <c r="B85" s="1" t="str">
        <f t="shared" si="3"/>
        <v>WAHospitalStock 2016</v>
      </c>
      <c r="C85" s="1" t="s">
        <v>89</v>
      </c>
      <c r="D85" s="185" t="s">
        <v>64</v>
      </c>
      <c r="E85" s="1" t="s">
        <v>5421</v>
      </c>
      <c r="F85" s="1" t="s">
        <v>71</v>
      </c>
      <c r="AJ85" s="85"/>
      <c r="AK85" s="85">
        <v>54.236723658228634</v>
      </c>
      <c r="AL85" s="85">
        <v>54.122826538546356</v>
      </c>
      <c r="AM85" s="85">
        <v>54.009168602815407</v>
      </c>
      <c r="AN85" s="85">
        <v>53.895749348749497</v>
      </c>
      <c r="AO85" s="85">
        <v>53.782568275117121</v>
      </c>
      <c r="AP85" s="85">
        <v>53.669624881739374</v>
      </c>
      <c r="AQ85" s="419">
        <v>53.556918669487722</v>
      </c>
      <c r="AR85" s="85">
        <v>53.444449140281797</v>
      </c>
      <c r="AS85" s="85">
        <v>53.332215797087208</v>
      </c>
      <c r="AT85" s="85">
        <v>53.220218143913328</v>
      </c>
      <c r="AU85" s="85">
        <v>53.108455685811109</v>
      </c>
      <c r="AV85" s="85">
        <v>52.996927928870903</v>
      </c>
      <c r="AW85" s="85">
        <v>52.885634380220274</v>
      </c>
      <c r="AX85" s="85">
        <v>52.77457454802181</v>
      </c>
      <c r="AY85" s="85">
        <v>52.663747941470966</v>
      </c>
      <c r="AZ85" s="85">
        <v>52.55315407079388</v>
      </c>
      <c r="BA85" s="85">
        <v>52.44279244724521</v>
      </c>
      <c r="BB85" s="85">
        <v>52.332662583105993</v>
      </c>
      <c r="BC85" s="85">
        <v>52.222763991681468</v>
      </c>
      <c r="BD85" s="85">
        <v>52.113096187298936</v>
      </c>
    </row>
    <row r="86" spans="1:56">
      <c r="B86" s="1" t="str">
        <f t="shared" si="3"/>
        <v>WAResidential CareStock 2016</v>
      </c>
      <c r="C86" s="1" t="s">
        <v>90</v>
      </c>
      <c r="D86" s="186" t="s">
        <v>5434</v>
      </c>
      <c r="E86" s="1" t="s">
        <v>5421</v>
      </c>
      <c r="F86" s="1" t="s">
        <v>71</v>
      </c>
      <c r="AJ86" s="85"/>
      <c r="AK86" s="85">
        <v>72.051189413357562</v>
      </c>
      <c r="AL86" s="85">
        <v>71.878266558765503</v>
      </c>
      <c r="AM86" s="85">
        <v>71.705758719024473</v>
      </c>
      <c r="AN86" s="85">
        <v>71.53366489809882</v>
      </c>
      <c r="AO86" s="85">
        <v>71.361984102343385</v>
      </c>
      <c r="AP86" s="85">
        <v>71.190715340497761</v>
      </c>
      <c r="AQ86" s="419">
        <v>71.019857623680565</v>
      </c>
      <c r="AR86" s="85">
        <v>70.849409965383728</v>
      </c>
      <c r="AS86" s="85">
        <v>70.679371381466808</v>
      </c>
      <c r="AT86" s="85">
        <v>70.509740890151292</v>
      </c>
      <c r="AU86" s="85">
        <v>70.340517512014927</v>
      </c>
      <c r="AV86" s="85">
        <v>70.17170026998609</v>
      </c>
      <c r="AW86" s="85">
        <v>70.003288189338122</v>
      </c>
      <c r="AX86" s="85">
        <v>69.83528029768371</v>
      </c>
      <c r="AY86" s="85">
        <v>69.667675624969277</v>
      </c>
      <c r="AZ86" s="85">
        <v>69.500473203469355</v>
      </c>
      <c r="BA86" s="85">
        <v>69.333672067781038</v>
      </c>
      <c r="BB86" s="85">
        <v>69.16727125481836</v>
      </c>
      <c r="BC86" s="85">
        <v>69.001269803806792</v>
      </c>
      <c r="BD86" s="85">
        <v>68.835666756277661</v>
      </c>
    </row>
    <row r="87" spans="1:56">
      <c r="B87" s="1" t="str">
        <f t="shared" si="3"/>
        <v>WAAssemblyStock 2016</v>
      </c>
      <c r="C87" s="1" t="s">
        <v>91</v>
      </c>
      <c r="D87" s="185" t="s">
        <v>67</v>
      </c>
      <c r="E87" s="1" t="s">
        <v>5421</v>
      </c>
      <c r="F87" s="1" t="s">
        <v>71</v>
      </c>
      <c r="AJ87" s="85"/>
      <c r="AK87" s="85">
        <v>205.78585895867451</v>
      </c>
      <c r="AL87" s="85">
        <v>204.86256640481326</v>
      </c>
      <c r="AM87" s="85">
        <v>203.94341635687701</v>
      </c>
      <c r="AN87" s="85">
        <v>203.0283902288225</v>
      </c>
      <c r="AO87" s="85">
        <v>202.11746951799586</v>
      </c>
      <c r="AP87" s="85">
        <v>201.21063580475845</v>
      </c>
      <c r="AQ87" s="419">
        <v>200.30787075211444</v>
      </c>
      <c r="AR87" s="85">
        <v>199.40915610533995</v>
      </c>
      <c r="AS87" s="85">
        <v>198.514473691614</v>
      </c>
      <c r="AT87" s="85">
        <v>197.62380541965098</v>
      </c>
      <c r="AU87" s="85">
        <v>196.73713327933481</v>
      </c>
      <c r="AV87" s="85">
        <v>195.85443934135486</v>
      </c>
      <c r="AW87" s="85">
        <v>194.97570575684333</v>
      </c>
      <c r="AX87" s="85">
        <v>194.10091475701429</v>
      </c>
      <c r="AY87" s="85">
        <v>193.2300486528045</v>
      </c>
      <c r="AZ87" s="85">
        <v>192.36308983451559</v>
      </c>
      <c r="BA87" s="85">
        <v>191.50002077145808</v>
      </c>
      <c r="BB87" s="85">
        <v>190.64082401159681</v>
      </c>
      <c r="BC87" s="85">
        <v>189.78548218119812</v>
      </c>
      <c r="BD87" s="85">
        <v>188.93397798447847</v>
      </c>
    </row>
    <row r="88" spans="1:56">
      <c r="B88" s="1" t="str">
        <f t="shared" si="3"/>
        <v>WAOtherStock 2016</v>
      </c>
      <c r="C88" s="1" t="s">
        <v>92</v>
      </c>
      <c r="D88" s="185" t="s">
        <v>69</v>
      </c>
      <c r="E88" s="1" t="s">
        <v>5421</v>
      </c>
      <c r="F88" s="1" t="s">
        <v>71</v>
      </c>
      <c r="AJ88" s="85"/>
      <c r="AK88" s="85">
        <v>129.78181910025899</v>
      </c>
      <c r="AL88" s="85">
        <v>128.61378272835665</v>
      </c>
      <c r="AM88" s="85">
        <v>127.45625868380144</v>
      </c>
      <c r="AN88" s="85">
        <v>126.30915235564723</v>
      </c>
      <c r="AO88" s="85">
        <v>125.17236998444641</v>
      </c>
      <c r="AP88" s="85">
        <v>124.04581865458638</v>
      </c>
      <c r="AQ88" s="419">
        <v>122.92940628669511</v>
      </c>
      <c r="AR88" s="85">
        <v>121.82304163011486</v>
      </c>
      <c r="AS88" s="85">
        <v>120.72663425544383</v>
      </c>
      <c r="AT88" s="85">
        <v>119.64009454714483</v>
      </c>
      <c r="AU88" s="85">
        <v>118.56333369622052</v>
      </c>
      <c r="AV88" s="85">
        <v>117.49626369295454</v>
      </c>
      <c r="AW88" s="85">
        <v>116.43879731971795</v>
      </c>
      <c r="AX88" s="85">
        <v>115.39084814384049</v>
      </c>
      <c r="AY88" s="85">
        <v>114.35233051054593</v>
      </c>
      <c r="AZ88" s="85">
        <v>113.32315953595101</v>
      </c>
      <c r="BA88" s="85">
        <v>112.30325110012744</v>
      </c>
      <c r="BB88" s="85">
        <v>111.29252184022629</v>
      </c>
      <c r="BC88" s="85">
        <v>110.29088914366424</v>
      </c>
      <c r="BD88" s="85">
        <v>109.29827114137126</v>
      </c>
    </row>
    <row r="89" spans="1:56">
      <c r="AZ89" s="85"/>
      <c r="BA89" s="85"/>
      <c r="BB89" s="85"/>
      <c r="BC89" s="85"/>
      <c r="BD89" s="85"/>
    </row>
    <row r="90" spans="1:56">
      <c r="AZ90" s="85"/>
      <c r="BA90" s="85"/>
      <c r="BB90" s="85"/>
      <c r="BC90" s="85"/>
      <c r="BD90" s="85"/>
    </row>
    <row r="91" spans="1:56">
      <c r="D91" s="4" t="s">
        <v>96</v>
      </c>
      <c r="E91" s="4"/>
      <c r="AZ91" s="85"/>
      <c r="BA91" s="85"/>
      <c r="BB91" s="85"/>
      <c r="BC91" s="85"/>
      <c r="BD91" s="85"/>
    </row>
    <row r="92" spans="1:56">
      <c r="B92" s="1" t="str">
        <f>CONCATENATE("ID",D92,E92)</f>
        <v>IDLarge OffNew</v>
      </c>
      <c r="C92" s="1" t="s">
        <v>97</v>
      </c>
      <c r="D92" s="185" t="s">
        <v>41</v>
      </c>
      <c r="E92" s="1" t="s">
        <v>8</v>
      </c>
      <c r="H92" s="16">
        <v>0.41436087365353341</v>
      </c>
      <c r="I92" s="16">
        <v>0.17461665398690543</v>
      </c>
      <c r="J92" s="16">
        <v>0.26404705837256015</v>
      </c>
      <c r="K92" s="16">
        <v>0.26172287837157698</v>
      </c>
      <c r="L92" s="16">
        <v>0.20771095617481719</v>
      </c>
      <c r="M92" s="16">
        <v>0.24565572097347629</v>
      </c>
      <c r="N92" s="16">
        <v>0.38202445624855086</v>
      </c>
      <c r="O92" s="16">
        <v>0.43265115974822654</v>
      </c>
      <c r="P92" s="16">
        <v>0.44386785453557986</v>
      </c>
      <c r="Q92" s="16">
        <v>0.36903936363436263</v>
      </c>
      <c r="R92" s="16">
        <v>0.5218289358729048</v>
      </c>
      <c r="S92" s="16">
        <v>0.56649361241353691</v>
      </c>
      <c r="T92" s="16">
        <v>0.68866463942173628</v>
      </c>
      <c r="U92" s="16">
        <v>1.031127510001379</v>
      </c>
      <c r="V92" s="16">
        <v>0.57467876806917317</v>
      </c>
      <c r="W92" s="16">
        <v>0.49454508368745087</v>
      </c>
      <c r="X92" s="16">
        <v>0.57525981306941887</v>
      </c>
      <c r="Y92" s="16">
        <v>0.81019904321227521</v>
      </c>
      <c r="Z92" s="16">
        <v>0.6358950000000001</v>
      </c>
      <c r="AA92" s="16">
        <v>0.73733399999999993</v>
      </c>
      <c r="AB92" s="16">
        <v>0.6518964294875611</v>
      </c>
      <c r="AC92" s="16">
        <v>0.67716166468748484</v>
      </c>
      <c r="AD92" s="16">
        <v>0.61357820737900048</v>
      </c>
      <c r="AE92" s="16">
        <v>0.62155831420158214</v>
      </c>
      <c r="AF92" s="16">
        <v>0.6407349152675117</v>
      </c>
      <c r="AG92" s="16">
        <v>0.39003900000000002</v>
      </c>
      <c r="AH92" s="16">
        <v>0.4262248614583441</v>
      </c>
      <c r="AI92" s="16">
        <v>0.64801995290524972</v>
      </c>
      <c r="AJ92" s="90">
        <v>0.59312576638841552</v>
      </c>
      <c r="AK92" s="90">
        <v>0.8569506587943968</v>
      </c>
      <c r="AL92" s="90">
        <v>0.43289877059935616</v>
      </c>
      <c r="AM92" s="90">
        <v>0.40582386927308584</v>
      </c>
      <c r="AN92" s="90">
        <v>0.77671741396790261</v>
      </c>
      <c r="AO92" s="90">
        <v>0.4412350941476072</v>
      </c>
      <c r="AP92" s="90">
        <v>0.31883960454938964</v>
      </c>
      <c r="AQ92" s="418">
        <v>0.77315309116318953</v>
      </c>
      <c r="AR92" s="90">
        <v>0.57418875765619792</v>
      </c>
      <c r="AS92" s="90">
        <v>0.4848868946126067</v>
      </c>
      <c r="AT92" s="90">
        <v>0.85917386142088414</v>
      </c>
      <c r="AU92" s="90">
        <v>0.79232587078230321</v>
      </c>
      <c r="AV92" s="90">
        <v>0.65770740209889378</v>
      </c>
      <c r="AW92" s="90">
        <v>0.57746121972132758</v>
      </c>
      <c r="AX92" s="90">
        <v>0.80077279970028226</v>
      </c>
      <c r="AY92" s="90">
        <v>0.86680891802335924</v>
      </c>
      <c r="AZ92" s="90">
        <v>0.76632060842345695</v>
      </c>
      <c r="BA92" s="90">
        <v>1.3225228171871719</v>
      </c>
      <c r="BB92" s="90">
        <v>0.47637666121506672</v>
      </c>
      <c r="BC92" s="90">
        <v>0.49953850102245528</v>
      </c>
      <c r="BD92" s="90">
        <v>0.8824745890604615</v>
      </c>
    </row>
    <row r="93" spans="1:56">
      <c r="B93" s="1" t="str">
        <f t="shared" ref="B93:B127" si="4">CONCATENATE("ID",D93,E93)</f>
        <v>IDMedium OffNew</v>
      </c>
      <c r="C93" s="1" t="s">
        <v>98</v>
      </c>
      <c r="D93" s="185" t="s">
        <v>43</v>
      </c>
      <c r="E93" s="1" t="s">
        <v>8</v>
      </c>
      <c r="H93" s="16">
        <v>0.18668655354200558</v>
      </c>
      <c r="I93" s="16">
        <v>7.8671958180852486E-2</v>
      </c>
      <c r="J93" s="16">
        <v>0.11896402009639327</v>
      </c>
      <c r="K93" s="16">
        <v>0.11791688176412496</v>
      </c>
      <c r="L93" s="16">
        <v>9.3582297477281418E-2</v>
      </c>
      <c r="M93" s="16">
        <v>0.11067796894540068</v>
      </c>
      <c r="N93" s="16">
        <v>0.17211767239740325</v>
      </c>
      <c r="O93" s="16">
        <v>0.19492707693942124</v>
      </c>
      <c r="P93" s="16">
        <v>0.19998065758645517</v>
      </c>
      <c r="Q93" s="16">
        <v>0.1662673560627739</v>
      </c>
      <c r="R93" s="16">
        <v>0.23510531947101979</v>
      </c>
      <c r="S93" s="16">
        <v>0.25522858655200176</v>
      </c>
      <c r="T93" s="16">
        <v>0.31027164062645235</v>
      </c>
      <c r="U93" s="16">
        <v>0.46456519749850622</v>
      </c>
      <c r="V93" s="16">
        <v>0.25891633459172925</v>
      </c>
      <c r="W93" s="16">
        <v>0.22281282600526162</v>
      </c>
      <c r="X93" s="16">
        <v>0.25917811917479627</v>
      </c>
      <c r="Y93" s="16">
        <v>0.3650278698533686</v>
      </c>
      <c r="Z93" s="16">
        <v>0.79894500000000002</v>
      </c>
      <c r="AA93" s="16">
        <v>0.92639399999999994</v>
      </c>
      <c r="AB93" s="16">
        <v>0.81904936012539731</v>
      </c>
      <c r="AC93" s="16">
        <v>0.85079286076119875</v>
      </c>
      <c r="AD93" s="16">
        <v>0.77090595286079544</v>
      </c>
      <c r="AE93" s="16">
        <v>0.78093224091993652</v>
      </c>
      <c r="AF93" s="16">
        <v>0.80502591918225819</v>
      </c>
      <c r="AG93" s="16">
        <v>0.49004899999999996</v>
      </c>
      <c r="AH93" s="16">
        <v>0.53551328747330418</v>
      </c>
      <c r="AI93" s="16">
        <v>0.81417891518864705</v>
      </c>
      <c r="AJ93" s="90">
        <v>0.74520929623159893</v>
      </c>
      <c r="AK93" s="90">
        <v>1.076681596946806</v>
      </c>
      <c r="AL93" s="90">
        <v>0.54389845536842174</v>
      </c>
      <c r="AM93" s="90">
        <v>0.50988127165080011</v>
      </c>
      <c r="AN93" s="90">
        <v>0.97587572524172361</v>
      </c>
      <c r="AO93" s="90">
        <v>0.55437229777519881</v>
      </c>
      <c r="AP93" s="90">
        <v>0.40059334930564339</v>
      </c>
      <c r="AQ93" s="418">
        <v>0.97139747351272521</v>
      </c>
      <c r="AR93" s="90">
        <v>0.72141664423471019</v>
      </c>
      <c r="AS93" s="90">
        <v>0.60921686759019811</v>
      </c>
      <c r="AT93" s="90">
        <v>1.0794748515288033</v>
      </c>
      <c r="AU93" s="90">
        <v>0.99548635047007328</v>
      </c>
      <c r="AV93" s="90">
        <v>0.82635032571399469</v>
      </c>
      <c r="AW93" s="90">
        <v>0.72552819913705269</v>
      </c>
      <c r="AX93" s="90">
        <v>1.0060991585977903</v>
      </c>
      <c r="AY93" s="90">
        <v>1.0890676149524257</v>
      </c>
      <c r="AZ93" s="90">
        <v>0.96281307212177925</v>
      </c>
      <c r="BA93" s="90">
        <v>1.6616312318505493</v>
      </c>
      <c r="BB93" s="90">
        <v>0.59852452306508386</v>
      </c>
      <c r="BC93" s="90">
        <v>0.62762529615641816</v>
      </c>
      <c r="BD93" s="90">
        <v>1.10875012471699</v>
      </c>
    </row>
    <row r="94" spans="1:56">
      <c r="B94" s="1" t="str">
        <f t="shared" si="4"/>
        <v>IDSmall OffNew</v>
      </c>
      <c r="C94" s="1" t="s">
        <v>99</v>
      </c>
      <c r="D94" s="185" t="s">
        <v>45</v>
      </c>
      <c r="E94" s="1" t="s">
        <v>8</v>
      </c>
      <c r="H94" s="16">
        <v>0.21905257280446114</v>
      </c>
      <c r="I94" s="16">
        <v>9.2311387832242131E-2</v>
      </c>
      <c r="J94" s="16">
        <v>0.13958892153104671</v>
      </c>
      <c r="K94" s="16">
        <v>0.1383602398642981</v>
      </c>
      <c r="L94" s="16">
        <v>0.10980674634790144</v>
      </c>
      <c r="M94" s="16">
        <v>0.12986631008112301</v>
      </c>
      <c r="N94" s="16">
        <v>0.20195787135404591</v>
      </c>
      <c r="O94" s="16">
        <v>0.22872176331235222</v>
      </c>
      <c r="P94" s="16">
        <v>0.234651487877965</v>
      </c>
      <c r="Q94" s="16">
        <v>0.19509328030286358</v>
      </c>
      <c r="R94" s="16">
        <v>0.27586574465607538</v>
      </c>
      <c r="S94" s="16">
        <v>0.29947780103446142</v>
      </c>
      <c r="T94" s="16">
        <v>0.36406371995181136</v>
      </c>
      <c r="U94" s="16">
        <v>0.54510729250011491</v>
      </c>
      <c r="V94" s="16">
        <v>0.30380489733909782</v>
      </c>
      <c r="W94" s="16">
        <v>0.2614420903072876</v>
      </c>
      <c r="X94" s="16">
        <v>0.30411206775578492</v>
      </c>
      <c r="Y94" s="16">
        <v>0.42831308693435627</v>
      </c>
      <c r="Z94" s="16">
        <v>0.19566</v>
      </c>
      <c r="AA94" s="16">
        <v>0.22687199999999996</v>
      </c>
      <c r="AB94" s="16">
        <v>0.20058351676540342</v>
      </c>
      <c r="AC94" s="16">
        <v>0.20835743528845685</v>
      </c>
      <c r="AD94" s="16">
        <v>0.188793294578154</v>
      </c>
      <c r="AE94" s="16">
        <v>0.19124871206202526</v>
      </c>
      <c r="AF94" s="16">
        <v>0.1971492046976959</v>
      </c>
      <c r="AG94" s="16">
        <v>0.12001199999999999</v>
      </c>
      <c r="AH94" s="16">
        <v>0.13114611121795203</v>
      </c>
      <c r="AI94" s="16">
        <v>0.19939075474007681</v>
      </c>
      <c r="AJ94" s="90">
        <v>0.18250023581182018</v>
      </c>
      <c r="AK94" s="90">
        <v>0.26367712578289126</v>
      </c>
      <c r="AL94" s="90">
        <v>0.1331996217228788</v>
      </c>
      <c r="AM94" s="90">
        <v>0.12486888285325716</v>
      </c>
      <c r="AN94" s="90">
        <v>0.23898997352858539</v>
      </c>
      <c r="AO94" s="90">
        <v>0.13576464435310989</v>
      </c>
      <c r="AP94" s="90">
        <v>9.8104493707504514E-2</v>
      </c>
      <c r="AQ94" s="418">
        <v>0.23789325881944293</v>
      </c>
      <c r="AR94" s="90">
        <v>0.17667346389421476</v>
      </c>
      <c r="AS94" s="90">
        <v>0.14919596757310971</v>
      </c>
      <c r="AT94" s="90">
        <v>0.26436118812950277</v>
      </c>
      <c r="AU94" s="90">
        <v>0.24379257562532405</v>
      </c>
      <c r="AV94" s="90">
        <v>0.20237150833812115</v>
      </c>
      <c r="AW94" s="90">
        <v>0.17768037529887004</v>
      </c>
      <c r="AX94" s="90">
        <v>0.24639163067700989</v>
      </c>
      <c r="AY94" s="90">
        <v>0.26671043631487973</v>
      </c>
      <c r="AZ94" s="90">
        <v>0.23579095643798673</v>
      </c>
      <c r="BA94" s="90">
        <v>0.40693009759605286</v>
      </c>
      <c r="BB94" s="90">
        <v>0.14657743422002051</v>
      </c>
      <c r="BC94" s="90">
        <v>0.15370415416075547</v>
      </c>
      <c r="BD94" s="90">
        <v>0.27153064278783429</v>
      </c>
    </row>
    <row r="95" spans="1:56">
      <c r="A95" s="19" t="s">
        <v>5428</v>
      </c>
      <c r="B95" s="1" t="str">
        <f t="shared" si="4"/>
        <v>IDXLarge RetNew</v>
      </c>
      <c r="C95" s="1" t="s">
        <v>100</v>
      </c>
      <c r="D95" s="186" t="s">
        <v>5432</v>
      </c>
      <c r="E95" s="1" t="s">
        <v>8</v>
      </c>
      <c r="H95" s="16">
        <v>0.16229015911096059</v>
      </c>
      <c r="I95" s="16">
        <v>0.13689095496788101</v>
      </c>
      <c r="J95" s="16">
        <v>0.1464880483900218</v>
      </c>
      <c r="K95" s="16">
        <v>0.12630105877793252</v>
      </c>
      <c r="L95" s="16">
        <v>5.3578256036020636E-2</v>
      </c>
      <c r="M95" s="16">
        <v>0.14473409683356164</v>
      </c>
      <c r="N95" s="16">
        <v>0.20832311411164292</v>
      </c>
      <c r="O95" s="16">
        <v>0.18181528021117813</v>
      </c>
      <c r="P95" s="16">
        <v>0.25346254662129836</v>
      </c>
      <c r="Q95" s="16">
        <v>0.21457777154883126</v>
      </c>
      <c r="R95" s="16">
        <v>0.21891301030159141</v>
      </c>
      <c r="S95" s="16">
        <v>0.34506514866435284</v>
      </c>
      <c r="T95" s="16">
        <v>0.4237613147259075</v>
      </c>
      <c r="U95" s="16">
        <v>0.29486242203887825</v>
      </c>
      <c r="V95" s="16">
        <v>0.25132802067051191</v>
      </c>
      <c r="W95" s="16">
        <v>0.19929265632196788</v>
      </c>
      <c r="X95" s="16">
        <v>0.28278808334118855</v>
      </c>
      <c r="Y95" s="16">
        <v>0.28374874501219671</v>
      </c>
      <c r="Z95" s="16">
        <v>0.36962921819072009</v>
      </c>
      <c r="AA95" s="16">
        <v>0.57946181925338724</v>
      </c>
      <c r="AB95" s="16">
        <v>0.45799338297208697</v>
      </c>
      <c r="AC95" s="16">
        <v>0.41964214975518421</v>
      </c>
      <c r="AD95" s="16">
        <v>0.41977879324002215</v>
      </c>
      <c r="AE95" s="16">
        <v>0.43838540697092604</v>
      </c>
      <c r="AF95" s="16">
        <v>0.46664717469387768</v>
      </c>
      <c r="AG95" s="16">
        <v>0.75976124486478003</v>
      </c>
      <c r="AH95" s="16">
        <v>8.1015413717225995E-2</v>
      </c>
      <c r="AI95" s="16">
        <v>6.1972529862827738E-2</v>
      </c>
      <c r="AJ95" s="90">
        <v>7.4358262281813317E-2</v>
      </c>
      <c r="AK95" s="90">
        <v>0.12060101624728808</v>
      </c>
      <c r="AL95" s="90">
        <v>0.1263863441272382</v>
      </c>
      <c r="AM95" s="90">
        <v>0.13450480659723768</v>
      </c>
      <c r="AN95" s="90">
        <v>0.15315467836643115</v>
      </c>
      <c r="AO95" s="90">
        <v>0.10892364131170944</v>
      </c>
      <c r="AP95" s="90">
        <v>9.3911374163488409E-2</v>
      </c>
      <c r="AQ95" s="418">
        <v>0.10894086180372314</v>
      </c>
      <c r="AR95" s="90">
        <v>8.5639480511102747E-2</v>
      </c>
      <c r="AS95" s="90">
        <v>0.13097221253827349</v>
      </c>
      <c r="AT95" s="90">
        <v>0.18333383407298806</v>
      </c>
      <c r="AU95" s="90">
        <v>0.14987117929394997</v>
      </c>
      <c r="AV95" s="90">
        <v>0.16331453753642425</v>
      </c>
      <c r="AW95" s="90">
        <v>0.16295102730063077</v>
      </c>
      <c r="AX95" s="90">
        <v>0.16223205154806924</v>
      </c>
      <c r="AY95" s="90">
        <v>0.16734249559754788</v>
      </c>
      <c r="AZ95" s="90">
        <v>0.14512686042095077</v>
      </c>
      <c r="BA95" s="90">
        <v>0.1221681480831906</v>
      </c>
      <c r="BB95" s="90">
        <v>0.10950338683679799</v>
      </c>
      <c r="BC95" s="90">
        <v>0.10893065258938273</v>
      </c>
      <c r="BD95" s="90">
        <v>8.4375051660620023E-2</v>
      </c>
    </row>
    <row r="96" spans="1:56">
      <c r="A96" s="19" t="s">
        <v>5429</v>
      </c>
      <c r="B96" s="1" t="str">
        <f t="shared" si="4"/>
        <v>IDLarge RetNew</v>
      </c>
      <c r="C96" s="1" t="s">
        <v>101</v>
      </c>
      <c r="D96" s="186" t="s">
        <v>5429</v>
      </c>
      <c r="E96" s="1" t="s">
        <v>8</v>
      </c>
      <c r="H96" s="16">
        <v>0.29974721869213228</v>
      </c>
      <c r="I96" s="16">
        <v>0.25283531201468296</v>
      </c>
      <c r="J96" s="16">
        <v>0.27056098359313285</v>
      </c>
      <c r="K96" s="16">
        <v>0.23327595027294512</v>
      </c>
      <c r="L96" s="16">
        <v>9.8958145812104853E-2</v>
      </c>
      <c r="M96" s="16">
        <v>0.26732146430465759</v>
      </c>
      <c r="N96" s="16">
        <v>0.38476931926324892</v>
      </c>
      <c r="O96" s="16">
        <v>0.33580979190346144</v>
      </c>
      <c r="P96" s="16">
        <v>0.46814109868740644</v>
      </c>
      <c r="Q96" s="16">
        <v>0.39632156729196283</v>
      </c>
      <c r="R96" s="16">
        <v>0.40432868100498676</v>
      </c>
      <c r="S96" s="16">
        <v>0.63732957775343879</v>
      </c>
      <c r="T96" s="16">
        <v>0.78268008469672801</v>
      </c>
      <c r="U96" s="16">
        <v>0.54460597849651282</v>
      </c>
      <c r="V96" s="16">
        <v>0.46419866483633754</v>
      </c>
      <c r="W96" s="16">
        <v>0.36809021425281468</v>
      </c>
      <c r="X96" s="16">
        <v>0.52230487618688526</v>
      </c>
      <c r="Y96" s="16">
        <v>0.52407920228013871</v>
      </c>
      <c r="Z96" s="16">
        <v>0.17161356558854859</v>
      </c>
      <c r="AA96" s="16">
        <v>0.26903584465335839</v>
      </c>
      <c r="AB96" s="16">
        <v>0.21263978495132607</v>
      </c>
      <c r="AC96" s="16">
        <v>0.19483385524347838</v>
      </c>
      <c r="AD96" s="16">
        <v>0.19489729686143883</v>
      </c>
      <c r="AE96" s="16">
        <v>0.20353608180792992</v>
      </c>
      <c r="AF96" s="16">
        <v>0.21665761682215748</v>
      </c>
      <c r="AG96" s="16">
        <v>0.35274629225864784</v>
      </c>
      <c r="AH96" s="16">
        <v>3.7614299225854922E-2</v>
      </c>
      <c r="AI96" s="16">
        <v>2.8772960293455736E-2</v>
      </c>
      <c r="AJ96" s="90">
        <v>3.4523478916556181E-2</v>
      </c>
      <c r="AK96" s="90">
        <v>5.5993328971955178E-2</v>
      </c>
      <c r="AL96" s="90">
        <v>5.8679374059074876E-2</v>
      </c>
      <c r="AM96" s="90">
        <v>6.2448660205860346E-2</v>
      </c>
      <c r="AN96" s="90">
        <v>7.1107529241557318E-2</v>
      </c>
      <c r="AO96" s="90">
        <v>5.0571690609007951E-2</v>
      </c>
      <c r="AP96" s="90">
        <v>4.3601709433048183E-2</v>
      </c>
      <c r="AQ96" s="418">
        <v>5.0579685837442885E-2</v>
      </c>
      <c r="AR96" s="90">
        <v>3.9761187380154842E-2</v>
      </c>
      <c r="AS96" s="90">
        <v>6.0808527249912689E-2</v>
      </c>
      <c r="AT96" s="90">
        <v>8.5119280105315887E-2</v>
      </c>
      <c r="AU96" s="90">
        <v>6.9583047529333905E-2</v>
      </c>
      <c r="AV96" s="90">
        <v>7.5824606713339834E-2</v>
      </c>
      <c r="AW96" s="90">
        <v>7.565583410386427E-2</v>
      </c>
      <c r="AX96" s="90">
        <v>7.5322023933032153E-2</v>
      </c>
      <c r="AY96" s="90">
        <v>7.7694730098861506E-2</v>
      </c>
      <c r="AZ96" s="90">
        <v>6.7380328052584287E-2</v>
      </c>
      <c r="BA96" s="90">
        <v>5.6720925895767063E-2</v>
      </c>
      <c r="BB96" s="90">
        <v>5.0840858174227635E-2</v>
      </c>
      <c r="BC96" s="90">
        <v>5.0574945845070551E-2</v>
      </c>
      <c r="BD96" s="90">
        <v>3.9174131128145009E-2</v>
      </c>
    </row>
    <row r="97" spans="1:56">
      <c r="A97" s="19" t="s">
        <v>5430</v>
      </c>
      <c r="B97" s="1" t="str">
        <f t="shared" si="4"/>
        <v>IDMedium RetNew</v>
      </c>
      <c r="C97" s="1" t="s">
        <v>102</v>
      </c>
      <c r="D97" s="186" t="s">
        <v>5430</v>
      </c>
      <c r="E97" s="1" t="s">
        <v>8</v>
      </c>
      <c r="H97" s="16">
        <v>7.4936804673033069E-2</v>
      </c>
      <c r="I97" s="16">
        <v>6.3208828003670739E-2</v>
      </c>
      <c r="J97" s="16">
        <v>6.7640245898283213E-2</v>
      </c>
      <c r="K97" s="16">
        <v>5.831898756823628E-2</v>
      </c>
      <c r="L97" s="16">
        <v>2.4739536453026213E-2</v>
      </c>
      <c r="M97" s="16">
        <v>6.6830366076164396E-2</v>
      </c>
      <c r="N97" s="16">
        <v>9.619232981581223E-2</v>
      </c>
      <c r="O97" s="16">
        <v>8.395244797586536E-2</v>
      </c>
      <c r="P97" s="16">
        <v>0.11703527467185161</v>
      </c>
      <c r="Q97" s="16">
        <v>9.9080391822990707E-2</v>
      </c>
      <c r="R97" s="16">
        <v>0.10108217025124669</v>
      </c>
      <c r="S97" s="16">
        <v>0.1593323944383597</v>
      </c>
      <c r="T97" s="16">
        <v>0.195670021174182</v>
      </c>
      <c r="U97" s="16">
        <v>0.13615149462412821</v>
      </c>
      <c r="V97" s="16">
        <v>0.11604966620908438</v>
      </c>
      <c r="W97" s="16">
        <v>9.2022553563203671E-2</v>
      </c>
      <c r="X97" s="16">
        <v>0.13057621904672131</v>
      </c>
      <c r="Y97" s="16">
        <v>0.13101980057003468</v>
      </c>
      <c r="Z97" s="16">
        <v>0.59404695780651429</v>
      </c>
      <c r="AA97" s="16">
        <v>0.93127792380008656</v>
      </c>
      <c r="AB97" s="16">
        <v>0.73606079406228253</v>
      </c>
      <c r="AC97" s="16">
        <v>0.67442488353511743</v>
      </c>
      <c r="AD97" s="16">
        <v>0.67464448913574981</v>
      </c>
      <c r="AE97" s="16">
        <v>0.70454797548898818</v>
      </c>
      <c r="AF97" s="16">
        <v>0.7499686736151604</v>
      </c>
      <c r="AG97" s="16">
        <v>1.2210448578183961</v>
      </c>
      <c r="AH97" s="16">
        <v>0.13020334347411319</v>
      </c>
      <c r="AI97" s="16">
        <v>9.9598708708116004E-2</v>
      </c>
      <c r="AJ97" s="90">
        <v>0.11950435009577139</v>
      </c>
      <c r="AK97" s="90">
        <v>0.1938230618259987</v>
      </c>
      <c r="AL97" s="90">
        <v>0.20312091020448994</v>
      </c>
      <c r="AM97" s="90">
        <v>0.21616843917413195</v>
      </c>
      <c r="AN97" s="90">
        <v>0.24614144737462149</v>
      </c>
      <c r="AO97" s="90">
        <v>0.17505585210810443</v>
      </c>
      <c r="AP97" s="90">
        <v>0.15092899419132064</v>
      </c>
      <c r="AQ97" s="418">
        <v>0.17508352789884077</v>
      </c>
      <c r="AR97" s="90">
        <v>0.13763487939284369</v>
      </c>
      <c r="AS97" s="90">
        <v>0.21049105586508238</v>
      </c>
      <c r="AT97" s="90">
        <v>0.29464366190301655</v>
      </c>
      <c r="AU97" s="90">
        <v>0.24086439529384812</v>
      </c>
      <c r="AV97" s="90">
        <v>0.26246979246925328</v>
      </c>
      <c r="AW97" s="90">
        <v>0.2618855795902994</v>
      </c>
      <c r="AX97" s="90">
        <v>0.26073008284511129</v>
      </c>
      <c r="AY97" s="90">
        <v>0.26894329649605903</v>
      </c>
      <c r="AZ97" s="90">
        <v>0.23323959710509945</v>
      </c>
      <c r="BA97" s="90">
        <v>0.19634166656227062</v>
      </c>
      <c r="BB97" s="90">
        <v>0.17598758598771103</v>
      </c>
      <c r="BC97" s="90">
        <v>0.1750671202329365</v>
      </c>
      <c r="BD97" s="90">
        <v>0.13560276159742504</v>
      </c>
    </row>
    <row r="98" spans="1:56">
      <c r="A98" s="19" t="s">
        <v>5431</v>
      </c>
      <c r="B98" s="1" t="str">
        <f t="shared" si="4"/>
        <v>IDSmall RetNew</v>
      </c>
      <c r="C98" s="1" t="s">
        <v>103</v>
      </c>
      <c r="D98" s="186" t="s">
        <v>5431</v>
      </c>
      <c r="E98" s="1" t="s">
        <v>8</v>
      </c>
      <c r="H98" s="16">
        <v>0.14468181752387402</v>
      </c>
      <c r="I98" s="16">
        <v>0.12203840501376527</v>
      </c>
      <c r="J98" s="16">
        <v>0.13059422211856206</v>
      </c>
      <c r="K98" s="16">
        <v>0.11259750338088605</v>
      </c>
      <c r="L98" s="16">
        <v>4.7765061698848296E-2</v>
      </c>
      <c r="M98" s="16">
        <v>0.12903057278561647</v>
      </c>
      <c r="N98" s="16">
        <v>0.18572023680929586</v>
      </c>
      <c r="O98" s="16">
        <v>0.1620884799094951</v>
      </c>
      <c r="P98" s="16">
        <v>0.22596208001944354</v>
      </c>
      <c r="Q98" s="16">
        <v>0.19129626933621519</v>
      </c>
      <c r="R98" s="16">
        <v>0.19516113844217509</v>
      </c>
      <c r="S98" s="16">
        <v>0.30762587914384881</v>
      </c>
      <c r="T98" s="16">
        <v>0.37778357940318252</v>
      </c>
      <c r="U98" s="16">
        <v>0.26287010484048079</v>
      </c>
      <c r="V98" s="16">
        <v>0.2240591482840664</v>
      </c>
      <c r="W98" s="16">
        <v>0.17766957586201376</v>
      </c>
      <c r="X98" s="16">
        <v>0.25210582142520493</v>
      </c>
      <c r="Y98" s="16">
        <v>0.25296225213763002</v>
      </c>
      <c r="Z98" s="16">
        <v>0.18481460909536004</v>
      </c>
      <c r="AA98" s="16">
        <v>0.28973090962669362</v>
      </c>
      <c r="AB98" s="16">
        <v>0.22899669148604349</v>
      </c>
      <c r="AC98" s="16">
        <v>0.20982107487759211</v>
      </c>
      <c r="AD98" s="16">
        <v>0.20988939662001108</v>
      </c>
      <c r="AE98" s="16">
        <v>0.21919270348546302</v>
      </c>
      <c r="AF98" s="16">
        <v>0.23332358734693884</v>
      </c>
      <c r="AG98" s="16">
        <v>0.37988062243239001</v>
      </c>
      <c r="AH98" s="16">
        <v>4.0507706858612998E-2</v>
      </c>
      <c r="AI98" s="16">
        <v>3.0986264931413869E-2</v>
      </c>
      <c r="AJ98" s="90">
        <v>3.7179131140906659E-2</v>
      </c>
      <c r="AK98" s="90">
        <v>6.0300508123644042E-2</v>
      </c>
      <c r="AL98" s="90">
        <v>6.3193172063619102E-2</v>
      </c>
      <c r="AM98" s="90">
        <v>6.725240329861884E-2</v>
      </c>
      <c r="AN98" s="90">
        <v>7.6577339183215576E-2</v>
      </c>
      <c r="AO98" s="90">
        <v>5.4461820655854719E-2</v>
      </c>
      <c r="AP98" s="90">
        <v>4.6955687081744205E-2</v>
      </c>
      <c r="AQ98" s="418">
        <v>5.4470430901861572E-2</v>
      </c>
      <c r="AR98" s="90">
        <v>4.2819740255551374E-2</v>
      </c>
      <c r="AS98" s="90">
        <v>6.5486106269136743E-2</v>
      </c>
      <c r="AT98" s="90">
        <v>9.1666917036494031E-2</v>
      </c>
      <c r="AU98" s="90">
        <v>7.4935589646974984E-2</v>
      </c>
      <c r="AV98" s="90">
        <v>8.1657268768212124E-2</v>
      </c>
      <c r="AW98" s="90">
        <v>8.1475513650315384E-2</v>
      </c>
      <c r="AX98" s="90">
        <v>8.1116025774034622E-2</v>
      </c>
      <c r="AY98" s="90">
        <v>8.367124779877394E-2</v>
      </c>
      <c r="AZ98" s="90">
        <v>7.2563430210475385E-2</v>
      </c>
      <c r="BA98" s="90">
        <v>6.1084074041595299E-2</v>
      </c>
      <c r="BB98" s="90">
        <v>5.4751693418398993E-2</v>
      </c>
      <c r="BC98" s="90">
        <v>5.4465326294691363E-2</v>
      </c>
      <c r="BD98" s="90">
        <v>4.2187525830310012E-2</v>
      </c>
    </row>
    <row r="99" spans="1:56">
      <c r="B99" s="1" t="str">
        <f t="shared" si="4"/>
        <v>IDSchool K-12New</v>
      </c>
      <c r="C99" s="1" t="s">
        <v>104</v>
      </c>
      <c r="D99" s="186" t="s">
        <v>5433</v>
      </c>
      <c r="E99" s="1" t="s">
        <v>8</v>
      </c>
      <c r="H99" s="16">
        <v>0.18433800000000003</v>
      </c>
      <c r="I99" s="16">
        <v>0.206844</v>
      </c>
      <c r="J99" s="16">
        <v>0.137214</v>
      </c>
      <c r="K99" s="16">
        <v>0.61676999999999993</v>
      </c>
      <c r="L99" s="16">
        <v>0.68554199999999998</v>
      </c>
      <c r="M99" s="16">
        <v>0.40642800000000001</v>
      </c>
      <c r="N99" s="16">
        <v>0.53598599999999996</v>
      </c>
      <c r="O99" s="16">
        <v>1.033296</v>
      </c>
      <c r="P99" s="16">
        <v>0.77985599999999999</v>
      </c>
      <c r="Q99" s="16">
        <v>0.64818600000000004</v>
      </c>
      <c r="R99" s="16">
        <v>0.78117599999999998</v>
      </c>
      <c r="S99" s="16">
        <v>0.39857400000000004</v>
      </c>
      <c r="T99" s="16">
        <v>0.61709999999999998</v>
      </c>
      <c r="U99" s="16">
        <v>0.37732200000000005</v>
      </c>
      <c r="V99" s="16">
        <v>0.84011400000000014</v>
      </c>
      <c r="W99" s="16">
        <v>0.93320000000000003</v>
      </c>
      <c r="X99" s="16">
        <v>1.1757</v>
      </c>
      <c r="Y99" s="16">
        <v>0.60420000000000007</v>
      </c>
      <c r="Z99" s="16">
        <v>0.75339999999999996</v>
      </c>
      <c r="AA99" s="16">
        <v>1.5335999999999999</v>
      </c>
      <c r="AB99" s="16">
        <v>1.2076663465344608</v>
      </c>
      <c r="AC99" s="16">
        <v>0.88413198109065294</v>
      </c>
      <c r="AD99" s="16">
        <v>0.97240838928959727</v>
      </c>
      <c r="AE99" s="16">
        <v>1.0165069098294888</v>
      </c>
      <c r="AF99" s="16">
        <v>1.0061507490290587</v>
      </c>
      <c r="AG99" s="16">
        <v>0.30739999999999995</v>
      </c>
      <c r="AH99" s="16">
        <v>0.1390714246565487</v>
      </c>
      <c r="AI99" s="16">
        <v>3.1614803243541691E-2</v>
      </c>
      <c r="AJ99" s="90">
        <v>3.2071342186889472E-2</v>
      </c>
      <c r="AK99" s="90">
        <v>3.1896918853679804E-2</v>
      </c>
      <c r="AL99" s="90">
        <v>0.16076876965589032</v>
      </c>
      <c r="AM99" s="90">
        <v>4.7793140961221788E-2</v>
      </c>
      <c r="AN99" s="90">
        <v>8.4250053326627772E-2</v>
      </c>
      <c r="AO99" s="90">
        <v>0.10554914346288741</v>
      </c>
      <c r="AP99" s="90">
        <v>0.20031942752913232</v>
      </c>
      <c r="AQ99" s="418">
        <v>0.2175238236413721</v>
      </c>
      <c r="AR99" s="90">
        <v>0.36668015296906692</v>
      </c>
      <c r="AS99" s="90">
        <v>0.44804659883781722</v>
      </c>
      <c r="AT99" s="90">
        <v>0.47116112962917311</v>
      </c>
      <c r="AU99" s="90">
        <v>0.49418405848501623</v>
      </c>
      <c r="AV99" s="90">
        <v>0.53779029000056144</v>
      </c>
      <c r="AW99" s="90">
        <v>0.47492328142703377</v>
      </c>
      <c r="AX99" s="90">
        <v>0.46658079013459069</v>
      </c>
      <c r="AY99" s="90">
        <v>0.49808331066672501</v>
      </c>
      <c r="AZ99" s="90">
        <v>0.37147016270322331</v>
      </c>
      <c r="BA99" s="90">
        <v>0.40921312265194071</v>
      </c>
      <c r="BB99" s="90">
        <v>0.4683883062870034</v>
      </c>
      <c r="BC99" s="90">
        <v>0.51192204146339559</v>
      </c>
      <c r="BD99" s="90">
        <v>0.44410321771814082</v>
      </c>
    </row>
    <row r="100" spans="1:56">
      <c r="B100" s="1" t="str">
        <f t="shared" si="4"/>
        <v>IDUniversityNew</v>
      </c>
      <c r="C100" s="1" t="s">
        <v>105</v>
      </c>
      <c r="D100" s="185" t="s">
        <v>52</v>
      </c>
      <c r="E100" s="1" t="s">
        <v>8</v>
      </c>
      <c r="H100" s="16">
        <v>9.4962000000000019E-2</v>
      </c>
      <c r="I100" s="16">
        <v>0.106556</v>
      </c>
      <c r="J100" s="16">
        <v>7.0686000000000013E-2</v>
      </c>
      <c r="K100" s="16">
        <v>0.31773000000000001</v>
      </c>
      <c r="L100" s="16">
        <v>0.35315800000000003</v>
      </c>
      <c r="M100" s="16">
        <v>0.20937199999999997</v>
      </c>
      <c r="N100" s="16">
        <v>0.27611400000000003</v>
      </c>
      <c r="O100" s="16">
        <v>0.532304</v>
      </c>
      <c r="P100" s="16">
        <v>0.40174399999999999</v>
      </c>
      <c r="Q100" s="16">
        <v>0.33391400000000004</v>
      </c>
      <c r="R100" s="16">
        <v>0.402424</v>
      </c>
      <c r="S100" s="16">
        <v>0.20532599999999998</v>
      </c>
      <c r="T100" s="16">
        <v>0.31790000000000002</v>
      </c>
      <c r="U100" s="16">
        <v>0.19437800000000005</v>
      </c>
      <c r="V100" s="16">
        <v>0.43278600000000006</v>
      </c>
      <c r="W100" s="16">
        <v>0.53679999999999994</v>
      </c>
      <c r="X100" s="16">
        <v>0.58729999999999993</v>
      </c>
      <c r="Y100" s="16">
        <v>0.3029</v>
      </c>
      <c r="Z100" s="16">
        <v>0.19550000000000001</v>
      </c>
      <c r="AA100" s="16">
        <v>0.11359999999999999</v>
      </c>
      <c r="AB100" s="16">
        <v>0.23634605624237559</v>
      </c>
      <c r="AC100" s="16">
        <v>0.27313452288332429</v>
      </c>
      <c r="AD100" s="16">
        <v>0.28219361090513184</v>
      </c>
      <c r="AE100" s="16">
        <v>0.26393138211722167</v>
      </c>
      <c r="AF100" s="16">
        <v>0.24209458173896797</v>
      </c>
      <c r="AG100" s="16">
        <v>0.30739999999999995</v>
      </c>
      <c r="AH100" s="16">
        <v>2.2130843761181285E-2</v>
      </c>
      <c r="AI100" s="16">
        <v>3.6733991700000003E-2</v>
      </c>
      <c r="AJ100" s="90">
        <v>3.7172690890009172E-2</v>
      </c>
      <c r="AK100" s="90">
        <v>3.741211696994165E-2</v>
      </c>
      <c r="AL100" s="90">
        <v>3.7215522026005129E-2</v>
      </c>
      <c r="AM100" s="90">
        <v>3.720958221208738E-2</v>
      </c>
      <c r="AN100" s="90">
        <v>3.7153621941784509E-2</v>
      </c>
      <c r="AO100" s="90">
        <v>3.7135747124483018E-2</v>
      </c>
      <c r="AP100" s="90">
        <v>7.8584559445642965E-2</v>
      </c>
      <c r="AQ100" s="418">
        <v>0.13042713170381059</v>
      </c>
      <c r="AR100" s="90">
        <v>0.27905650248703812</v>
      </c>
      <c r="AS100" s="90">
        <v>0.39934555667799443</v>
      </c>
      <c r="AT100" s="90">
        <v>0.45942130327273401</v>
      </c>
      <c r="AU100" s="90">
        <v>0.45445483486807237</v>
      </c>
      <c r="AV100" s="90">
        <v>0.41097446093612561</v>
      </c>
      <c r="AW100" s="90">
        <v>0.41463826445331642</v>
      </c>
      <c r="AX100" s="90">
        <v>0.43524020702191385</v>
      </c>
      <c r="AY100" s="90">
        <v>0.36172113172740983</v>
      </c>
      <c r="AZ100" s="90">
        <v>0.2865369615361042</v>
      </c>
      <c r="BA100" s="90">
        <v>0.36290097795303916</v>
      </c>
      <c r="BB100" s="90">
        <v>0.3893660711942038</v>
      </c>
      <c r="BC100" s="90">
        <v>0.40641103926697414</v>
      </c>
      <c r="BD100" s="90">
        <v>0.33853247525874924</v>
      </c>
    </row>
    <row r="101" spans="1:56">
      <c r="B101" s="1" t="str">
        <f t="shared" si="4"/>
        <v>IDWarehouseNew</v>
      </c>
      <c r="C101" s="1" t="s">
        <v>106</v>
      </c>
      <c r="D101" s="185" t="s">
        <v>54</v>
      </c>
      <c r="E101" s="1" t="s">
        <v>8</v>
      </c>
      <c r="H101" s="16">
        <v>0.51962010000000003</v>
      </c>
      <c r="I101" s="16">
        <v>0.2356029</v>
      </c>
      <c r="J101" s="16">
        <v>0.29530000000000001</v>
      </c>
      <c r="K101" s="16">
        <v>0.39574090000000001</v>
      </c>
      <c r="L101" s="16">
        <v>0.68245239999999996</v>
      </c>
      <c r="M101" s="16">
        <v>0.37956290000000004</v>
      </c>
      <c r="N101" s="16">
        <v>0.31980000000000003</v>
      </c>
      <c r="O101" s="16">
        <v>0.7399</v>
      </c>
      <c r="P101" s="16">
        <v>0.63590000000000002</v>
      </c>
      <c r="Q101" s="16">
        <v>0.7046</v>
      </c>
      <c r="R101" s="16">
        <v>0.49339999999999995</v>
      </c>
      <c r="S101" s="16">
        <v>1.1999000000000002</v>
      </c>
      <c r="T101" s="16">
        <v>1.5182</v>
      </c>
      <c r="U101" s="16">
        <v>1.0499000000000001</v>
      </c>
      <c r="V101" s="16">
        <v>1.0911</v>
      </c>
      <c r="W101" s="16">
        <v>0.79139999999999999</v>
      </c>
      <c r="X101" s="16">
        <v>0.41299999999999998</v>
      </c>
      <c r="Y101" s="16">
        <v>0.74629999999999996</v>
      </c>
      <c r="Z101" s="16">
        <v>0.95779999999999998</v>
      </c>
      <c r="AA101" s="16">
        <v>1.0682</v>
      </c>
      <c r="AB101" s="16">
        <v>0.76954163000000042</v>
      </c>
      <c r="AC101" s="16">
        <v>0.65636095000000005</v>
      </c>
      <c r="AD101" s="16">
        <v>0.53005643999999963</v>
      </c>
      <c r="AE101" s="16">
        <v>0.52549197000000003</v>
      </c>
      <c r="AF101" s="16">
        <v>0.58733356999999997</v>
      </c>
      <c r="AG101" s="16">
        <v>0</v>
      </c>
      <c r="AH101" s="16">
        <v>0.22309007721811627</v>
      </c>
      <c r="AI101" s="16">
        <v>0.54096165877571545</v>
      </c>
      <c r="AJ101" s="90">
        <v>0.93972308533686744</v>
      </c>
      <c r="AK101" s="90">
        <v>1.0478614519718121</v>
      </c>
      <c r="AL101" s="90">
        <v>0.6959988936043352</v>
      </c>
      <c r="AM101" s="90">
        <v>0.44181129544879127</v>
      </c>
      <c r="AN101" s="90">
        <v>0.53198152909644369</v>
      </c>
      <c r="AO101" s="90">
        <v>0.20302201694442756</v>
      </c>
      <c r="AP101" s="90">
        <v>0.22016859180627704</v>
      </c>
      <c r="AQ101" s="418">
        <v>0.59568079406835617</v>
      </c>
      <c r="AR101" s="90">
        <v>0.73604119466512341</v>
      </c>
      <c r="AS101" s="90">
        <v>0.51627443611601143</v>
      </c>
      <c r="AT101" s="90">
        <v>0.26516308257679788</v>
      </c>
      <c r="AU101" s="90">
        <v>0.61850888773844215</v>
      </c>
      <c r="AV101" s="90">
        <v>0.29659944701058771</v>
      </c>
      <c r="AW101" s="90">
        <v>0.37674045881286294</v>
      </c>
      <c r="AX101" s="90">
        <v>0.61135906652781069</v>
      </c>
      <c r="AY101" s="90">
        <v>0.28981419037257539</v>
      </c>
      <c r="AZ101" s="90">
        <v>0.78439058545113383</v>
      </c>
      <c r="BA101" s="90">
        <v>0.60720156560500016</v>
      </c>
      <c r="BB101" s="90">
        <v>0.41547859464988551</v>
      </c>
      <c r="BC101" s="90">
        <v>0.54981377667242037</v>
      </c>
      <c r="BD101" s="90">
        <v>0.3556992938453124</v>
      </c>
    </row>
    <row r="102" spans="1:56">
      <c r="B102" s="1" t="str">
        <f t="shared" si="4"/>
        <v>IDSupermarketNew</v>
      </c>
      <c r="C102" s="1" t="s">
        <v>107</v>
      </c>
      <c r="D102" s="185" t="s">
        <v>56</v>
      </c>
      <c r="E102" s="1" t="s">
        <v>8</v>
      </c>
      <c r="H102" s="16">
        <v>0.21296593880742018</v>
      </c>
      <c r="I102" s="16">
        <v>0.17963572713639753</v>
      </c>
      <c r="J102" s="16">
        <v>0.19222955304466666</v>
      </c>
      <c r="K102" s="16">
        <v>0.16573909165141087</v>
      </c>
      <c r="L102" s="16">
        <v>7.0308290156854247E-2</v>
      </c>
      <c r="M102" s="16">
        <v>0.18992792279246576</v>
      </c>
      <c r="N102" s="16">
        <v>0.27337287618122147</v>
      </c>
      <c r="O102" s="16">
        <v>0.23858786048286421</v>
      </c>
      <c r="P102" s="16">
        <v>0.33260728493597691</v>
      </c>
      <c r="Q102" s="16">
        <v>0.28158057651454166</v>
      </c>
      <c r="R102" s="16">
        <v>0.28726951166620807</v>
      </c>
      <c r="S102" s="16">
        <v>0.45281318188111136</v>
      </c>
      <c r="T102" s="16">
        <v>0.55608255432891829</v>
      </c>
      <c r="U102" s="16">
        <v>0.38693444428509655</v>
      </c>
      <c r="V102" s="16">
        <v>0.32980624434603434</v>
      </c>
      <c r="W102" s="16">
        <v>7.7976356796648869E-2</v>
      </c>
      <c r="X102" s="16">
        <v>0.10613982502339432</v>
      </c>
      <c r="Y102" s="16">
        <v>0.10925090581588365</v>
      </c>
      <c r="Z102" s="16">
        <v>0.1041</v>
      </c>
      <c r="AA102" s="16">
        <v>0.14449999999999999</v>
      </c>
      <c r="AB102" s="16">
        <v>0.12252214500704957</v>
      </c>
      <c r="AC102" s="16">
        <v>0.11151282493501802</v>
      </c>
      <c r="AD102" s="16">
        <v>0.10818632947011167</v>
      </c>
      <c r="AE102" s="16">
        <v>0.10758392265257145</v>
      </c>
      <c r="AF102" s="16">
        <v>0.10745878270009949</v>
      </c>
      <c r="AG102" s="16">
        <v>0.35375999999999985</v>
      </c>
      <c r="AH102" s="16">
        <v>1.0146379601931814E-2</v>
      </c>
      <c r="AI102" s="16">
        <v>1.6812482295138688E-2</v>
      </c>
      <c r="AJ102" s="90">
        <v>1.6684816462525731E-2</v>
      </c>
      <c r="AK102" s="90">
        <v>1.6527023559655962E-2</v>
      </c>
      <c r="AL102" s="90">
        <v>1.6286182606041068E-2</v>
      </c>
      <c r="AM102" s="90">
        <v>1.6118690201193914E-2</v>
      </c>
      <c r="AN102" s="90">
        <v>1.5884058467418503E-2</v>
      </c>
      <c r="AO102" s="90">
        <v>1.5654516397839761E-2</v>
      </c>
      <c r="AP102" s="90">
        <v>1.5441319703033496E-2</v>
      </c>
      <c r="AQ102" s="418">
        <v>1.5170426144446112E-2</v>
      </c>
      <c r="AR102" s="90">
        <v>1.4870759046176725E-2</v>
      </c>
      <c r="AS102" s="90">
        <v>1.4549402188535619E-2</v>
      </c>
      <c r="AT102" s="90">
        <v>1.4225193588697348E-2</v>
      </c>
      <c r="AU102" s="90">
        <v>1.3909100251844773E-2</v>
      </c>
      <c r="AV102" s="90">
        <v>1.361805221499838E-2</v>
      </c>
      <c r="AW102" s="90">
        <v>1.3355542343748149E-2</v>
      </c>
      <c r="AX102" s="90">
        <v>1.1864678521575531E-2</v>
      </c>
      <c r="AY102" s="90">
        <v>1.2975034172777742E-2</v>
      </c>
      <c r="AZ102" s="90">
        <v>1.2733996177758701E-2</v>
      </c>
      <c r="BA102" s="90">
        <v>1.2458425551011044E-2</v>
      </c>
      <c r="BB102" s="90">
        <v>1.224231614395343E-2</v>
      </c>
      <c r="BC102" s="90">
        <v>1.1992370274025917E-2</v>
      </c>
      <c r="BD102" s="90">
        <v>1.1716087064136526E-2</v>
      </c>
    </row>
    <row r="103" spans="1:56">
      <c r="B103" s="1" t="str">
        <f t="shared" si="4"/>
        <v>IDMiniMartNew</v>
      </c>
      <c r="C103" s="1" t="s">
        <v>108</v>
      </c>
      <c r="D103" s="185" t="s">
        <v>58</v>
      </c>
      <c r="E103" s="1" t="s">
        <v>8</v>
      </c>
      <c r="H103" s="16">
        <v>8.6178061192579855E-2</v>
      </c>
      <c r="I103" s="16">
        <v>7.2690772863602482E-2</v>
      </c>
      <c r="J103" s="16">
        <v>7.7786946955333336E-2</v>
      </c>
      <c r="K103" s="16">
        <v>6.7067408348589097E-2</v>
      </c>
      <c r="L103" s="16">
        <v>2.8450709843145752E-2</v>
      </c>
      <c r="M103" s="16">
        <v>7.6855577207534248E-2</v>
      </c>
      <c r="N103" s="16">
        <v>0.11062212381877858</v>
      </c>
      <c r="O103" s="16">
        <v>9.6546139517135726E-2</v>
      </c>
      <c r="P103" s="16">
        <v>0.13459171506402304</v>
      </c>
      <c r="Q103" s="16">
        <v>0.11394342348545834</v>
      </c>
      <c r="R103" s="16">
        <v>0.11624548833379195</v>
      </c>
      <c r="S103" s="16">
        <v>0.18323381811888867</v>
      </c>
      <c r="T103" s="16">
        <v>0.22502244567108176</v>
      </c>
      <c r="U103" s="16">
        <v>0.15657555571490342</v>
      </c>
      <c r="V103" s="16">
        <v>0.13345825565396569</v>
      </c>
      <c r="W103" s="16">
        <v>3.1553643203351134E-2</v>
      </c>
      <c r="X103" s="16">
        <v>4.2950174976605679E-2</v>
      </c>
      <c r="Y103" s="16">
        <v>4.4209094184116358E-2</v>
      </c>
      <c r="Z103" s="16">
        <v>0.1041</v>
      </c>
      <c r="AA103" s="16">
        <v>0.14449999999999999</v>
      </c>
      <c r="AB103" s="16">
        <v>0.12252214500704957</v>
      </c>
      <c r="AC103" s="16">
        <v>0.11151282493501802</v>
      </c>
      <c r="AD103" s="16">
        <v>0.10818632947011167</v>
      </c>
      <c r="AE103" s="16">
        <v>0.10758392265257145</v>
      </c>
      <c r="AF103" s="16">
        <v>0.10745878270009949</v>
      </c>
      <c r="AG103" s="16">
        <v>0</v>
      </c>
      <c r="AH103" s="16">
        <v>6.9458617506288605E-3</v>
      </c>
      <c r="AI103" s="16">
        <v>4.3900854922628288E-3</v>
      </c>
      <c r="AJ103" s="90">
        <v>5.6381991201077909E-3</v>
      </c>
      <c r="AK103" s="90">
        <v>7.9673503027616853E-3</v>
      </c>
      <c r="AL103" s="90">
        <v>8.622459249391385E-3</v>
      </c>
      <c r="AM103" s="90">
        <v>6.1775981052226711E-3</v>
      </c>
      <c r="AN103" s="90">
        <v>7.3108650315741172E-3</v>
      </c>
      <c r="AO103" s="90">
        <v>5.7869094727807215E-3</v>
      </c>
      <c r="AP103" s="90">
        <v>4.1708490435377185E-3</v>
      </c>
      <c r="AQ103" s="418">
        <v>3.0439914969163529E-3</v>
      </c>
      <c r="AR103" s="90">
        <v>2.6568986553251661E-3</v>
      </c>
      <c r="AS103" s="90">
        <v>3.8754339428273372E-3</v>
      </c>
      <c r="AT103" s="90">
        <v>4.816550829573921E-3</v>
      </c>
      <c r="AU103" s="90">
        <v>4.1238933906395537E-3</v>
      </c>
      <c r="AV103" s="90">
        <v>4.4068929815230772E-3</v>
      </c>
      <c r="AW103" s="90">
        <v>5.1689353256255304E-3</v>
      </c>
      <c r="AX103" s="90">
        <v>5.9897576261622636E-3</v>
      </c>
      <c r="AY103" s="90">
        <v>3.5667241525914129E-3</v>
      </c>
      <c r="AZ103" s="90">
        <v>3.7182041716115602E-3</v>
      </c>
      <c r="BA103" s="90">
        <v>3.2517088160283801E-3</v>
      </c>
      <c r="BB103" s="90">
        <v>2.7503832303927183E-3</v>
      </c>
      <c r="BC103" s="90">
        <v>2.7469549606116699E-3</v>
      </c>
      <c r="BD103" s="90">
        <v>2.7485322188222734E-3</v>
      </c>
    </row>
    <row r="104" spans="1:56">
      <c r="B104" s="1" t="str">
        <f t="shared" si="4"/>
        <v>IDRestaurantNew</v>
      </c>
      <c r="C104" s="1" t="s">
        <v>109</v>
      </c>
      <c r="D104" s="185" t="s">
        <v>60</v>
      </c>
      <c r="E104" s="1" t="s">
        <v>8</v>
      </c>
      <c r="H104" s="16">
        <v>8.6474074074074148E-2</v>
      </c>
      <c r="I104" s="16">
        <v>8.6474074074074037E-2</v>
      </c>
      <c r="J104" s="16">
        <v>8.6474074074074148E-2</v>
      </c>
      <c r="K104" s="16">
        <v>8.6474074074074148E-2</v>
      </c>
      <c r="L104" s="16">
        <v>8.6474074074073926E-2</v>
      </c>
      <c r="M104" s="16">
        <v>8.6474074074074148E-2</v>
      </c>
      <c r="N104" s="16">
        <v>8.6474074074074148E-2</v>
      </c>
      <c r="O104" s="16">
        <v>8.6474074074073926E-2</v>
      </c>
      <c r="P104" s="16">
        <v>8.6474074074074148E-2</v>
      </c>
      <c r="Q104" s="16">
        <v>8.6474074074074148E-2</v>
      </c>
      <c r="R104" s="16">
        <v>8.6474074074073926E-2</v>
      </c>
      <c r="S104" s="16">
        <v>8.6474074074074148E-2</v>
      </c>
      <c r="T104" s="16">
        <v>8.6474074074074148E-2</v>
      </c>
      <c r="U104" s="16">
        <v>8.6474074074073926E-2</v>
      </c>
      <c r="V104" s="16">
        <v>8.6474074074073926E-2</v>
      </c>
      <c r="W104" s="16">
        <v>8.647407407407437E-2</v>
      </c>
      <c r="X104" s="16">
        <v>8.6474074074073926E-2</v>
      </c>
      <c r="Y104" s="16">
        <v>8.647407407407437E-2</v>
      </c>
      <c r="Z104" s="16">
        <v>8.6474074074073926E-2</v>
      </c>
      <c r="AA104" s="16">
        <v>8.6474074074073926E-2</v>
      </c>
      <c r="AB104" s="16">
        <v>8.6474074074073926E-2</v>
      </c>
      <c r="AC104" s="16">
        <v>8.647407407407437E-2</v>
      </c>
      <c r="AD104" s="16">
        <v>8.6474074074073926E-2</v>
      </c>
      <c r="AE104" s="16">
        <v>8.647407407407437E-2</v>
      </c>
      <c r="AF104" s="16">
        <v>8.6474074074073926E-2</v>
      </c>
      <c r="AG104" s="16">
        <v>8.6474074074073926E-2</v>
      </c>
      <c r="AH104" s="16">
        <v>7.6117711842263874E-2</v>
      </c>
      <c r="AI104" s="16">
        <v>0.1347940283811454</v>
      </c>
      <c r="AJ104" s="90">
        <v>7.0344821124394566E-2</v>
      </c>
      <c r="AK104" s="90">
        <v>4.7883837993671512E-2</v>
      </c>
      <c r="AL104" s="90">
        <v>4.5652553051796545E-2</v>
      </c>
      <c r="AM104" s="90">
        <v>3.0542626627774905E-2</v>
      </c>
      <c r="AN104" s="90">
        <v>3.1701659552545045E-2</v>
      </c>
      <c r="AO104" s="90">
        <v>3.0921955200121965E-2</v>
      </c>
      <c r="AP104" s="90">
        <v>3.0891008521734188E-2</v>
      </c>
      <c r="AQ104" s="418">
        <v>3.0980910625757741E-2</v>
      </c>
      <c r="AR104" s="90">
        <v>3.0964466424024041E-2</v>
      </c>
      <c r="AS104" s="90">
        <v>3.0912918369083831E-2</v>
      </c>
      <c r="AT104" s="90">
        <v>3.094895379756674E-2</v>
      </c>
      <c r="AU104" s="90">
        <v>3.3337473486835661E-2</v>
      </c>
      <c r="AV104" s="90">
        <v>4.8282800163287093E-2</v>
      </c>
      <c r="AW104" s="90">
        <v>5.3352672076636271E-2</v>
      </c>
      <c r="AX104" s="90">
        <v>4.6641230862774948E-2</v>
      </c>
      <c r="AY104" s="90">
        <v>5.8116047230582252E-2</v>
      </c>
      <c r="AZ104" s="90">
        <v>5.5618554446956077E-2</v>
      </c>
      <c r="BA104" s="90">
        <v>5.7418383807875575E-2</v>
      </c>
      <c r="BB104" s="90">
        <v>5.4610103826071864E-2</v>
      </c>
      <c r="BC104" s="90">
        <v>5.2759885054170071E-2</v>
      </c>
      <c r="BD104" s="90">
        <v>5.6706924623489328E-2</v>
      </c>
    </row>
    <row r="105" spans="1:56">
      <c r="B105" s="1" t="str">
        <f t="shared" si="4"/>
        <v>IDLodgingNew</v>
      </c>
      <c r="C105" s="1" t="s">
        <v>110</v>
      </c>
      <c r="D105" s="185" t="s">
        <v>62</v>
      </c>
      <c r="E105" s="1" t="s">
        <v>8</v>
      </c>
      <c r="H105" s="16">
        <v>0.29699999999999999</v>
      </c>
      <c r="I105" s="16">
        <v>0.18059999999999998</v>
      </c>
      <c r="J105" s="16">
        <v>9.4500000000000001E-2</v>
      </c>
      <c r="K105" s="16">
        <v>0.46850000000000003</v>
      </c>
      <c r="L105" s="16">
        <v>0.1009</v>
      </c>
      <c r="M105" s="16">
        <v>0.13689999999999999</v>
      </c>
      <c r="N105" s="16">
        <v>0.37169999999999997</v>
      </c>
      <c r="O105" s="16">
        <v>0.29910000000000003</v>
      </c>
      <c r="P105" s="16">
        <v>0.4612</v>
      </c>
      <c r="Q105" s="16">
        <v>0.78410000000000002</v>
      </c>
      <c r="R105" s="16">
        <v>0.1585</v>
      </c>
      <c r="S105" s="16">
        <v>0.14169999999999999</v>
      </c>
      <c r="T105" s="16">
        <v>0.24959999999999999</v>
      </c>
      <c r="U105" s="16">
        <v>0.2296</v>
      </c>
      <c r="V105" s="16">
        <v>0.22839999999999999</v>
      </c>
      <c r="W105" s="16">
        <v>0.24010000000000001</v>
      </c>
      <c r="X105" s="16">
        <v>0.247</v>
      </c>
      <c r="Y105" s="16">
        <v>0.36219999999999997</v>
      </c>
      <c r="Z105" s="16">
        <v>0.39089999999999997</v>
      </c>
      <c r="AA105" s="16">
        <v>0.62470000000000003</v>
      </c>
      <c r="AB105" s="16">
        <v>0.54312269999999974</v>
      </c>
      <c r="AC105" s="16">
        <v>0.43204304999999998</v>
      </c>
      <c r="AD105" s="16">
        <v>0.39338529000000044</v>
      </c>
      <c r="AE105" s="16">
        <v>0.43886131999999956</v>
      </c>
      <c r="AF105" s="16">
        <v>0.46438814999999967</v>
      </c>
      <c r="AG105" s="16">
        <v>0.128</v>
      </c>
      <c r="AH105" s="16">
        <v>0.20349075885590326</v>
      </c>
      <c r="AI105" s="16">
        <v>0.29698635532240819</v>
      </c>
      <c r="AJ105" s="90">
        <v>0.15782709216503349</v>
      </c>
      <c r="AK105" s="90">
        <v>4.7717146034507468E-2</v>
      </c>
      <c r="AL105" s="90">
        <v>7.4470418069655209E-2</v>
      </c>
      <c r="AM105" s="90">
        <v>3.9922220072487573E-2</v>
      </c>
      <c r="AN105" s="90">
        <v>3.9894484487651816E-2</v>
      </c>
      <c r="AO105" s="90">
        <v>3.987160309213527E-2</v>
      </c>
      <c r="AP105" s="90">
        <v>3.9875481591007796E-2</v>
      </c>
      <c r="AQ105" s="418">
        <v>3.9821868667502196E-2</v>
      </c>
      <c r="AR105" s="90">
        <v>3.9739831658499578E-2</v>
      </c>
      <c r="AS105" s="90">
        <v>3.9520651680809843E-2</v>
      </c>
      <c r="AT105" s="90">
        <v>3.9455459436199887E-2</v>
      </c>
      <c r="AU105" s="90">
        <v>3.9237834585601102E-2</v>
      </c>
      <c r="AV105" s="90">
        <v>3.9114778706997505E-2</v>
      </c>
      <c r="AW105" s="90">
        <v>6.1851760933716249E-2</v>
      </c>
      <c r="AX105" s="90">
        <v>4.3424788414831876E-2</v>
      </c>
      <c r="AY105" s="90">
        <v>7.4192157857357249E-2</v>
      </c>
      <c r="AZ105" s="90">
        <v>6.4947981604463426E-2</v>
      </c>
      <c r="BA105" s="90">
        <v>4.6539882514486548E-2</v>
      </c>
      <c r="BB105" s="90">
        <v>3.9474962191007955E-2</v>
      </c>
      <c r="BC105" s="90">
        <v>5.153637589167101E-2</v>
      </c>
      <c r="BD105" s="90">
        <v>3.9509503788532255E-2</v>
      </c>
    </row>
    <row r="106" spans="1:56">
      <c r="B106" s="1" t="str">
        <f t="shared" si="4"/>
        <v>IDHospitalNew</v>
      </c>
      <c r="C106" s="1" t="s">
        <v>111</v>
      </c>
      <c r="D106" s="185" t="s">
        <v>64</v>
      </c>
      <c r="E106" s="1" t="s">
        <v>8</v>
      </c>
      <c r="H106" s="16">
        <v>9.4114999999999976E-2</v>
      </c>
      <c r="I106" s="16">
        <v>3.5979999999999998E-2</v>
      </c>
      <c r="J106" s="16">
        <v>4.9454999999999999E-2</v>
      </c>
      <c r="K106" s="16">
        <v>1.6729999999999998E-2</v>
      </c>
      <c r="L106" s="16">
        <v>8.9494999999999991E-2</v>
      </c>
      <c r="M106" s="16">
        <v>0.18592000000000003</v>
      </c>
      <c r="N106" s="16">
        <v>0.22197</v>
      </c>
      <c r="O106" s="16">
        <v>6.1249999999999999E-2</v>
      </c>
      <c r="P106" s="16">
        <v>0.23075499999999996</v>
      </c>
      <c r="Q106" s="16">
        <v>0.19785499999999995</v>
      </c>
      <c r="R106" s="16">
        <v>0.15771000000000002</v>
      </c>
      <c r="S106" s="16">
        <v>0.15168999999999996</v>
      </c>
      <c r="T106" s="16">
        <v>0.16621499999999997</v>
      </c>
      <c r="U106" s="16">
        <v>0.24384500000000001</v>
      </c>
      <c r="V106" s="16">
        <v>0.190085</v>
      </c>
      <c r="W106" s="16">
        <v>0.16197999999999999</v>
      </c>
      <c r="X106" s="16">
        <v>0.14038499999999998</v>
      </c>
      <c r="Y106" s="16">
        <v>0.31633</v>
      </c>
      <c r="Z106" s="16">
        <v>0.6502</v>
      </c>
      <c r="AA106" s="16">
        <v>0.64700000000000002</v>
      </c>
      <c r="AB106" s="16">
        <v>0.45748749999999927</v>
      </c>
      <c r="AC106" s="16">
        <v>0.5602725700000003</v>
      </c>
      <c r="AD106" s="16">
        <v>0.47068721000000047</v>
      </c>
      <c r="AE106" s="16">
        <v>0.54478340999999997</v>
      </c>
      <c r="AF106" s="16">
        <v>0.56345164999999964</v>
      </c>
      <c r="AG106" s="16">
        <v>5.9400000000000008E-2</v>
      </c>
      <c r="AH106" s="16">
        <v>0.44109676686404342</v>
      </c>
      <c r="AI106" s="16">
        <v>0.73479405583825452</v>
      </c>
      <c r="AJ106" s="90">
        <v>0.64780868932579794</v>
      </c>
      <c r="AK106" s="90">
        <v>0.94623025347041168</v>
      </c>
      <c r="AL106" s="90">
        <v>0.79632956440180402</v>
      </c>
      <c r="AM106" s="90">
        <v>0.78814633063129991</v>
      </c>
      <c r="AN106" s="90">
        <v>0.68289313580366362</v>
      </c>
      <c r="AO106" s="90">
        <v>0.33480082470941641</v>
      </c>
      <c r="AP106" s="90">
        <v>0.37507429948433885</v>
      </c>
      <c r="AQ106" s="418">
        <v>0.36035004276886878</v>
      </c>
      <c r="AR106" s="90">
        <v>0.34637875483148989</v>
      </c>
      <c r="AS106" s="90">
        <v>0.32628358825220427</v>
      </c>
      <c r="AT106" s="90">
        <v>0.32643940562530827</v>
      </c>
      <c r="AU106" s="90">
        <v>0.37377239562318931</v>
      </c>
      <c r="AV106" s="90">
        <v>0.48666613022572369</v>
      </c>
      <c r="AW106" s="90">
        <v>0.60504075347150998</v>
      </c>
      <c r="AX106" s="90">
        <v>0.56201809834065497</v>
      </c>
      <c r="AY106" s="90">
        <v>0.51134654261075452</v>
      </c>
      <c r="AZ106" s="90">
        <v>0.50861238120476648</v>
      </c>
      <c r="BA106" s="90">
        <v>0.52623545194322618</v>
      </c>
      <c r="BB106" s="90">
        <v>0.48252733428444039</v>
      </c>
      <c r="BC106" s="90">
        <v>0.40454435456729798</v>
      </c>
      <c r="BD106" s="90">
        <v>0.43013465455814354</v>
      </c>
    </row>
    <row r="107" spans="1:56">
      <c r="B107" s="1" t="str">
        <f t="shared" si="4"/>
        <v>IDResidential CareNew</v>
      </c>
      <c r="C107" s="1" t="s">
        <v>112</v>
      </c>
      <c r="D107" s="186" t="s">
        <v>5434</v>
      </c>
      <c r="E107" s="1" t="s">
        <v>8</v>
      </c>
      <c r="H107" s="16">
        <v>0.174785</v>
      </c>
      <c r="I107" s="16">
        <v>6.6820000000000004E-2</v>
      </c>
      <c r="J107" s="16">
        <v>9.184500000000001E-2</v>
      </c>
      <c r="K107" s="16">
        <v>3.107E-2</v>
      </c>
      <c r="L107" s="16">
        <v>0.16620499999999999</v>
      </c>
      <c r="M107" s="16">
        <v>0.34528000000000003</v>
      </c>
      <c r="N107" s="16">
        <v>0.41223000000000004</v>
      </c>
      <c r="O107" s="16">
        <v>0.11375</v>
      </c>
      <c r="P107" s="16">
        <v>0.42854499999999995</v>
      </c>
      <c r="Q107" s="16">
        <v>0.36744499999999997</v>
      </c>
      <c r="R107" s="16">
        <v>0.29289000000000004</v>
      </c>
      <c r="S107" s="16">
        <v>0.28170999999999996</v>
      </c>
      <c r="T107" s="16">
        <v>0.30868499999999999</v>
      </c>
      <c r="U107" s="16">
        <v>0.45285500000000001</v>
      </c>
      <c r="V107" s="16">
        <v>0.35301500000000002</v>
      </c>
      <c r="W107" s="16">
        <v>0.35450480000000001</v>
      </c>
      <c r="X107" s="16">
        <v>0.30724260000000003</v>
      </c>
      <c r="Y107" s="16">
        <v>0.6923108</v>
      </c>
      <c r="Z107" s="16">
        <v>0.6502</v>
      </c>
      <c r="AA107" s="16">
        <v>0.64700000000000002</v>
      </c>
      <c r="AB107" s="16">
        <v>0.45748749999999927</v>
      </c>
      <c r="AC107" s="16">
        <v>0.5602725700000003</v>
      </c>
      <c r="AD107" s="16">
        <v>0.47068721000000047</v>
      </c>
      <c r="AE107" s="16">
        <v>0.54478340999999997</v>
      </c>
      <c r="AF107" s="16">
        <v>0.56345164999999964</v>
      </c>
      <c r="AG107" s="16">
        <v>9.6500000000000002E-2</v>
      </c>
      <c r="AH107" s="16">
        <v>5.8238524062725283E-2</v>
      </c>
      <c r="AI107" s="16">
        <v>0.13712100286753298</v>
      </c>
      <c r="AJ107" s="90">
        <v>0.17822643928696427</v>
      </c>
      <c r="AK107" s="90">
        <v>0.27629921022526743</v>
      </c>
      <c r="AL107" s="90">
        <v>0.24051591124024441</v>
      </c>
      <c r="AM107" s="90">
        <v>0.20582884243180824</v>
      </c>
      <c r="AN107" s="90">
        <v>0.17724451246536538</v>
      </c>
      <c r="AO107" s="90">
        <v>3.9760117164250694E-2</v>
      </c>
      <c r="AP107" s="90">
        <v>7.8012491844063891E-2</v>
      </c>
      <c r="AQ107" s="418">
        <v>7.4870246900482773E-2</v>
      </c>
      <c r="AR107" s="90">
        <v>5.8258116578128204E-2</v>
      </c>
      <c r="AS107" s="90">
        <v>5.8877734995733975E-2</v>
      </c>
      <c r="AT107" s="90">
        <v>7.6882075943738998E-2</v>
      </c>
      <c r="AU107" s="90">
        <v>9.0958600166561945E-2</v>
      </c>
      <c r="AV107" s="90">
        <v>0.1424470113106448</v>
      </c>
      <c r="AW107" s="90">
        <v>0.18400531490420077</v>
      </c>
      <c r="AX107" s="90">
        <v>0.16681738835633753</v>
      </c>
      <c r="AY107" s="90">
        <v>0.15446997641597621</v>
      </c>
      <c r="AZ107" s="90">
        <v>0.15255920678625307</v>
      </c>
      <c r="BA107" s="90">
        <v>0.15995146106645788</v>
      </c>
      <c r="BB107" s="90">
        <v>0.15168216308174415</v>
      </c>
      <c r="BC107" s="90">
        <v>0.1188011705296764</v>
      </c>
      <c r="BD107" s="90">
        <v>0.12603127310381951</v>
      </c>
    </row>
    <row r="108" spans="1:56">
      <c r="B108" s="1" t="str">
        <f t="shared" si="4"/>
        <v>IDAssemblyNew</v>
      </c>
      <c r="C108" s="1" t="s">
        <v>113</v>
      </c>
      <c r="D108" s="185" t="s">
        <v>67</v>
      </c>
      <c r="E108" s="1" t="s">
        <v>8</v>
      </c>
      <c r="H108" s="16">
        <v>0.16187400000000002</v>
      </c>
      <c r="I108" s="16">
        <v>0.40232200000000001</v>
      </c>
      <c r="J108" s="16">
        <v>0.21423400000000004</v>
      </c>
      <c r="K108" s="16">
        <v>0.16636200000000001</v>
      </c>
      <c r="L108" s="16">
        <v>0.14161000000000001</v>
      </c>
      <c r="M108" s="16">
        <v>0.21616506400000002</v>
      </c>
      <c r="N108" s="16">
        <v>0.43234400000000001</v>
      </c>
      <c r="O108" s="16">
        <v>0.29482056200000006</v>
      </c>
      <c r="P108" s="16">
        <v>0.20296021200000003</v>
      </c>
      <c r="Q108" s="16">
        <v>0.39565800000000001</v>
      </c>
      <c r="R108" s="16">
        <v>0.36665600000000004</v>
      </c>
      <c r="S108" s="16">
        <v>0.54201909199999998</v>
      </c>
      <c r="T108" s="16">
        <v>0.55654331400000001</v>
      </c>
      <c r="U108" s="16">
        <v>0.70082122600000007</v>
      </c>
      <c r="V108" s="16">
        <v>0.47504799999999997</v>
      </c>
      <c r="W108" s="16">
        <v>0.35580000000000001</v>
      </c>
      <c r="X108" s="16">
        <v>0.66449999999999998</v>
      </c>
      <c r="Y108" s="16">
        <v>1.038</v>
      </c>
      <c r="Z108" s="16">
        <v>0.46650000000000003</v>
      </c>
      <c r="AA108" s="16">
        <v>0.95889999999999997</v>
      </c>
      <c r="AB108" s="16">
        <v>0.46645769387703823</v>
      </c>
      <c r="AC108" s="16">
        <v>0.49047162329837557</v>
      </c>
      <c r="AD108" s="16">
        <v>0.51237945405876495</v>
      </c>
      <c r="AE108" s="16">
        <v>0.52849590625857834</v>
      </c>
      <c r="AF108" s="16">
        <v>0.50235435940265927</v>
      </c>
      <c r="AG108" s="16">
        <v>0.26369999999999999</v>
      </c>
      <c r="AH108" s="16">
        <v>0.76846357715701397</v>
      </c>
      <c r="AI108" s="16">
        <v>0.75083813687696432</v>
      </c>
      <c r="AJ108" s="90">
        <v>0.56364394215112201</v>
      </c>
      <c r="AK108" s="90">
        <v>0.61259371011003216</v>
      </c>
      <c r="AL108" s="90">
        <v>0.49600348072567796</v>
      </c>
      <c r="AM108" s="90">
        <v>0.4520282375391772</v>
      </c>
      <c r="AN108" s="90">
        <v>0.57938881277528198</v>
      </c>
      <c r="AO108" s="90">
        <v>0.52801621581721181</v>
      </c>
      <c r="AP108" s="90">
        <v>0.51545489036002712</v>
      </c>
      <c r="AQ108" s="418">
        <v>0.14323454473328248</v>
      </c>
      <c r="AR108" s="90">
        <v>0.16262078390446721</v>
      </c>
      <c r="AS108" s="90">
        <v>0.54475952391465476</v>
      </c>
      <c r="AT108" s="90">
        <v>0.64663251884836082</v>
      </c>
      <c r="AU108" s="90">
        <v>0.70737583208101029</v>
      </c>
      <c r="AV108" s="90">
        <v>0.81884230608545838</v>
      </c>
      <c r="AW108" s="90">
        <v>0.9991518693010728</v>
      </c>
      <c r="AX108" s="90">
        <v>0.97490382830130129</v>
      </c>
      <c r="AY108" s="90">
        <v>1.1341149223273612</v>
      </c>
      <c r="AZ108" s="90">
        <v>1.1605009120239342</v>
      </c>
      <c r="BA108" s="90">
        <v>1.1094235909615466</v>
      </c>
      <c r="BB108" s="90">
        <v>1.2102206427981348</v>
      </c>
      <c r="BC108" s="90">
        <v>1.1601351051512339</v>
      </c>
      <c r="BD108" s="90">
        <v>1.1802060197146977</v>
      </c>
    </row>
    <row r="109" spans="1:56">
      <c r="B109" s="1" t="str">
        <f t="shared" si="4"/>
        <v>IDOtherNew</v>
      </c>
      <c r="C109" s="1" t="s">
        <v>114</v>
      </c>
      <c r="D109" s="185" t="s">
        <v>69</v>
      </c>
      <c r="E109" s="1" t="s">
        <v>8</v>
      </c>
      <c r="H109" s="16">
        <v>0.31422600000000006</v>
      </c>
      <c r="I109" s="16">
        <v>1.1833</v>
      </c>
      <c r="J109" s="16">
        <v>0.63009999999999999</v>
      </c>
      <c r="K109" s="16">
        <v>0.48930000000000001</v>
      </c>
      <c r="L109" s="16">
        <v>0.41649999999999998</v>
      </c>
      <c r="M109" s="16">
        <v>0.63577960000000011</v>
      </c>
      <c r="N109" s="16">
        <v>1.2715999999999998</v>
      </c>
      <c r="O109" s="16">
        <v>0.86711930000000004</v>
      </c>
      <c r="P109" s="16">
        <v>0.59694180000000008</v>
      </c>
      <c r="Q109" s="16">
        <v>1.1637</v>
      </c>
      <c r="R109" s="16">
        <v>1.0784</v>
      </c>
      <c r="S109" s="16">
        <v>1.5941737999999999</v>
      </c>
      <c r="T109" s="16">
        <v>1.6368920999999999</v>
      </c>
      <c r="U109" s="16">
        <v>2.0612388999999998</v>
      </c>
      <c r="V109" s="16">
        <v>1.3971999999999998</v>
      </c>
      <c r="W109" s="16">
        <v>1.0427</v>
      </c>
      <c r="X109" s="16">
        <v>0.80215000000000003</v>
      </c>
      <c r="Y109" s="16">
        <v>0.2843</v>
      </c>
      <c r="Z109" s="16">
        <v>0.34749999999999998</v>
      </c>
      <c r="AA109" s="16">
        <v>0.2964</v>
      </c>
      <c r="AB109" s="16">
        <v>0.53927991626881955</v>
      </c>
      <c r="AC109" s="16">
        <v>0.4102555079683779</v>
      </c>
      <c r="AD109" s="16">
        <v>0.42249327104785911</v>
      </c>
      <c r="AE109" s="16">
        <v>0.42234898958167211</v>
      </c>
      <c r="AF109" s="16">
        <v>0.40971621961133892</v>
      </c>
      <c r="AG109" s="16">
        <v>1.2195000000000009</v>
      </c>
      <c r="AH109" s="16">
        <v>0.86918377224414911</v>
      </c>
      <c r="AI109" s="16">
        <v>1.2075041384291689</v>
      </c>
      <c r="AJ109" s="90">
        <v>0.99543733105822718</v>
      </c>
      <c r="AK109" s="90">
        <v>2.0944492839640994</v>
      </c>
      <c r="AL109" s="90">
        <v>1.4632667438386331</v>
      </c>
      <c r="AM109" s="90">
        <v>1.5160101483624544</v>
      </c>
      <c r="AN109" s="90">
        <v>1.3562862775098248</v>
      </c>
      <c r="AO109" s="90">
        <v>0.62080372689343388</v>
      </c>
      <c r="AP109" s="90">
        <v>1.4667398654582993</v>
      </c>
      <c r="AQ109" s="418">
        <v>1.8294196864031134</v>
      </c>
      <c r="AR109" s="90">
        <v>1.6777206724038936</v>
      </c>
      <c r="AS109" s="90">
        <v>1.7087003694845195</v>
      </c>
      <c r="AT109" s="90">
        <v>1.4029363475551062</v>
      </c>
      <c r="AU109" s="90">
        <v>2.1676089525529987</v>
      </c>
      <c r="AV109" s="90">
        <v>2.2321895678264339</v>
      </c>
      <c r="AW109" s="90">
        <v>2.0838559520340389</v>
      </c>
      <c r="AX109" s="90">
        <v>1.9066120052304982</v>
      </c>
      <c r="AY109" s="90">
        <v>2.005254080991465</v>
      </c>
      <c r="AZ109" s="90">
        <v>1.8455517502460481</v>
      </c>
      <c r="BA109" s="90">
        <v>2.0202080354258674</v>
      </c>
      <c r="BB109" s="90">
        <v>1.7719949283394798</v>
      </c>
      <c r="BC109" s="90">
        <v>1.7612893996044496</v>
      </c>
      <c r="BD109" s="90">
        <v>1.6276537965562903</v>
      </c>
    </row>
    <row r="110" spans="1:56">
      <c r="B110" s="1" t="str">
        <f t="shared" si="4"/>
        <v>IDLarge OffStock 2016</v>
      </c>
      <c r="C110" s="1" t="s">
        <v>115</v>
      </c>
      <c r="D110" s="185" t="s">
        <v>41</v>
      </c>
      <c r="E110" s="1" t="s">
        <v>5421</v>
      </c>
      <c r="F110" s="1" t="s">
        <v>71</v>
      </c>
      <c r="AJ110" s="85"/>
      <c r="AK110" s="85">
        <v>29.175943568702102</v>
      </c>
      <c r="AL110" s="85">
        <v>29.088415737995994</v>
      </c>
      <c r="AM110" s="85">
        <v>29.001150490782006</v>
      </c>
      <c r="AN110" s="85">
        <v>28.914147039309661</v>
      </c>
      <c r="AO110" s="85">
        <v>28.82740459819173</v>
      </c>
      <c r="AP110" s="85">
        <v>28.740922384397155</v>
      </c>
      <c r="AQ110" s="419">
        <v>28.654699617243963</v>
      </c>
      <c r="AR110" s="85">
        <v>28.568735518392231</v>
      </c>
      <c r="AS110" s="85">
        <v>28.483029311837054</v>
      </c>
      <c r="AT110" s="85">
        <v>28.397580223901542</v>
      </c>
      <c r="AU110" s="85">
        <v>28.312387483229838</v>
      </c>
      <c r="AV110" s="85">
        <v>28.227450320780147</v>
      </c>
      <c r="AW110" s="85">
        <v>28.142767969817807</v>
      </c>
      <c r="AX110" s="85">
        <v>28.058339665908353</v>
      </c>
      <c r="AY110" s="85">
        <v>27.974164646910626</v>
      </c>
      <c r="AZ110" s="85">
        <v>27.890242152969893</v>
      </c>
      <c r="BA110" s="85">
        <v>27.806571426510985</v>
      </c>
      <c r="BB110" s="85">
        <v>27.723151712231452</v>
      </c>
      <c r="BC110" s="85">
        <v>27.639982257094758</v>
      </c>
      <c r="BD110" s="85">
        <v>27.557062310323474</v>
      </c>
    </row>
    <row r="111" spans="1:56">
      <c r="B111" s="1" t="str">
        <f t="shared" si="4"/>
        <v>IDMedium OffStock 2016</v>
      </c>
      <c r="C111" s="1" t="s">
        <v>116</v>
      </c>
      <c r="D111" s="185" t="s">
        <v>43</v>
      </c>
      <c r="E111" s="1" t="s">
        <v>5421</v>
      </c>
      <c r="F111" s="1" t="s">
        <v>71</v>
      </c>
      <c r="AJ111" s="85"/>
      <c r="AK111" s="85">
        <v>18.538271499075666</v>
      </c>
      <c r="AL111" s="85">
        <v>18.482656684578441</v>
      </c>
      <c r="AM111" s="85">
        <v>18.427208714524706</v>
      </c>
      <c r="AN111" s="85">
        <v>18.371927088381131</v>
      </c>
      <c r="AO111" s="85">
        <v>18.316811307115987</v>
      </c>
      <c r="AP111" s="85">
        <v>18.261860873194639</v>
      </c>
      <c r="AQ111" s="419">
        <v>18.207075290575055</v>
      </c>
      <c r="AR111" s="85">
        <v>18.152454064703331</v>
      </c>
      <c r="AS111" s="85">
        <v>18.097996702509221</v>
      </c>
      <c r="AT111" s="85">
        <v>18.043702712401693</v>
      </c>
      <c r="AU111" s="85">
        <v>17.989571604264487</v>
      </c>
      <c r="AV111" s="85">
        <v>17.935602889451694</v>
      </c>
      <c r="AW111" s="85">
        <v>17.881796080783339</v>
      </c>
      <c r="AX111" s="85">
        <v>17.828150692540987</v>
      </c>
      <c r="AY111" s="85">
        <v>17.774666240463365</v>
      </c>
      <c r="AZ111" s="85">
        <v>17.721342241741976</v>
      </c>
      <c r="BA111" s="85">
        <v>17.668178215016749</v>
      </c>
      <c r="BB111" s="85">
        <v>17.615173680371697</v>
      </c>
      <c r="BC111" s="85">
        <v>17.562328159330583</v>
      </c>
      <c r="BD111" s="85">
        <v>17.509641174852593</v>
      </c>
    </row>
    <row r="112" spans="1:56">
      <c r="B112" s="1" t="str">
        <f t="shared" si="4"/>
        <v>IDSmall OffStock 2016</v>
      </c>
      <c r="C112" s="1" t="s">
        <v>117</v>
      </c>
      <c r="D112" s="185" t="s">
        <v>45</v>
      </c>
      <c r="E112" s="1" t="s">
        <v>5421</v>
      </c>
      <c r="F112" s="1" t="s">
        <v>71</v>
      </c>
      <c r="AJ112" s="85"/>
      <c r="AK112" s="85">
        <v>13.945131928685187</v>
      </c>
      <c r="AL112" s="85">
        <v>13.903296532899132</v>
      </c>
      <c r="AM112" s="85">
        <v>13.861586643300434</v>
      </c>
      <c r="AN112" s="85">
        <v>13.820001883370534</v>
      </c>
      <c r="AO112" s="85">
        <v>13.778541877720421</v>
      </c>
      <c r="AP112" s="85">
        <v>13.73720625208726</v>
      </c>
      <c r="AQ112" s="419">
        <v>13.695994633330999</v>
      </c>
      <c r="AR112" s="85">
        <v>13.654906649431005</v>
      </c>
      <c r="AS112" s="85">
        <v>13.613941929482712</v>
      </c>
      <c r="AT112" s="85">
        <v>13.573100103694264</v>
      </c>
      <c r="AU112" s="85">
        <v>13.532380803383182</v>
      </c>
      <c r="AV112" s="85">
        <v>13.491783660973033</v>
      </c>
      <c r="AW112" s="85">
        <v>13.451308309990113</v>
      </c>
      <c r="AX112" s="85">
        <v>13.410954385060142</v>
      </c>
      <c r="AY112" s="85">
        <v>13.370721521904962</v>
      </c>
      <c r="AZ112" s="85">
        <v>13.330609357339247</v>
      </c>
      <c r="BA112" s="85">
        <v>13.290617529267228</v>
      </c>
      <c r="BB112" s="85">
        <v>13.250745676679427</v>
      </c>
      <c r="BC112" s="85">
        <v>13.210993439649389</v>
      </c>
      <c r="BD112" s="85">
        <v>13.17136045933044</v>
      </c>
    </row>
    <row r="113" spans="2:56">
      <c r="B113" s="1" t="str">
        <f t="shared" si="4"/>
        <v>IDXLarge RetStock 2016</v>
      </c>
      <c r="C113" s="1" t="s">
        <v>100</v>
      </c>
      <c r="D113" s="186" t="s">
        <v>5432</v>
      </c>
      <c r="E113" s="1" t="s">
        <v>5421</v>
      </c>
      <c r="F113" s="1" t="s">
        <v>71</v>
      </c>
      <c r="AJ113" s="85"/>
      <c r="AK113" s="85">
        <v>14.534417736843476</v>
      </c>
      <c r="AL113" s="85">
        <v>14.467559415253996</v>
      </c>
      <c r="AM113" s="85">
        <v>14.401008641943827</v>
      </c>
      <c r="AN113" s="85">
        <v>14.334764002190886</v>
      </c>
      <c r="AO113" s="85">
        <v>14.268824087780807</v>
      </c>
      <c r="AP113" s="85">
        <v>14.203187496977014</v>
      </c>
      <c r="AQ113" s="419">
        <v>14.13785283449092</v>
      </c>
      <c r="AR113" s="85">
        <v>14.07281871145226</v>
      </c>
      <c r="AS113" s="85">
        <v>14.008083745379579</v>
      </c>
      <c r="AT113" s="85">
        <v>13.943646560150833</v>
      </c>
      <c r="AU113" s="85">
        <v>13.879505785974139</v>
      </c>
      <c r="AV113" s="85">
        <v>13.815660059358658</v>
      </c>
      <c r="AW113" s="85">
        <v>13.752108023085608</v>
      </c>
      <c r="AX113" s="85">
        <v>13.688848326179414</v>
      </c>
      <c r="AY113" s="85">
        <v>13.625879623878989</v>
      </c>
      <c r="AZ113" s="85">
        <v>13.563200577609145</v>
      </c>
      <c r="BA113" s="85">
        <v>13.500809854952141</v>
      </c>
      <c r="BB113" s="85">
        <v>13.43870612961936</v>
      </c>
      <c r="BC113" s="85">
        <v>13.376888081423111</v>
      </c>
      <c r="BD113" s="85">
        <v>13.315354396248564</v>
      </c>
    </row>
    <row r="114" spans="2:56">
      <c r="B114" s="1" t="str">
        <f t="shared" si="4"/>
        <v>IDLarge RetStock 2016</v>
      </c>
      <c r="C114" s="1" t="s">
        <v>101</v>
      </c>
      <c r="D114" s="186" t="s">
        <v>5429</v>
      </c>
      <c r="E114" s="1" t="s">
        <v>5421</v>
      </c>
      <c r="F114" s="1" t="s">
        <v>71</v>
      </c>
      <c r="AJ114" s="85"/>
      <c r="AK114" s="85">
        <v>21.085591635792799</v>
      </c>
      <c r="AL114" s="85">
        <v>20.988597914268151</v>
      </c>
      <c r="AM114" s="85">
        <v>20.892050363862516</v>
      </c>
      <c r="AN114" s="85">
        <v>20.795946932188748</v>
      </c>
      <c r="AO114" s="85">
        <v>20.700285576300679</v>
      </c>
      <c r="AP114" s="85">
        <v>20.605064262649694</v>
      </c>
      <c r="AQ114" s="419">
        <v>20.510280967041506</v>
      </c>
      <c r="AR114" s="85">
        <v>20.415933674593113</v>
      </c>
      <c r="AS114" s="85">
        <v>20.322020379689985</v>
      </c>
      <c r="AT114" s="85">
        <v>20.22853908594341</v>
      </c>
      <c r="AU114" s="85">
        <v>20.13548780614807</v>
      </c>
      <c r="AV114" s="85">
        <v>20.042864562239789</v>
      </c>
      <c r="AW114" s="85">
        <v>19.950667385253485</v>
      </c>
      <c r="AX114" s="85">
        <v>19.858894315281319</v>
      </c>
      <c r="AY114" s="85">
        <v>19.767543401431023</v>
      </c>
      <c r="AZ114" s="85">
        <v>19.676612701784439</v>
      </c>
      <c r="BA114" s="85">
        <v>19.586100283356231</v>
      </c>
      <c r="BB114" s="85">
        <v>19.49600422205279</v>
      </c>
      <c r="BC114" s="85">
        <v>19.406322602631345</v>
      </c>
      <c r="BD114" s="85">
        <v>19.31705351865924</v>
      </c>
    </row>
    <row r="115" spans="2:56">
      <c r="B115" s="1" t="str">
        <f t="shared" si="4"/>
        <v>IDMedium RetStock 2016</v>
      </c>
      <c r="C115" s="1" t="s">
        <v>102</v>
      </c>
      <c r="D115" s="186" t="s">
        <v>5430</v>
      </c>
      <c r="E115" s="1" t="s">
        <v>5421</v>
      </c>
      <c r="F115" s="1" t="s">
        <v>71</v>
      </c>
      <c r="AJ115" s="85"/>
      <c r="AK115" s="85">
        <v>11.482034006811844</v>
      </c>
      <c r="AL115" s="85">
        <v>11.429216650380509</v>
      </c>
      <c r="AM115" s="85">
        <v>11.376642253788757</v>
      </c>
      <c r="AN115" s="85">
        <v>11.324309699421329</v>
      </c>
      <c r="AO115" s="85">
        <v>11.272217874803991</v>
      </c>
      <c r="AP115" s="85">
        <v>11.220365672579891</v>
      </c>
      <c r="AQ115" s="419">
        <v>11.168751990486024</v>
      </c>
      <c r="AR115" s="85">
        <v>11.117375731329789</v>
      </c>
      <c r="AS115" s="85">
        <v>11.066235802965672</v>
      </c>
      <c r="AT115" s="85">
        <v>11.015331118272028</v>
      </c>
      <c r="AU115" s="85">
        <v>10.964660595127976</v>
      </c>
      <c r="AV115" s="85">
        <v>10.914223156390387</v>
      </c>
      <c r="AW115" s="85">
        <v>10.864017729870991</v>
      </c>
      <c r="AX115" s="85">
        <v>10.814043248313583</v>
      </c>
      <c r="AY115" s="85">
        <v>10.764298649371339</v>
      </c>
      <c r="AZ115" s="85">
        <v>10.71478287558423</v>
      </c>
      <c r="BA115" s="85">
        <v>10.665494874356542</v>
      </c>
      <c r="BB115" s="85">
        <v>10.616433597934501</v>
      </c>
      <c r="BC115" s="85">
        <v>10.567598003384001</v>
      </c>
      <c r="BD115" s="85">
        <v>10.518987052568434</v>
      </c>
    </row>
    <row r="116" spans="2:56">
      <c r="B116" s="1" t="str">
        <f t="shared" si="4"/>
        <v>IDSmall RetStock 2016</v>
      </c>
      <c r="C116" s="1" t="s">
        <v>103</v>
      </c>
      <c r="D116" s="186" t="s">
        <v>5431</v>
      </c>
      <c r="E116" s="1" t="s">
        <v>5421</v>
      </c>
      <c r="F116" s="1" t="s">
        <v>71</v>
      </c>
      <c r="AJ116" s="85"/>
      <c r="AK116" s="85">
        <v>11.326759935847535</v>
      </c>
      <c r="AL116" s="85">
        <v>11.274656840142637</v>
      </c>
      <c r="AM116" s="85">
        <v>11.222793418677981</v>
      </c>
      <c r="AN116" s="85">
        <v>11.171168568952062</v>
      </c>
      <c r="AO116" s="85">
        <v>11.119781193534882</v>
      </c>
      <c r="AP116" s="85">
        <v>11.068630200044622</v>
      </c>
      <c r="AQ116" s="419">
        <v>11.017714501124416</v>
      </c>
      <c r="AR116" s="85">
        <v>10.967033014419243</v>
      </c>
      <c r="AS116" s="85">
        <v>10.916584662552914</v>
      </c>
      <c r="AT116" s="85">
        <v>10.866368373105169</v>
      </c>
      <c r="AU116" s="85">
        <v>10.816383078588885</v>
      </c>
      <c r="AV116" s="85">
        <v>10.766627716427376</v>
      </c>
      <c r="AW116" s="85">
        <v>10.71710122893181</v>
      </c>
      <c r="AX116" s="85">
        <v>10.667802563278723</v>
      </c>
      <c r="AY116" s="85">
        <v>10.61873067148764</v>
      </c>
      <c r="AZ116" s="85">
        <v>10.569884510398797</v>
      </c>
      <c r="BA116" s="85">
        <v>10.521263041650963</v>
      </c>
      <c r="BB116" s="85">
        <v>10.472865231659368</v>
      </c>
      <c r="BC116" s="85">
        <v>10.424690051593734</v>
      </c>
      <c r="BD116" s="85">
        <v>10.376736477356403</v>
      </c>
    </row>
    <row r="117" spans="2:56">
      <c r="B117" s="1" t="str">
        <f t="shared" si="4"/>
        <v>IDSchool K-12Stock 2016</v>
      </c>
      <c r="C117" s="1" t="s">
        <v>104</v>
      </c>
      <c r="D117" s="186" t="s">
        <v>5433</v>
      </c>
      <c r="E117" s="1" t="s">
        <v>5421</v>
      </c>
      <c r="F117" s="1" t="s">
        <v>71</v>
      </c>
      <c r="AJ117" s="85"/>
      <c r="AK117" s="85">
        <v>13.553845608038186</v>
      </c>
      <c r="AL117" s="85">
        <v>13.49827484104523</v>
      </c>
      <c r="AM117" s="85">
        <v>13.442931914196945</v>
      </c>
      <c r="AN117" s="85">
        <v>13.387815893348739</v>
      </c>
      <c r="AO117" s="85">
        <v>13.33292584818601</v>
      </c>
      <c r="AP117" s="85">
        <v>13.278260852208447</v>
      </c>
      <c r="AQ117" s="419">
        <v>13.223819982714392</v>
      </c>
      <c r="AR117" s="85">
        <v>13.169602320785263</v>
      </c>
      <c r="AS117" s="85">
        <v>13.115606951270044</v>
      </c>
      <c r="AT117" s="85">
        <v>13.061832962769836</v>
      </c>
      <c r="AU117" s="85">
        <v>13.008279447622479</v>
      </c>
      <c r="AV117" s="85">
        <v>12.954945501887227</v>
      </c>
      <c r="AW117" s="85">
        <v>12.901830225329491</v>
      </c>
      <c r="AX117" s="85">
        <v>12.848932721405641</v>
      </c>
      <c r="AY117" s="85">
        <v>12.796252097247878</v>
      </c>
      <c r="AZ117" s="85">
        <v>12.743787463649163</v>
      </c>
      <c r="BA117" s="85">
        <v>12.691537935048201</v>
      </c>
      <c r="BB117" s="85">
        <v>12.639502629514503</v>
      </c>
      <c r="BC117" s="85">
        <v>12.587680668733494</v>
      </c>
      <c r="BD117" s="85">
        <v>12.536071177991687</v>
      </c>
    </row>
    <row r="118" spans="2:56">
      <c r="B118" s="1" t="str">
        <f t="shared" si="4"/>
        <v>IDUniversityStock 2016</v>
      </c>
      <c r="C118" s="1" t="s">
        <v>105</v>
      </c>
      <c r="D118" s="185" t="s">
        <v>52</v>
      </c>
      <c r="E118" s="1" t="s">
        <v>5421</v>
      </c>
      <c r="F118" s="1" t="s">
        <v>71</v>
      </c>
      <c r="AJ118" s="85"/>
      <c r="AK118" s="85">
        <v>17.822898507483046</v>
      </c>
      <c r="AL118" s="85">
        <v>17.749824623602365</v>
      </c>
      <c r="AM118" s="85">
        <v>17.677050342645597</v>
      </c>
      <c r="AN118" s="85">
        <v>17.60457443624075</v>
      </c>
      <c r="AO118" s="85">
        <v>17.532395681052162</v>
      </c>
      <c r="AP118" s="85">
        <v>17.460512858759849</v>
      </c>
      <c r="AQ118" s="419">
        <v>17.388924756038932</v>
      </c>
      <c r="AR118" s="85">
        <v>17.317630164539171</v>
      </c>
      <c r="AS118" s="85">
        <v>17.246627880864562</v>
      </c>
      <c r="AT118" s="85">
        <v>17.175916706553018</v>
      </c>
      <c r="AU118" s="85">
        <v>17.10549544805615</v>
      </c>
      <c r="AV118" s="85">
        <v>17.035362916719119</v>
      </c>
      <c r="AW118" s="85">
        <v>16.965517928760573</v>
      </c>
      <c r="AX118" s="85">
        <v>16.895959305252653</v>
      </c>
      <c r="AY118" s="85">
        <v>16.826685872101116</v>
      </c>
      <c r="AZ118" s="85">
        <v>16.757696460025503</v>
      </c>
      <c r="BA118" s="85">
        <v>16.688989904539397</v>
      </c>
      <c r="BB118" s="85">
        <v>16.620565045930785</v>
      </c>
      <c r="BC118" s="85">
        <v>16.552420729242471</v>
      </c>
      <c r="BD118" s="85">
        <v>16.484555804252576</v>
      </c>
    </row>
    <row r="119" spans="2:56">
      <c r="B119" s="1" t="str">
        <f t="shared" si="4"/>
        <v>IDWarehouseStock 2016</v>
      </c>
      <c r="C119" s="1" t="s">
        <v>106</v>
      </c>
      <c r="D119" s="185" t="s">
        <v>54</v>
      </c>
      <c r="E119" s="1" t="s">
        <v>5421</v>
      </c>
      <c r="F119" s="1" t="s">
        <v>71</v>
      </c>
      <c r="AJ119" s="85"/>
      <c r="AK119" s="85">
        <v>34.039302656722576</v>
      </c>
      <c r="AL119" s="85">
        <v>33.913357236892701</v>
      </c>
      <c r="AM119" s="85">
        <v>33.787877815116197</v>
      </c>
      <c r="AN119" s="85">
        <v>33.662862667200265</v>
      </c>
      <c r="AO119" s="85">
        <v>33.538310075331623</v>
      </c>
      <c r="AP119" s="85">
        <v>33.414218328052897</v>
      </c>
      <c r="AQ119" s="419">
        <v>33.2905857202391</v>
      </c>
      <c r="AR119" s="85">
        <v>33.167410553074212</v>
      </c>
      <c r="AS119" s="85">
        <v>33.044691134027836</v>
      </c>
      <c r="AT119" s="85">
        <v>32.922425776831929</v>
      </c>
      <c r="AU119" s="85">
        <v>32.800612801457653</v>
      </c>
      <c r="AV119" s="85">
        <v>32.679250534092262</v>
      </c>
      <c r="AW119" s="85">
        <v>32.558337307116119</v>
      </c>
      <c r="AX119" s="85">
        <v>32.437871459079787</v>
      </c>
      <c r="AY119" s="85">
        <v>32.317851334681194</v>
      </c>
      <c r="AZ119" s="85">
        <v>32.19827528474287</v>
      </c>
      <c r="BA119" s="85">
        <v>32.079141666189322</v>
      </c>
      <c r="BB119" s="85">
        <v>31.960448842024419</v>
      </c>
      <c r="BC119" s="85">
        <v>31.842195181308927</v>
      </c>
      <c r="BD119" s="85">
        <v>31.724379059138084</v>
      </c>
    </row>
    <row r="120" spans="2:56">
      <c r="B120" s="1" t="str">
        <f t="shared" si="4"/>
        <v>IDSupermarketStock 2016</v>
      </c>
      <c r="C120" s="1" t="s">
        <v>107</v>
      </c>
      <c r="D120" s="185" t="s">
        <v>56</v>
      </c>
      <c r="E120" s="1" t="s">
        <v>5421</v>
      </c>
      <c r="F120" s="1" t="s">
        <v>71</v>
      </c>
      <c r="AJ120" s="85"/>
      <c r="AK120" s="85">
        <v>2.8263923825100883</v>
      </c>
      <c r="AL120" s="85">
        <v>2.8009548510674973</v>
      </c>
      <c r="AM120" s="85">
        <v>2.7757462574078899</v>
      </c>
      <c r="AN120" s="85">
        <v>2.7507645410912187</v>
      </c>
      <c r="AO120" s="85">
        <v>2.7260076602213976</v>
      </c>
      <c r="AP120" s="85">
        <v>2.701473591279405</v>
      </c>
      <c r="AQ120" s="419">
        <v>2.6771603289578905</v>
      </c>
      <c r="AR120" s="85">
        <v>2.6530658859972696</v>
      </c>
      <c r="AS120" s="85">
        <v>2.6291882930232942</v>
      </c>
      <c r="AT120" s="85">
        <v>2.6055255983860843</v>
      </c>
      <c r="AU120" s="85">
        <v>2.5820758680006097</v>
      </c>
      <c r="AV120" s="85">
        <v>2.558837185188604</v>
      </c>
      <c r="AW120" s="85">
        <v>2.5358076505219067</v>
      </c>
      <c r="AX120" s="85">
        <v>2.5129853816672094</v>
      </c>
      <c r="AY120" s="85">
        <v>2.4903685132322044</v>
      </c>
      <c r="AZ120" s="85">
        <v>2.4679551966131146</v>
      </c>
      <c r="BA120" s="85">
        <v>2.4457435998435963</v>
      </c>
      <c r="BB120" s="85">
        <v>2.4237319074450041</v>
      </c>
      <c r="BC120" s="85">
        <v>2.401918320277999</v>
      </c>
      <c r="BD120" s="85">
        <v>2.3803010553954969</v>
      </c>
    </row>
    <row r="121" spans="2:56">
      <c r="B121" s="1" t="str">
        <f t="shared" si="4"/>
        <v>IDMiniMartStock 2016</v>
      </c>
      <c r="C121" s="1" t="s">
        <v>108</v>
      </c>
      <c r="D121" s="185" t="s">
        <v>58</v>
      </c>
      <c r="E121" s="1" t="s">
        <v>5421</v>
      </c>
      <c r="F121" s="1" t="s">
        <v>71</v>
      </c>
      <c r="AJ121" s="85"/>
      <c r="AK121" s="85">
        <v>1.3330938165988486</v>
      </c>
      <c r="AL121" s="85">
        <v>1.3268016137845022</v>
      </c>
      <c r="AM121" s="85">
        <v>1.3205391101674395</v>
      </c>
      <c r="AN121" s="85">
        <v>1.3143061655674493</v>
      </c>
      <c r="AO121" s="85">
        <v>1.308102640465971</v>
      </c>
      <c r="AP121" s="85">
        <v>1.3019283960029717</v>
      </c>
      <c r="AQ121" s="419">
        <v>1.2957832939738378</v>
      </c>
      <c r="AR121" s="85">
        <v>1.2896671968262814</v>
      </c>
      <c r="AS121" s="85">
        <v>1.2835799676572615</v>
      </c>
      <c r="AT121" s="85">
        <v>1.2775214702099194</v>
      </c>
      <c r="AU121" s="85">
        <v>1.2714915688705286</v>
      </c>
      <c r="AV121" s="85">
        <v>1.2654901286654598</v>
      </c>
      <c r="AW121" s="85">
        <v>1.259517015258159</v>
      </c>
      <c r="AX121" s="85">
        <v>1.2535720949461404</v>
      </c>
      <c r="AY121" s="85">
        <v>1.2476552346579948</v>
      </c>
      <c r="AZ121" s="85">
        <v>1.241766301950409</v>
      </c>
      <c r="BA121" s="85">
        <v>1.2359051650052031</v>
      </c>
      <c r="BB121" s="85">
        <v>1.2300716926263786</v>
      </c>
      <c r="BC121" s="85">
        <v>1.2242657542371822</v>
      </c>
      <c r="BD121" s="85">
        <v>1.2184872198771828</v>
      </c>
    </row>
    <row r="122" spans="2:56">
      <c r="B122" s="1" t="str">
        <f t="shared" si="4"/>
        <v>IDRestaurantStock 2016</v>
      </c>
      <c r="C122" s="1" t="s">
        <v>109</v>
      </c>
      <c r="D122" s="185" t="s">
        <v>60</v>
      </c>
      <c r="E122" s="1" t="s">
        <v>5421</v>
      </c>
      <c r="F122" s="1" t="s">
        <v>71</v>
      </c>
      <c r="AJ122" s="85"/>
      <c r="AK122" s="85">
        <v>3.3114109912986116</v>
      </c>
      <c r="AL122" s="85">
        <v>3.2957811314196825</v>
      </c>
      <c r="AM122" s="85">
        <v>3.2802250444793817</v>
      </c>
      <c r="AN122" s="85">
        <v>3.2647423822694392</v>
      </c>
      <c r="AO122" s="85">
        <v>3.2493327982251277</v>
      </c>
      <c r="AP122" s="85">
        <v>3.2339959474175051</v>
      </c>
      <c r="AQ122" s="419">
        <v>3.2187314865456944</v>
      </c>
      <c r="AR122" s="85">
        <v>3.2035390739291989</v>
      </c>
      <c r="AS122" s="85">
        <v>3.188418369500253</v>
      </c>
      <c r="AT122" s="85">
        <v>3.1733690347962118</v>
      </c>
      <c r="AU122" s="85">
        <v>3.158390732951974</v>
      </c>
      <c r="AV122" s="85">
        <v>3.143483128692441</v>
      </c>
      <c r="AW122" s="85">
        <v>3.1286458883250128</v>
      </c>
      <c r="AX122" s="85">
        <v>3.1138786797321187</v>
      </c>
      <c r="AY122" s="85">
        <v>3.0991811723637834</v>
      </c>
      <c r="AZ122" s="85">
        <v>3.0845530372302266</v>
      </c>
      <c r="BA122" s="85">
        <v>3.0699939468944999</v>
      </c>
      <c r="BB122" s="85">
        <v>3.0555035754651581</v>
      </c>
      <c r="BC122" s="85">
        <v>3.0410815985889625</v>
      </c>
      <c r="BD122" s="85">
        <v>3.0267276934436227</v>
      </c>
    </row>
    <row r="123" spans="2:56">
      <c r="B123" s="1" t="str">
        <f t="shared" si="4"/>
        <v>IDLodgingStock 2016</v>
      </c>
      <c r="C123" s="1" t="s">
        <v>110</v>
      </c>
      <c r="D123" s="185" t="s">
        <v>62</v>
      </c>
      <c r="E123" s="1" t="s">
        <v>5421</v>
      </c>
      <c r="F123" s="1" t="s">
        <v>71</v>
      </c>
      <c r="AJ123" s="85"/>
      <c r="AK123" s="85">
        <v>10.895494894950712</v>
      </c>
      <c r="AL123" s="85">
        <v>10.869345707202831</v>
      </c>
      <c r="AM123" s="85">
        <v>10.843259277505544</v>
      </c>
      <c r="AN123" s="85">
        <v>10.817235455239532</v>
      </c>
      <c r="AO123" s="85">
        <v>10.791274090146958</v>
      </c>
      <c r="AP123" s="85">
        <v>10.765375032330606</v>
      </c>
      <c r="AQ123" s="419">
        <v>10.739538132253013</v>
      </c>
      <c r="AR123" s="85">
        <v>10.713763240735606</v>
      </c>
      <c r="AS123" s="85">
        <v>10.68805020895784</v>
      </c>
      <c r="AT123" s="85">
        <v>10.662398888456341</v>
      </c>
      <c r="AU123" s="85">
        <v>10.636809131124046</v>
      </c>
      <c r="AV123" s="85">
        <v>10.611280789209349</v>
      </c>
      <c r="AW123" s="85">
        <v>10.585813715315247</v>
      </c>
      <c r="AX123" s="85">
        <v>10.560407762398491</v>
      </c>
      <c r="AY123" s="85">
        <v>10.535062783768735</v>
      </c>
      <c r="AZ123" s="85">
        <v>10.509778633087691</v>
      </c>
      <c r="BA123" s="85">
        <v>10.484555164368281</v>
      </c>
      <c r="BB123" s="85">
        <v>10.459392231973798</v>
      </c>
      <c r="BC123" s="85">
        <v>10.434289690617062</v>
      </c>
      <c r="BD123" s="85">
        <v>10.409247395359582</v>
      </c>
    </row>
    <row r="124" spans="2:56">
      <c r="B124" s="1" t="str">
        <f t="shared" si="4"/>
        <v>IDHospitalStock 2016</v>
      </c>
      <c r="C124" s="1" t="s">
        <v>111</v>
      </c>
      <c r="D124" s="185" t="s">
        <v>64</v>
      </c>
      <c r="E124" s="1" t="s">
        <v>5421</v>
      </c>
      <c r="F124" s="1" t="s">
        <v>71</v>
      </c>
      <c r="AJ124" s="85"/>
      <c r="AK124" s="85">
        <v>16.62159641134479</v>
      </c>
      <c r="AL124" s="85">
        <v>16.586691058880966</v>
      </c>
      <c r="AM124" s="85">
        <v>16.551859007657317</v>
      </c>
      <c r="AN124" s="85">
        <v>16.517100103741235</v>
      </c>
      <c r="AO124" s="85">
        <v>16.482414193523379</v>
      </c>
      <c r="AP124" s="85">
        <v>16.447801123716982</v>
      </c>
      <c r="AQ124" s="419">
        <v>16.413260741357178</v>
      </c>
      <c r="AR124" s="85">
        <v>16.378792893800327</v>
      </c>
      <c r="AS124" s="85">
        <v>16.344397428723347</v>
      </c>
      <c r="AT124" s="85">
        <v>16.310074194123029</v>
      </c>
      <c r="AU124" s="85">
        <v>16.275823038315369</v>
      </c>
      <c r="AV124" s="85">
        <v>16.241643809934907</v>
      </c>
      <c r="AW124" s="85">
        <v>16.207536357934043</v>
      </c>
      <c r="AX124" s="85">
        <v>16.173500531582381</v>
      </c>
      <c r="AY124" s="85">
        <v>16.139536180466056</v>
      </c>
      <c r="AZ124" s="85">
        <v>16.105643154487076</v>
      </c>
      <c r="BA124" s="85">
        <v>16.071821303862652</v>
      </c>
      <c r="BB124" s="85">
        <v>16.038070479124542</v>
      </c>
      <c r="BC124" s="85">
        <v>16.004390531118382</v>
      </c>
      <c r="BD124" s="85">
        <v>15.970781311003034</v>
      </c>
    </row>
    <row r="125" spans="2:56">
      <c r="B125" s="1" t="str">
        <f t="shared" si="4"/>
        <v>IDResidential CareStock 2016</v>
      </c>
      <c r="C125" s="1" t="s">
        <v>112</v>
      </c>
      <c r="D125" s="186" t="s">
        <v>5434</v>
      </c>
      <c r="E125" s="1" t="s">
        <v>5421</v>
      </c>
      <c r="F125" s="1" t="s">
        <v>71</v>
      </c>
      <c r="AJ125" s="85"/>
      <c r="AK125" s="85">
        <v>7.1186690765659897</v>
      </c>
      <c r="AL125" s="85">
        <v>7.1015842707822312</v>
      </c>
      <c r="AM125" s="85">
        <v>7.0845404685323539</v>
      </c>
      <c r="AN125" s="85">
        <v>7.0675375714078763</v>
      </c>
      <c r="AO125" s="85">
        <v>7.050575481236498</v>
      </c>
      <c r="AP125" s="85">
        <v>7.0336541000815309</v>
      </c>
      <c r="AQ125" s="419">
        <v>7.0167733302413353</v>
      </c>
      <c r="AR125" s="85">
        <v>6.999933074248756</v>
      </c>
      <c r="AS125" s="85">
        <v>6.983133234870559</v>
      </c>
      <c r="AT125" s="85">
        <v>6.9663737151068696</v>
      </c>
      <c r="AU125" s="85">
        <v>6.9496544181906135</v>
      </c>
      <c r="AV125" s="85">
        <v>6.9329752475869562</v>
      </c>
      <c r="AW125" s="85">
        <v>6.9163361069927474</v>
      </c>
      <c r="AX125" s="85">
        <v>6.8997369003359648</v>
      </c>
      <c r="AY125" s="85">
        <v>6.8831775317751589</v>
      </c>
      <c r="AZ125" s="85">
        <v>6.866657905698899</v>
      </c>
      <c r="BA125" s="85">
        <v>6.8501779267252223</v>
      </c>
      <c r="BB125" s="85">
        <v>6.8337374997010825</v>
      </c>
      <c r="BC125" s="85">
        <v>6.8173365297017998</v>
      </c>
      <c r="BD125" s="85">
        <v>6.800974922030516</v>
      </c>
    </row>
    <row r="126" spans="2:56">
      <c r="B126" s="1" t="str">
        <f t="shared" si="4"/>
        <v>IDAssemblyStock 2016</v>
      </c>
      <c r="C126" s="1" t="s">
        <v>113</v>
      </c>
      <c r="D126" s="185" t="s">
        <v>67</v>
      </c>
      <c r="E126" s="1" t="s">
        <v>5421</v>
      </c>
      <c r="F126" s="1" t="s">
        <v>71</v>
      </c>
      <c r="AJ126" s="85"/>
      <c r="AK126" s="85">
        <v>27.174902724207971</v>
      </c>
      <c r="AL126" s="85">
        <v>27.052977993985358</v>
      </c>
      <c r="AM126" s="85">
        <v>26.931600299385678</v>
      </c>
      <c r="AN126" s="85">
        <v>26.810767186042437</v>
      </c>
      <c r="AO126" s="85">
        <v>26.690476210601062</v>
      </c>
      <c r="AP126" s="85">
        <v>26.5707249406695</v>
      </c>
      <c r="AQ126" s="419">
        <v>26.451510954769031</v>
      </c>
      <c r="AR126" s="85">
        <v>26.332831842285302</v>
      </c>
      <c r="AS126" s="85">
        <v>26.214685203419581</v>
      </c>
      <c r="AT126" s="85">
        <v>26.09706864914024</v>
      </c>
      <c r="AU126" s="85">
        <v>25.979979801134434</v>
      </c>
      <c r="AV126" s="85">
        <v>25.863416291760011</v>
      </c>
      <c r="AW126" s="85">
        <v>25.747375763997649</v>
      </c>
      <c r="AX126" s="85">
        <v>25.631855871403179</v>
      </c>
      <c r="AY126" s="85">
        <v>25.516854278060151</v>
      </c>
      <c r="AZ126" s="85">
        <v>25.402368658532588</v>
      </c>
      <c r="BA126" s="85">
        <v>25.288396697817973</v>
      </c>
      <c r="BB126" s="85">
        <v>25.174936091300431</v>
      </c>
      <c r="BC126" s="85">
        <v>25.061984544704131</v>
      </c>
      <c r="BD126" s="85">
        <v>24.949539774046894</v>
      </c>
    </row>
    <row r="127" spans="2:56">
      <c r="B127" s="1" t="str">
        <f t="shared" si="4"/>
        <v>IDOtherStock 2016</v>
      </c>
      <c r="C127" s="1" t="s">
        <v>114</v>
      </c>
      <c r="D127" s="185" t="s">
        <v>69</v>
      </c>
      <c r="E127" s="1" t="s">
        <v>5421</v>
      </c>
      <c r="F127" s="1" t="s">
        <v>71</v>
      </c>
      <c r="AJ127" s="85"/>
      <c r="AK127" s="85">
        <v>41.631745291091413</v>
      </c>
      <c r="AL127" s="85">
        <v>41.257059583471587</v>
      </c>
      <c r="AM127" s="85">
        <v>40.885746047220344</v>
      </c>
      <c r="AN127" s="85">
        <v>40.517774332795362</v>
      </c>
      <c r="AO127" s="85">
        <v>40.153114363800206</v>
      </c>
      <c r="AP127" s="85">
        <v>39.791736334526007</v>
      </c>
      <c r="AQ127" s="419">
        <v>39.433610707515271</v>
      </c>
      <c r="AR127" s="85">
        <v>39.078708211147635</v>
      </c>
      <c r="AS127" s="85">
        <v>38.726999837247305</v>
      </c>
      <c r="AT127" s="85">
        <v>38.378456838712083</v>
      </c>
      <c r="AU127" s="85">
        <v>38.033050727163676</v>
      </c>
      <c r="AV127" s="85">
        <v>37.690753270619204</v>
      </c>
      <c r="AW127" s="85">
        <v>37.35153649118363</v>
      </c>
      <c r="AX127" s="85">
        <v>37.015372662762978</v>
      </c>
      <c r="AY127" s="85">
        <v>36.682234308798108</v>
      </c>
      <c r="AZ127" s="85">
        <v>36.352094200018925</v>
      </c>
      <c r="BA127" s="85">
        <v>36.024925352218752</v>
      </c>
      <c r="BB127" s="85">
        <v>35.700701024048783</v>
      </c>
      <c r="BC127" s="85">
        <v>35.379394714832344</v>
      </c>
      <c r="BD127" s="85">
        <v>35.060980162398856</v>
      </c>
    </row>
    <row r="128" spans="2:56">
      <c r="AZ128" s="85"/>
      <c r="BA128" s="85"/>
      <c r="BB128" s="85"/>
      <c r="BC128" s="85"/>
      <c r="BD128" s="85"/>
    </row>
    <row r="129" spans="1:56">
      <c r="AZ129" s="85"/>
      <c r="BA129" s="85"/>
      <c r="BB129" s="85"/>
      <c r="BC129" s="85"/>
      <c r="BD129" s="85"/>
    </row>
    <row r="130" spans="1:56">
      <c r="D130" s="4" t="s">
        <v>118</v>
      </c>
      <c r="E130" s="4"/>
      <c r="AZ130" s="85"/>
      <c r="BA130" s="85"/>
      <c r="BB130" s="85"/>
      <c r="BC130" s="85"/>
      <c r="BD130" s="85"/>
    </row>
    <row r="131" spans="1:56">
      <c r="B131" s="1" t="str">
        <f>CONCATENATE("MT",D131,E131)</f>
        <v>MTLarge OffNew</v>
      </c>
      <c r="C131" s="1" t="s">
        <v>119</v>
      </c>
      <c r="D131" s="185" t="s">
        <v>41</v>
      </c>
      <c r="E131" s="1" t="s">
        <v>8</v>
      </c>
      <c r="H131" s="16">
        <v>2.7637531750820971E-2</v>
      </c>
      <c r="I131" s="16">
        <v>6.7805425246072637E-2</v>
      </c>
      <c r="J131" s="16">
        <v>4.9110933933817151E-2</v>
      </c>
      <c r="K131" s="16">
        <v>3.8348970016221416E-2</v>
      </c>
      <c r="L131" s="16">
        <v>6.6037027419237657E-2</v>
      </c>
      <c r="M131" s="16">
        <v>2.9153301316679522E-2</v>
      </c>
      <c r="N131" s="16">
        <v>7.9577902207574089E-2</v>
      </c>
      <c r="O131" s="16">
        <v>0.19129011921134953</v>
      </c>
      <c r="P131" s="16">
        <v>0.14137077484240779</v>
      </c>
      <c r="Q131" s="16">
        <v>0.21059091834994842</v>
      </c>
      <c r="R131" s="16">
        <v>0.10413336917448265</v>
      </c>
      <c r="S131" s="16">
        <v>0.21539085530850052</v>
      </c>
      <c r="T131" s="16">
        <v>0.19139117051574009</v>
      </c>
      <c r="U131" s="16">
        <v>0.25454823575984653</v>
      </c>
      <c r="V131" s="16">
        <v>0.21195511095922112</v>
      </c>
      <c r="W131" s="16">
        <v>0.19125980382003235</v>
      </c>
      <c r="X131" s="16">
        <v>0.26220792463265175</v>
      </c>
      <c r="Y131" s="16">
        <v>0.21725019930928702</v>
      </c>
      <c r="Z131" s="16">
        <v>2.7993000000000001E-2</v>
      </c>
      <c r="AA131" s="16">
        <v>4.1474999999999998E-2</v>
      </c>
      <c r="AB131" s="16">
        <v>4.0846333382852616E-2</v>
      </c>
      <c r="AC131" s="16">
        <v>5.0886648139373152E-2</v>
      </c>
      <c r="AD131" s="16">
        <v>5.2535476840249826E-2</v>
      </c>
      <c r="AE131" s="16">
        <v>5.8530607733513491E-2</v>
      </c>
      <c r="AF131" s="16">
        <v>6.4685596319532121E-2</v>
      </c>
      <c r="AG131" s="16">
        <v>1.9266000000000002E-2</v>
      </c>
      <c r="AH131" s="16">
        <v>0.13174997096049157</v>
      </c>
      <c r="AI131" s="16">
        <v>0.15204751445590844</v>
      </c>
      <c r="AJ131" s="90">
        <v>0.18226927786248376</v>
      </c>
      <c r="AK131" s="90">
        <v>0.20581375323374676</v>
      </c>
      <c r="AL131" s="90">
        <v>0.1120706922554512</v>
      </c>
      <c r="AM131" s="90">
        <v>9.7640405686883577E-2</v>
      </c>
      <c r="AN131" s="90">
        <v>0.13783709286989032</v>
      </c>
      <c r="AO131" s="90">
        <v>0.15841294189111446</v>
      </c>
      <c r="AP131" s="90">
        <v>2.6914561180308185E-2</v>
      </c>
      <c r="AQ131" s="418">
        <v>0.18740479354996445</v>
      </c>
      <c r="AR131" s="90">
        <v>0.16675829269112466</v>
      </c>
      <c r="AS131" s="90">
        <v>0.15630933065397953</v>
      </c>
      <c r="AT131" s="90">
        <v>0.18320560908840805</v>
      </c>
      <c r="AU131" s="90">
        <v>0.19752607038772216</v>
      </c>
      <c r="AV131" s="90">
        <v>0.2214732327496523</v>
      </c>
      <c r="AW131" s="90">
        <v>0.21460079608900234</v>
      </c>
      <c r="AX131" s="90">
        <v>0.20023378276086581</v>
      </c>
      <c r="AY131" s="90">
        <v>0.26001978844044843</v>
      </c>
      <c r="AZ131" s="90">
        <v>0.23682516260685774</v>
      </c>
      <c r="BA131" s="90">
        <v>0.20264061340784789</v>
      </c>
      <c r="BB131" s="90">
        <v>0.18936273368667084</v>
      </c>
      <c r="BC131" s="90">
        <v>0.21683088424296967</v>
      </c>
      <c r="BD131" s="90">
        <v>0.23228532517852105</v>
      </c>
    </row>
    <row r="132" spans="1:56">
      <c r="B132" s="1" t="str">
        <f t="shared" ref="B132:B166" si="5">CONCATENATE("MT",D132,E132)</f>
        <v>MTMedium OffNew</v>
      </c>
      <c r="C132" s="1" t="s">
        <v>120</v>
      </c>
      <c r="D132" s="185" t="s">
        <v>43</v>
      </c>
      <c r="E132" s="1" t="s">
        <v>8</v>
      </c>
      <c r="H132" s="16">
        <v>1.245184060327729E-2</v>
      </c>
      <c r="I132" s="16">
        <v>3.0549122650087968E-2</v>
      </c>
      <c r="J132" s="16">
        <v>2.2126488238364762E-2</v>
      </c>
      <c r="K132" s="16">
        <v>1.7277782482426805E-2</v>
      </c>
      <c r="L132" s="16">
        <v>2.9752386962492529E-2</v>
      </c>
      <c r="M132" s="16">
        <v>1.3134756906930521E-2</v>
      </c>
      <c r="N132" s="16">
        <v>3.585310594179475E-2</v>
      </c>
      <c r="O132" s="16">
        <v>8.6184037521038065E-2</v>
      </c>
      <c r="P132" s="16">
        <v>6.3693327254058227E-2</v>
      </c>
      <c r="Q132" s="16">
        <v>9.4879838454222556E-2</v>
      </c>
      <c r="R132" s="16">
        <v>4.6916350060977136E-2</v>
      </c>
      <c r="S132" s="16">
        <v>9.7042406749124469E-2</v>
      </c>
      <c r="T132" s="16">
        <v>8.6229565274614936E-2</v>
      </c>
      <c r="U132" s="16">
        <v>0.11468441126016633</v>
      </c>
      <c r="V132" s="16">
        <v>9.5494463127510462E-2</v>
      </c>
      <c r="W132" s="16">
        <v>8.6170379194964994E-2</v>
      </c>
      <c r="X132" s="16">
        <v>0.11813541498129401</v>
      </c>
      <c r="Y132" s="16">
        <v>9.78801174149391E-2</v>
      </c>
      <c r="Z132" s="16">
        <v>8.2645999999999997E-2</v>
      </c>
      <c r="AA132" s="16">
        <v>0.12245</v>
      </c>
      <c r="AB132" s="16">
        <v>0.12059393665413629</v>
      </c>
      <c r="AC132" s="16">
        <v>0.15023677069719693</v>
      </c>
      <c r="AD132" s="16">
        <v>0.15510474114740425</v>
      </c>
      <c r="AE132" s="16">
        <v>0.17280465140370652</v>
      </c>
      <c r="AF132" s="16">
        <v>0.19097652246719007</v>
      </c>
      <c r="AG132" s="16">
        <v>2.4205999999999998E-2</v>
      </c>
      <c r="AH132" s="16">
        <v>0.38897610474049893</v>
      </c>
      <c r="AI132" s="16">
        <v>0.44890218553649164</v>
      </c>
      <c r="AJ132" s="90">
        <v>0.53812834416542821</v>
      </c>
      <c r="AK132" s="90">
        <v>0.60764060478534754</v>
      </c>
      <c r="AL132" s="90">
        <v>0.3308753771351417</v>
      </c>
      <c r="AM132" s="90">
        <v>0.28827167393270386</v>
      </c>
      <c r="AN132" s="90">
        <v>0.40694760752062858</v>
      </c>
      <c r="AO132" s="90">
        <v>0.46769535224995701</v>
      </c>
      <c r="AP132" s="90">
        <v>7.9462037770433702E-2</v>
      </c>
      <c r="AQ132" s="418">
        <v>0.5532903428617999</v>
      </c>
      <c r="AR132" s="90">
        <v>0.4923340069928443</v>
      </c>
      <c r="AS132" s="90">
        <v>0.46148469050222535</v>
      </c>
      <c r="AT132" s="90">
        <v>0.54089275064196662</v>
      </c>
      <c r="AU132" s="90">
        <v>0.58317220781137014</v>
      </c>
      <c r="AV132" s="90">
        <v>0.65387335383230683</v>
      </c>
      <c r="AW132" s="90">
        <v>0.63358330273895924</v>
      </c>
      <c r="AX132" s="90">
        <v>0.59116640624636574</v>
      </c>
      <c r="AY132" s="90">
        <v>0.76767747063370495</v>
      </c>
      <c r="AZ132" s="90">
        <v>0.69919809912500863</v>
      </c>
      <c r="BA132" s="90">
        <v>0.5982722872041224</v>
      </c>
      <c r="BB132" s="90">
        <v>0.55907092802731384</v>
      </c>
      <c r="BC132" s="90">
        <v>0.64016737252686295</v>
      </c>
      <c r="BD132" s="90">
        <v>0.68579476957468111</v>
      </c>
    </row>
    <row r="133" spans="1:56">
      <c r="B133" s="1" t="str">
        <f t="shared" si="5"/>
        <v>MTSmall OffNew</v>
      </c>
      <c r="C133" s="1" t="s">
        <v>121</v>
      </c>
      <c r="D133" s="185" t="s">
        <v>45</v>
      </c>
      <c r="E133" s="1" t="s">
        <v>8</v>
      </c>
      <c r="H133" s="16">
        <v>1.461062764590175E-2</v>
      </c>
      <c r="I133" s="16">
        <v>3.5845452103839388E-2</v>
      </c>
      <c r="J133" s="16">
        <v>2.5962577827818099E-2</v>
      </c>
      <c r="K133" s="16">
        <v>2.0273247501351788E-2</v>
      </c>
      <c r="L133" s="16">
        <v>3.4910585618269804E-2</v>
      </c>
      <c r="M133" s="16">
        <v>1.5411941776389961E-2</v>
      </c>
      <c r="N133" s="16">
        <v>4.2068991850631177E-2</v>
      </c>
      <c r="O133" s="16">
        <v>0.10112584326761248</v>
      </c>
      <c r="P133" s="16">
        <v>7.4735897903533979E-2</v>
      </c>
      <c r="Q133" s="16">
        <v>0.11132924319582904</v>
      </c>
      <c r="R133" s="16">
        <v>5.5050280764540223E-2</v>
      </c>
      <c r="S133" s="16">
        <v>0.11386673794237505</v>
      </c>
      <c r="T133" s="16">
        <v>0.10117926420964501</v>
      </c>
      <c r="U133" s="16">
        <v>0.13456735297998723</v>
      </c>
      <c r="V133" s="16">
        <v>0.11205042591326843</v>
      </c>
      <c r="W133" s="16">
        <v>0.10110981698500271</v>
      </c>
      <c r="X133" s="16">
        <v>0.13861666038605433</v>
      </c>
      <c r="Y133" s="16">
        <v>0.11484968327577393</v>
      </c>
      <c r="Z133" s="16">
        <v>2.2661000000000001E-2</v>
      </c>
      <c r="AA133" s="16">
        <v>3.3575000000000001E-2</v>
      </c>
      <c r="AB133" s="16">
        <v>3.3066079405166406E-2</v>
      </c>
      <c r="AC133" s="16">
        <v>4.1193953255683029E-2</v>
      </c>
      <c r="AD133" s="16">
        <v>4.2528719346868915E-2</v>
      </c>
      <c r="AE133" s="16">
        <v>4.7381920546177597E-2</v>
      </c>
      <c r="AF133" s="16">
        <v>5.2364530353906959E-2</v>
      </c>
      <c r="AG133" s="16">
        <v>5.9280000000000001E-3</v>
      </c>
      <c r="AH133" s="16">
        <v>0.10665473839658843</v>
      </c>
      <c r="AI133" s="16">
        <v>0.12308608313097352</v>
      </c>
      <c r="AJ133" s="90">
        <v>0.1475513201743916</v>
      </c>
      <c r="AK133" s="90">
        <v>0.16661113357017596</v>
      </c>
      <c r="AL133" s="90">
        <v>9.0723893730603369E-2</v>
      </c>
      <c r="AM133" s="90">
        <v>7.9042233175096233E-2</v>
      </c>
      <c r="AN133" s="90">
        <v>0.11158240851372075</v>
      </c>
      <c r="AO133" s="90">
        <v>0.12823904819756887</v>
      </c>
      <c r="AP133" s="90">
        <v>2.1787978098344724E-2</v>
      </c>
      <c r="AQ133" s="418">
        <v>0.1517086423975903</v>
      </c>
      <c r="AR133" s="90">
        <v>0.13499480836900571</v>
      </c>
      <c r="AS133" s="90">
        <v>0.1265361248151263</v>
      </c>
      <c r="AT133" s="90">
        <v>0.14830930259537797</v>
      </c>
      <c r="AU133" s="90">
        <v>0.15990205698053697</v>
      </c>
      <c r="AV133" s="90">
        <v>0.17928785508305189</v>
      </c>
      <c r="AW133" s="90">
        <v>0.17372445397681144</v>
      </c>
      <c r="AX133" s="90">
        <v>0.162094014615939</v>
      </c>
      <c r="AY133" s="90">
        <v>0.21049220968988686</v>
      </c>
      <c r="AZ133" s="90">
        <v>0.19171560782459918</v>
      </c>
      <c r="BA133" s="90">
        <v>0.1640424013301626</v>
      </c>
      <c r="BB133" s="90">
        <v>0.15329364155587641</v>
      </c>
      <c r="BC133" s="90">
        <v>0.17552976343478499</v>
      </c>
      <c r="BD133" s="90">
        <v>0.18804050133499325</v>
      </c>
    </row>
    <row r="134" spans="1:56">
      <c r="A134" s="19" t="s">
        <v>5428</v>
      </c>
      <c r="B134" s="1" t="str">
        <f t="shared" si="5"/>
        <v>MTXLarge RetNew</v>
      </c>
      <c r="C134" s="1" t="s">
        <v>122</v>
      </c>
      <c r="D134" s="186" t="s">
        <v>5432</v>
      </c>
      <c r="E134" s="1" t="s">
        <v>8</v>
      </c>
      <c r="H134" s="16">
        <v>4.7323598598832305E-2</v>
      </c>
      <c r="I134" s="16">
        <v>6.3539377139690933E-2</v>
      </c>
      <c r="J134" s="16">
        <v>7.4493301011168897E-2</v>
      </c>
      <c r="K134" s="16">
        <v>5.6242276796304551E-2</v>
      </c>
      <c r="L134" s="16">
        <v>4.7356692024425905E-2</v>
      </c>
      <c r="M134" s="16">
        <v>0.13958806915375851</v>
      </c>
      <c r="N134" s="16">
        <v>9.9958692005435654E-2</v>
      </c>
      <c r="O134" s="16">
        <v>0.13430966777158107</v>
      </c>
      <c r="P134" s="16">
        <v>6.0114207590754469E-2</v>
      </c>
      <c r="Q134" s="16">
        <v>5.8310615895903861E-2</v>
      </c>
      <c r="R134" s="16">
        <v>7.3368124540986873E-2</v>
      </c>
      <c r="S134" s="16">
        <v>0.10579968162270412</v>
      </c>
      <c r="T134" s="16">
        <v>0.13090104493544141</v>
      </c>
      <c r="U134" s="16">
        <v>0.18562102415444087</v>
      </c>
      <c r="V134" s="16">
        <v>6.9612020736114513E-2</v>
      </c>
      <c r="W134" s="16">
        <v>8.6866670950193486E-2</v>
      </c>
      <c r="X134" s="16">
        <v>0.15042390425477303</v>
      </c>
      <c r="Y134" s="16">
        <v>6.9917599237908579E-2</v>
      </c>
      <c r="Z134" s="16">
        <v>5.3337169403988922E-2</v>
      </c>
      <c r="AA134" s="16">
        <v>0.17851817731121555</v>
      </c>
      <c r="AB134" s="16">
        <v>0.11836922149675409</v>
      </c>
      <c r="AC134" s="16">
        <v>0.10231921623747468</v>
      </c>
      <c r="AD134" s="16">
        <v>0.10052290712059621</v>
      </c>
      <c r="AE134" s="16">
        <v>0.10493006204378759</v>
      </c>
      <c r="AF134" s="16">
        <v>0.11180870738663412</v>
      </c>
      <c r="AG134" s="16">
        <v>0.37765992725150432</v>
      </c>
      <c r="AH134" s="16">
        <v>8.2258892932742383E-2</v>
      </c>
      <c r="AI134" s="16">
        <v>5.3753234702766696E-2</v>
      </c>
      <c r="AJ134" s="90">
        <v>8.2530720141471295E-2</v>
      </c>
      <c r="AK134" s="90">
        <v>0.19020534848093287</v>
      </c>
      <c r="AL134" s="90">
        <v>0.13691131236365606</v>
      </c>
      <c r="AM134" s="90">
        <v>9.9231238176702125E-2</v>
      </c>
      <c r="AN134" s="90">
        <v>0.10754699799412518</v>
      </c>
      <c r="AO134" s="90">
        <v>9.2451471662540072E-2</v>
      </c>
      <c r="AP134" s="90">
        <v>7.5761626602336693E-2</v>
      </c>
      <c r="AQ134" s="418">
        <v>5.7634144749578162E-2</v>
      </c>
      <c r="AR134" s="90">
        <v>5.7764846817018753E-2</v>
      </c>
      <c r="AS134" s="90">
        <v>8.4624736981257373E-2</v>
      </c>
      <c r="AT134" s="90">
        <v>0.11355239843953156</v>
      </c>
      <c r="AU134" s="90">
        <v>0.1213918871339421</v>
      </c>
      <c r="AV134" s="90">
        <v>0.14367579700354655</v>
      </c>
      <c r="AW134" s="90">
        <v>0.17709224909793986</v>
      </c>
      <c r="AX134" s="90">
        <v>0.15061673081740951</v>
      </c>
      <c r="AY134" s="90">
        <v>0.15810524615598223</v>
      </c>
      <c r="AZ134" s="90">
        <v>0.15019237542507105</v>
      </c>
      <c r="BA134" s="90">
        <v>0.15045003107910118</v>
      </c>
      <c r="BB134" s="90">
        <v>0.14834964076625184</v>
      </c>
      <c r="BC134" s="90">
        <v>0.12883788577115748</v>
      </c>
      <c r="BD134" s="90">
        <v>0.1370916405835518</v>
      </c>
    </row>
    <row r="135" spans="1:56">
      <c r="A135" s="19" t="s">
        <v>5429</v>
      </c>
      <c r="B135" s="1" t="str">
        <f t="shared" si="5"/>
        <v>MTLarge RetNew</v>
      </c>
      <c r="C135" s="1" t="s">
        <v>123</v>
      </c>
      <c r="D135" s="186" t="s">
        <v>5429</v>
      </c>
      <c r="E135" s="1" t="s">
        <v>8</v>
      </c>
      <c r="H135" s="16">
        <v>8.7405897783390932E-2</v>
      </c>
      <c r="I135" s="16">
        <v>0.11735617045042701</v>
      </c>
      <c r="J135" s="16">
        <v>0.13758788525203705</v>
      </c>
      <c r="K135" s="16">
        <v>0.10387854775026077</v>
      </c>
      <c r="L135" s="16">
        <v>8.746702078883388E-2</v>
      </c>
      <c r="M135" s="16">
        <v>0.25781683695828184</v>
      </c>
      <c r="N135" s="16">
        <v>0.18462203794037227</v>
      </c>
      <c r="O135" s="16">
        <v>0.24806771759013438</v>
      </c>
      <c r="P135" s="16">
        <v>0.11102993938708366</v>
      </c>
      <c r="Q135" s="16">
        <v>0.10769873559044393</v>
      </c>
      <c r="R135" s="16">
        <v>0.1355097030669774</v>
      </c>
      <c r="S135" s="16">
        <v>0.19541024840104954</v>
      </c>
      <c r="T135" s="16">
        <v>0.24177204802951249</v>
      </c>
      <c r="U135" s="16">
        <v>0.34283893752939848</v>
      </c>
      <c r="V135" s="16">
        <v>0.12857224194920477</v>
      </c>
      <c r="W135" s="16">
        <v>0.16044129327991158</v>
      </c>
      <c r="X135" s="16">
        <v>0.27783044376924665</v>
      </c>
      <c r="Y135" s="16">
        <v>0.12913664034838468</v>
      </c>
      <c r="Z135" s="16">
        <v>2.6668584701994461E-2</v>
      </c>
      <c r="AA135" s="16">
        <v>8.9259088655607777E-2</v>
      </c>
      <c r="AB135" s="16">
        <v>5.9184610748377046E-2</v>
      </c>
      <c r="AC135" s="16">
        <v>5.1159608118737342E-2</v>
      </c>
      <c r="AD135" s="16">
        <v>5.0261453560298104E-2</v>
      </c>
      <c r="AE135" s="16">
        <v>5.2465031021893795E-2</v>
      </c>
      <c r="AF135" s="16">
        <v>5.590435369331706E-2</v>
      </c>
      <c r="AG135" s="16">
        <v>0.17534210908105555</v>
      </c>
      <c r="AH135" s="16">
        <v>4.1129446466371192E-2</v>
      </c>
      <c r="AI135" s="16">
        <v>2.6876617351383348E-2</v>
      </c>
      <c r="AJ135" s="90">
        <v>4.1265360070735647E-2</v>
      </c>
      <c r="AK135" s="90">
        <v>9.5102674240466437E-2</v>
      </c>
      <c r="AL135" s="90">
        <v>6.8455656181828028E-2</v>
      </c>
      <c r="AM135" s="90">
        <v>4.9615619088351062E-2</v>
      </c>
      <c r="AN135" s="90">
        <v>5.3773498997062588E-2</v>
      </c>
      <c r="AO135" s="90">
        <v>4.6225735831270036E-2</v>
      </c>
      <c r="AP135" s="90">
        <v>3.7880813301168346E-2</v>
      </c>
      <c r="AQ135" s="418">
        <v>2.8817072374789081E-2</v>
      </c>
      <c r="AR135" s="90">
        <v>2.8882423408509376E-2</v>
      </c>
      <c r="AS135" s="90">
        <v>4.2312368490628686E-2</v>
      </c>
      <c r="AT135" s="90">
        <v>5.6776199219765781E-2</v>
      </c>
      <c r="AU135" s="90">
        <v>6.0695943566971049E-2</v>
      </c>
      <c r="AV135" s="90">
        <v>7.1837898501773273E-2</v>
      </c>
      <c r="AW135" s="90">
        <v>8.8546124548969929E-2</v>
      </c>
      <c r="AX135" s="90">
        <v>7.5308365408704753E-2</v>
      </c>
      <c r="AY135" s="90">
        <v>7.9052623077991116E-2</v>
      </c>
      <c r="AZ135" s="90">
        <v>7.5096187712535525E-2</v>
      </c>
      <c r="BA135" s="90">
        <v>7.5225015539550591E-2</v>
      </c>
      <c r="BB135" s="90">
        <v>7.4174820383125922E-2</v>
      </c>
      <c r="BC135" s="90">
        <v>6.4418942885578742E-2</v>
      </c>
      <c r="BD135" s="90">
        <v>6.8545820291775902E-2</v>
      </c>
    </row>
    <row r="136" spans="1:56">
      <c r="A136" s="19" t="s">
        <v>5430</v>
      </c>
      <c r="B136" s="1" t="str">
        <f t="shared" si="5"/>
        <v>MTMedium RetNew</v>
      </c>
      <c r="C136" s="1" t="s">
        <v>124</v>
      </c>
      <c r="D136" s="186" t="s">
        <v>5430</v>
      </c>
      <c r="E136" s="1" t="s">
        <v>8</v>
      </c>
      <c r="H136" s="16">
        <v>2.1851474445847733E-2</v>
      </c>
      <c r="I136" s="16">
        <v>2.9339042612606753E-2</v>
      </c>
      <c r="J136" s="16">
        <v>3.4396971313009263E-2</v>
      </c>
      <c r="K136" s="16">
        <v>2.5969636937565193E-2</v>
      </c>
      <c r="L136" s="16">
        <v>2.186675519720847E-2</v>
      </c>
      <c r="M136" s="16">
        <v>6.4454209239570459E-2</v>
      </c>
      <c r="N136" s="16">
        <v>4.6155509485093067E-2</v>
      </c>
      <c r="O136" s="16">
        <v>6.2016929397533595E-2</v>
      </c>
      <c r="P136" s="16">
        <v>2.7757484846770916E-2</v>
      </c>
      <c r="Q136" s="16">
        <v>2.6924683897610983E-2</v>
      </c>
      <c r="R136" s="16">
        <v>3.3877425766744351E-2</v>
      </c>
      <c r="S136" s="16">
        <v>4.8852562100262384E-2</v>
      </c>
      <c r="T136" s="16">
        <v>6.0443012007378123E-2</v>
      </c>
      <c r="U136" s="16">
        <v>8.570973438234962E-2</v>
      </c>
      <c r="V136" s="16">
        <v>3.2143060487301194E-2</v>
      </c>
      <c r="W136" s="16">
        <v>4.0110323319977895E-2</v>
      </c>
      <c r="X136" s="16">
        <v>6.9457610942311662E-2</v>
      </c>
      <c r="Y136" s="16">
        <v>3.228416008709617E-2</v>
      </c>
      <c r="Z136" s="16">
        <v>0.16297468428996617</v>
      </c>
      <c r="AA136" s="16">
        <v>0.54547220845093647</v>
      </c>
      <c r="AB136" s="16">
        <v>0.36168373235119311</v>
      </c>
      <c r="AC136" s="16">
        <v>0.31264204961450598</v>
      </c>
      <c r="AD136" s="16">
        <v>0.30715332731293288</v>
      </c>
      <c r="AE136" s="16">
        <v>0.32061963402268434</v>
      </c>
      <c r="AF136" s="16">
        <v>0.3416377170147154</v>
      </c>
      <c r="AG136" s="16">
        <v>0.60695345451134608</v>
      </c>
      <c r="AH136" s="16">
        <v>0.25134661729449065</v>
      </c>
      <c r="AI136" s="16">
        <v>0.16424599492512049</v>
      </c>
      <c r="AJ136" s="90">
        <v>0.25217720043227343</v>
      </c>
      <c r="AK136" s="90">
        <v>0.58118300924729493</v>
      </c>
      <c r="AL136" s="90">
        <v>0.4183401211111713</v>
      </c>
      <c r="AM136" s="90">
        <v>0.30320656109547872</v>
      </c>
      <c r="AN136" s="90">
        <v>0.3286158272042714</v>
      </c>
      <c r="AO136" s="90">
        <v>0.28249060785776137</v>
      </c>
      <c r="AP136" s="90">
        <v>0.23149385906269548</v>
      </c>
      <c r="AQ136" s="418">
        <v>0.17610433117926663</v>
      </c>
      <c r="AR136" s="90">
        <v>0.17650369860755732</v>
      </c>
      <c r="AS136" s="90">
        <v>0.25857558522050872</v>
      </c>
      <c r="AT136" s="90">
        <v>0.34696566189856864</v>
      </c>
      <c r="AU136" s="90">
        <v>0.37091965513148983</v>
      </c>
      <c r="AV136" s="90">
        <v>0.43900937973305892</v>
      </c>
      <c r="AW136" s="90">
        <v>0.54111520557703863</v>
      </c>
      <c r="AX136" s="90">
        <v>0.46021778860875134</v>
      </c>
      <c r="AY136" s="90">
        <v>0.48309936325439029</v>
      </c>
      <c r="AZ136" s="90">
        <v>0.45892114713216159</v>
      </c>
      <c r="BA136" s="90">
        <v>0.45970842829725361</v>
      </c>
      <c r="BB136" s="90">
        <v>0.45329056900799186</v>
      </c>
      <c r="BC136" s="90">
        <v>0.39367131763409241</v>
      </c>
      <c r="BD136" s="90">
        <v>0.41889112400529727</v>
      </c>
    </row>
    <row r="137" spans="1:56">
      <c r="A137" s="19" t="s">
        <v>5431</v>
      </c>
      <c r="B137" s="1" t="str">
        <f t="shared" si="5"/>
        <v>MTSmall RetNew</v>
      </c>
      <c r="C137" s="1" t="s">
        <v>125</v>
      </c>
      <c r="D137" s="186" t="s">
        <v>5431</v>
      </c>
      <c r="E137" s="1" t="s">
        <v>8</v>
      </c>
      <c r="H137" s="16">
        <v>4.2189029171929009E-2</v>
      </c>
      <c r="I137" s="16">
        <v>5.6645409797275316E-2</v>
      </c>
      <c r="J137" s="16">
        <v>6.6410842423784755E-2</v>
      </c>
      <c r="K137" s="16">
        <v>5.0140038515869477E-2</v>
      </c>
      <c r="L137" s="16">
        <v>4.2218531989531759E-2</v>
      </c>
      <c r="M137" s="16">
        <v>0.12444288464838921</v>
      </c>
      <c r="N137" s="16">
        <v>8.9113260569099004E-2</v>
      </c>
      <c r="O137" s="16">
        <v>0.11973718524075097</v>
      </c>
      <c r="P137" s="16">
        <v>5.3591868175390939E-2</v>
      </c>
      <c r="Q137" s="16">
        <v>5.1983964616041198E-2</v>
      </c>
      <c r="R137" s="16">
        <v>6.5407746625291335E-2</v>
      </c>
      <c r="S137" s="16">
        <v>9.432050787598395E-2</v>
      </c>
      <c r="T137" s="16">
        <v>0.11669839502766798</v>
      </c>
      <c r="U137" s="16">
        <v>0.16548130393381105</v>
      </c>
      <c r="V137" s="16">
        <v>6.2059176827379478E-2</v>
      </c>
      <c r="W137" s="16">
        <v>7.7441712449917086E-2</v>
      </c>
      <c r="X137" s="16">
        <v>0.13410304103366871</v>
      </c>
      <c r="Y137" s="16">
        <v>6.2331600326610628E-2</v>
      </c>
      <c r="Z137" s="16">
        <v>5.3337169403988922E-2</v>
      </c>
      <c r="AA137" s="16">
        <v>0.17851817731121555</v>
      </c>
      <c r="AB137" s="16">
        <v>0.11836922149675409</v>
      </c>
      <c r="AC137" s="16">
        <v>0.10231921623747468</v>
      </c>
      <c r="AD137" s="16">
        <v>0.10052290712059621</v>
      </c>
      <c r="AE137" s="16">
        <v>0.10493006204378759</v>
      </c>
      <c r="AF137" s="16">
        <v>0.11180870738663412</v>
      </c>
      <c r="AG137" s="16">
        <v>0.18882996362575216</v>
      </c>
      <c r="AH137" s="16">
        <v>8.2258892932742383E-2</v>
      </c>
      <c r="AI137" s="16">
        <v>5.3753234702766696E-2</v>
      </c>
      <c r="AJ137" s="90">
        <v>8.2530720141471295E-2</v>
      </c>
      <c r="AK137" s="90">
        <v>0.19020534848093287</v>
      </c>
      <c r="AL137" s="90">
        <v>0.13691131236365606</v>
      </c>
      <c r="AM137" s="90">
        <v>9.9231238176702125E-2</v>
      </c>
      <c r="AN137" s="90">
        <v>0.10754699799412518</v>
      </c>
      <c r="AO137" s="90">
        <v>9.2451471662540072E-2</v>
      </c>
      <c r="AP137" s="90">
        <v>7.5761626602336693E-2</v>
      </c>
      <c r="AQ137" s="418">
        <v>5.7634144749578162E-2</v>
      </c>
      <c r="AR137" s="90">
        <v>5.7764846817018753E-2</v>
      </c>
      <c r="AS137" s="90">
        <v>8.4624736981257373E-2</v>
      </c>
      <c r="AT137" s="90">
        <v>0.11355239843953156</v>
      </c>
      <c r="AU137" s="90">
        <v>0.1213918871339421</v>
      </c>
      <c r="AV137" s="90">
        <v>0.14367579700354655</v>
      </c>
      <c r="AW137" s="90">
        <v>0.17709224909793986</v>
      </c>
      <c r="AX137" s="90">
        <v>0.15061673081740951</v>
      </c>
      <c r="AY137" s="90">
        <v>0.15810524615598223</v>
      </c>
      <c r="AZ137" s="90">
        <v>0.15019237542507105</v>
      </c>
      <c r="BA137" s="90">
        <v>0.15045003107910118</v>
      </c>
      <c r="BB137" s="90">
        <v>0.14834964076625184</v>
      </c>
      <c r="BC137" s="90">
        <v>0.12883788577115748</v>
      </c>
      <c r="BD137" s="90">
        <v>0.1370916405835518</v>
      </c>
    </row>
    <row r="138" spans="1:56">
      <c r="B138" s="1" t="str">
        <f t="shared" si="5"/>
        <v>MTSchool K-12New</v>
      </c>
      <c r="C138" s="1" t="s">
        <v>126</v>
      </c>
      <c r="D138" s="186" t="s">
        <v>5433</v>
      </c>
      <c r="E138" s="1" t="s">
        <v>8</v>
      </c>
      <c r="H138" s="16">
        <v>8.3687999999999999E-2</v>
      </c>
      <c r="I138" s="16">
        <v>7.8474000000000002E-2</v>
      </c>
      <c r="J138" s="16">
        <v>0.23700600000000002</v>
      </c>
      <c r="K138" s="16">
        <v>0.23515800000000001</v>
      </c>
      <c r="L138" s="16">
        <v>0.27984000000000003</v>
      </c>
      <c r="M138" s="16">
        <v>0.176814</v>
      </c>
      <c r="N138" s="16">
        <v>8.4347999999999992E-2</v>
      </c>
      <c r="O138" s="16">
        <v>0.40854000000000001</v>
      </c>
      <c r="P138" s="16">
        <v>0.225324</v>
      </c>
      <c r="Q138" s="16">
        <v>5.4120000000000001E-2</v>
      </c>
      <c r="R138" s="16">
        <v>0.40906799999999999</v>
      </c>
      <c r="S138" s="16">
        <v>0.27079799999999998</v>
      </c>
      <c r="T138" s="16">
        <v>0.207372</v>
      </c>
      <c r="U138" s="16">
        <v>0.19912200000000002</v>
      </c>
      <c r="V138" s="16">
        <v>0.15206400000000003</v>
      </c>
      <c r="W138" s="16">
        <v>0.27260000000000001</v>
      </c>
      <c r="X138" s="16">
        <v>0.189</v>
      </c>
      <c r="Y138" s="16">
        <v>0.1072</v>
      </c>
      <c r="Z138" s="16">
        <v>0.44969999999999999</v>
      </c>
      <c r="AA138" s="16">
        <v>0.112</v>
      </c>
      <c r="AB138" s="16">
        <v>0.4401652614761517</v>
      </c>
      <c r="AC138" s="16">
        <v>0.21984801303614007</v>
      </c>
      <c r="AD138" s="16">
        <v>0.15364627260124672</v>
      </c>
      <c r="AE138" s="16">
        <v>0.15855763042086438</v>
      </c>
      <c r="AF138" s="16">
        <v>0.16345549448847282</v>
      </c>
      <c r="AG138" s="16">
        <v>0.1061</v>
      </c>
      <c r="AH138" s="16">
        <v>0.12519646564193845</v>
      </c>
      <c r="AI138" s="16">
        <v>2.3176269570269907E-2</v>
      </c>
      <c r="AJ138" s="90">
        <v>2.3309730501655357E-2</v>
      </c>
      <c r="AK138" s="90">
        <v>2.3344859045047E-2</v>
      </c>
      <c r="AL138" s="90">
        <v>2.3107766425832562E-2</v>
      </c>
      <c r="AM138" s="90">
        <v>2.3038074274982525E-2</v>
      </c>
      <c r="AN138" s="90">
        <v>2.2887753050260015E-2</v>
      </c>
      <c r="AO138" s="90">
        <v>2.2670384984702793E-2</v>
      </c>
      <c r="AP138" s="90">
        <v>2.2562291568646729E-2</v>
      </c>
      <c r="AQ138" s="418">
        <v>2.2372516196086233E-2</v>
      </c>
      <c r="AR138" s="90">
        <v>2.2097907573487216E-2</v>
      </c>
      <c r="AS138" s="90">
        <v>2.1923022579889238E-2</v>
      </c>
      <c r="AT138" s="90">
        <v>2.1696325020505062E-2</v>
      </c>
      <c r="AU138" s="90">
        <v>2.1510140769220393E-2</v>
      </c>
      <c r="AV138" s="90">
        <v>2.118745155206643E-2</v>
      </c>
      <c r="AW138" s="90">
        <v>2.099283107551966E-2</v>
      </c>
      <c r="AX138" s="90">
        <v>1.8718522725497455E-2</v>
      </c>
      <c r="AY138" s="90">
        <v>2.0633087122347481E-2</v>
      </c>
      <c r="AZ138" s="90">
        <v>2.0484650860167177E-2</v>
      </c>
      <c r="BA138" s="90">
        <v>2.0283523235712343E-2</v>
      </c>
      <c r="BB138" s="90">
        <v>2.0064592682821347E-2</v>
      </c>
      <c r="BC138" s="90">
        <v>2.0030631443579888E-2</v>
      </c>
      <c r="BD138" s="90">
        <v>1.9771570221345583E-2</v>
      </c>
    </row>
    <row r="139" spans="1:56">
      <c r="B139" s="1" t="str">
        <f t="shared" si="5"/>
        <v>MTUniversityNew</v>
      </c>
      <c r="C139" s="1" t="s">
        <v>127</v>
      </c>
      <c r="D139" s="185" t="s">
        <v>52</v>
      </c>
      <c r="E139" s="1" t="s">
        <v>8</v>
      </c>
      <c r="H139" s="16">
        <v>4.3112000000000004E-2</v>
      </c>
      <c r="I139" s="16">
        <v>4.0426000000000004E-2</v>
      </c>
      <c r="J139" s="16">
        <v>0.12209400000000002</v>
      </c>
      <c r="K139" s="16">
        <v>0.12114200000000001</v>
      </c>
      <c r="L139" s="16">
        <v>0.14416000000000001</v>
      </c>
      <c r="M139" s="16">
        <v>9.1086E-2</v>
      </c>
      <c r="N139" s="16">
        <v>4.3452000000000005E-2</v>
      </c>
      <c r="O139" s="16">
        <v>0.21046000000000001</v>
      </c>
      <c r="P139" s="16">
        <v>0.11607600000000001</v>
      </c>
      <c r="Q139" s="16">
        <v>2.7880000000000002E-2</v>
      </c>
      <c r="R139" s="16">
        <v>0.210732</v>
      </c>
      <c r="S139" s="16">
        <v>0.13950200000000001</v>
      </c>
      <c r="T139" s="16">
        <v>0.10682800000000001</v>
      </c>
      <c r="U139" s="16">
        <v>0.102578</v>
      </c>
      <c r="V139" s="16">
        <v>7.8336000000000017E-2</v>
      </c>
      <c r="W139" s="16">
        <v>0.14680000000000001</v>
      </c>
      <c r="X139" s="16">
        <v>0.24359999999999998</v>
      </c>
      <c r="Y139" s="16">
        <v>0.1031</v>
      </c>
      <c r="Z139" s="16">
        <v>0.1915</v>
      </c>
      <c r="AA139" s="16">
        <v>0.29419999999999996</v>
      </c>
      <c r="AB139" s="16">
        <v>0.35744725178671727</v>
      </c>
      <c r="AC139" s="16">
        <v>0.22417923952580085</v>
      </c>
      <c r="AD139" s="16">
        <v>0.17356368464901417</v>
      </c>
      <c r="AE139" s="16">
        <v>0.17526384939785247</v>
      </c>
      <c r="AF139" s="16">
        <v>0.17824834106766363</v>
      </c>
      <c r="AG139" s="16">
        <v>0.1061</v>
      </c>
      <c r="AH139" s="16">
        <v>0.12329556830831437</v>
      </c>
      <c r="AI139" s="16">
        <v>2.1686636110363092E-2</v>
      </c>
      <c r="AJ139" s="90">
        <v>2.0549791783339599E-2</v>
      </c>
      <c r="AK139" s="90">
        <v>2.0435227171636136E-2</v>
      </c>
      <c r="AL139" s="90">
        <v>2.0310583560775579E-2</v>
      </c>
      <c r="AM139" s="90">
        <v>2.0216703675027023E-2</v>
      </c>
      <c r="AN139" s="90">
        <v>2.0149032384808672E-2</v>
      </c>
      <c r="AO139" s="90">
        <v>2.0057541708431128E-2</v>
      </c>
      <c r="AP139" s="90">
        <v>2.0020116678225938E-2</v>
      </c>
      <c r="AQ139" s="418">
        <v>1.9890953584891655E-2</v>
      </c>
      <c r="AR139" s="90">
        <v>1.9775181364251018E-2</v>
      </c>
      <c r="AS139" s="90">
        <v>1.9726243278372864E-2</v>
      </c>
      <c r="AT139" s="90">
        <v>1.961892211096683E-2</v>
      </c>
      <c r="AU139" s="90">
        <v>1.9491851797163975E-2</v>
      </c>
      <c r="AV139" s="90">
        <v>1.9474493255483387E-2</v>
      </c>
      <c r="AW139" s="90">
        <v>1.9386644048579656E-2</v>
      </c>
      <c r="AX139" s="90">
        <v>1.7362277141663458E-2</v>
      </c>
      <c r="AY139" s="90">
        <v>1.9281494399876652E-2</v>
      </c>
      <c r="AZ139" s="90">
        <v>1.922296793203352E-2</v>
      </c>
      <c r="BA139" s="90">
        <v>2.1127873686922791E-2</v>
      </c>
      <c r="BB139" s="90">
        <v>1.9175929816150121E-2</v>
      </c>
      <c r="BC139" s="90">
        <v>1.9148977586694763E-2</v>
      </c>
      <c r="BD139" s="90">
        <v>3.5761756141476933E-2</v>
      </c>
    </row>
    <row r="140" spans="1:56">
      <c r="B140" s="1" t="str">
        <f t="shared" si="5"/>
        <v>MTWarehouseNew</v>
      </c>
      <c r="C140" s="1" t="s">
        <v>128</v>
      </c>
      <c r="D140" s="185" t="s">
        <v>54</v>
      </c>
      <c r="E140" s="1" t="s">
        <v>8</v>
      </c>
      <c r="H140" s="16">
        <v>0.1671</v>
      </c>
      <c r="I140" s="16">
        <v>7.1599999999999997E-2</v>
      </c>
      <c r="J140" s="16">
        <v>0.26939999999999997</v>
      </c>
      <c r="K140" s="16">
        <v>4.3299999999999998E-2</v>
      </c>
      <c r="L140" s="16">
        <v>4.5899999999999996E-2</v>
      </c>
      <c r="M140" s="16">
        <v>9.9299999999999999E-2</v>
      </c>
      <c r="N140" s="16">
        <v>0.22140000000000001</v>
      </c>
      <c r="O140" s="16">
        <v>0.3105</v>
      </c>
      <c r="P140" s="16">
        <v>0.33019999999999999</v>
      </c>
      <c r="Q140" s="16">
        <v>0.38160000000000005</v>
      </c>
      <c r="R140" s="16">
        <v>0.1825</v>
      </c>
      <c r="S140" s="16">
        <v>0.3387</v>
      </c>
      <c r="T140" s="16">
        <v>0.48710000000000003</v>
      </c>
      <c r="U140" s="16">
        <v>0.3115</v>
      </c>
      <c r="V140" s="16">
        <v>0.2233</v>
      </c>
      <c r="W140" s="16">
        <v>0.1108</v>
      </c>
      <c r="X140" s="16">
        <v>0.22839999999999999</v>
      </c>
      <c r="Y140" s="16">
        <v>0.25869999999999999</v>
      </c>
      <c r="Z140" s="16">
        <v>7.1999999999999995E-2</v>
      </c>
      <c r="AA140" s="16">
        <v>0.26689999999999997</v>
      </c>
      <c r="AB140" s="16">
        <v>0.13994319</v>
      </c>
      <c r="AC140" s="16">
        <v>0.13183231000000001</v>
      </c>
      <c r="AD140" s="16">
        <v>0.11379148000000006</v>
      </c>
      <c r="AE140" s="16">
        <v>0.11830017999999998</v>
      </c>
      <c r="AF140" s="16">
        <v>0.13708434</v>
      </c>
      <c r="AG140" s="16">
        <v>0</v>
      </c>
      <c r="AH140" s="16">
        <v>0.47940812008030353</v>
      </c>
      <c r="AI140" s="16">
        <v>0.58762261107254787</v>
      </c>
      <c r="AJ140" s="90">
        <v>0.54564057141633426</v>
      </c>
      <c r="AK140" s="90">
        <v>0.38515514843526755</v>
      </c>
      <c r="AL140" s="90">
        <v>0.51894266644989817</v>
      </c>
      <c r="AM140" s="90">
        <v>0.78858464007928752</v>
      </c>
      <c r="AN140" s="90">
        <v>0.20724989184995776</v>
      </c>
      <c r="AO140" s="90">
        <v>0.30117827172582234</v>
      </c>
      <c r="AP140" s="90">
        <v>0.14930299692187965</v>
      </c>
      <c r="AQ140" s="418">
        <v>0.26538334660831064</v>
      </c>
      <c r="AR140" s="90">
        <v>0.5308171634753619</v>
      </c>
      <c r="AS140" s="90">
        <v>0.44669955462341371</v>
      </c>
      <c r="AT140" s="90">
        <v>0.56379798500503353</v>
      </c>
      <c r="AU140" s="90">
        <v>0.37987592108657053</v>
      </c>
      <c r="AV140" s="90">
        <v>0.51861877308734206</v>
      </c>
      <c r="AW140" s="90">
        <v>0.32390883254510883</v>
      </c>
      <c r="AX140" s="90">
        <v>0.41234348307892482</v>
      </c>
      <c r="AY140" s="90">
        <v>0.36477701040877752</v>
      </c>
      <c r="AZ140" s="90">
        <v>0.32428136094099774</v>
      </c>
      <c r="BA140" s="90">
        <v>0.4195234257286421</v>
      </c>
      <c r="BB140" s="90">
        <v>0.35443575739140137</v>
      </c>
      <c r="BC140" s="90">
        <v>0.38905255363685382</v>
      </c>
      <c r="BD140" s="90">
        <v>0.26405779412749453</v>
      </c>
    </row>
    <row r="141" spans="1:56">
      <c r="B141" s="1" t="str">
        <f t="shared" si="5"/>
        <v>MTSupermarketNew</v>
      </c>
      <c r="C141" s="1" t="s">
        <v>129</v>
      </c>
      <c r="D141" s="185" t="s">
        <v>56</v>
      </c>
      <c r="E141" s="1" t="s">
        <v>8</v>
      </c>
      <c r="H141" s="16">
        <v>6.2100589823534016E-2</v>
      </c>
      <c r="I141" s="16">
        <v>8.3379812909919804E-2</v>
      </c>
      <c r="J141" s="16">
        <v>9.7754145239702855E-2</v>
      </c>
      <c r="K141" s="16">
        <v>7.3804162521046185E-2</v>
      </c>
      <c r="L141" s="16">
        <v>6.2144016809424593E-2</v>
      </c>
      <c r="M141" s="16">
        <v>0.18317502648648007</v>
      </c>
      <c r="N141" s="16">
        <v>0.13117121088250666</v>
      </c>
      <c r="O141" s="16">
        <v>0.17624842223693205</v>
      </c>
      <c r="P141" s="16">
        <v>7.8885119870244436E-2</v>
      </c>
      <c r="Q141" s="16">
        <v>7.6518349139207631E-2</v>
      </c>
      <c r="R141" s="16">
        <v>9.6277627719423012E-2</v>
      </c>
      <c r="S141" s="16">
        <v>0.13883607389219457</v>
      </c>
      <c r="T141" s="16">
        <v>0.17177544269020198</v>
      </c>
      <c r="U141" s="16">
        <v>0.24358196386028133</v>
      </c>
      <c r="V141" s="16">
        <v>9.1348664820841821E-2</v>
      </c>
      <c r="W141" s="16">
        <v>3.3659473654209432E-2</v>
      </c>
      <c r="X141" s="16">
        <v>5.7814844658594489E-2</v>
      </c>
      <c r="Y141" s="16">
        <v>2.6639964131567617E-2</v>
      </c>
      <c r="Z141" s="16">
        <v>4.7600000000000003E-2</v>
      </c>
      <c r="AA141" s="16">
        <v>2.12E-2</v>
      </c>
      <c r="AB141" s="16">
        <v>3.7391982114600208E-2</v>
      </c>
      <c r="AC141" s="16">
        <v>3.8556202084216395E-2</v>
      </c>
      <c r="AD141" s="16">
        <v>3.9254739655337212E-2</v>
      </c>
      <c r="AE141" s="16">
        <v>3.9612886681477867E-2</v>
      </c>
      <c r="AF141" s="16">
        <v>3.9228819369136157E-2</v>
      </c>
      <c r="AG141" s="16">
        <v>0.175846</v>
      </c>
      <c r="AH141" s="16">
        <v>1.631314654049669E-2</v>
      </c>
      <c r="AI141" s="16">
        <v>2.7107859375804743E-2</v>
      </c>
      <c r="AJ141" s="90">
        <v>2.7155915595133039E-2</v>
      </c>
      <c r="AK141" s="90">
        <v>2.7037444960561097E-2</v>
      </c>
      <c r="AL141" s="90">
        <v>2.6967574921423411E-2</v>
      </c>
      <c r="AM141" s="90">
        <v>2.6915406308536029E-2</v>
      </c>
      <c r="AN141" s="90">
        <v>2.66772026641083E-2</v>
      </c>
      <c r="AO141" s="90">
        <v>2.6376991563408676E-2</v>
      </c>
      <c r="AP141" s="90">
        <v>2.6246997774161625E-2</v>
      </c>
      <c r="AQ141" s="418">
        <v>2.5998653811587658E-2</v>
      </c>
      <c r="AR141" s="90">
        <v>2.5702957864788208E-2</v>
      </c>
      <c r="AS141" s="90">
        <v>2.5322362909124613E-2</v>
      </c>
      <c r="AT141" s="90">
        <v>2.4971890813221348E-2</v>
      </c>
      <c r="AU141" s="90">
        <v>2.4578005340958966E-2</v>
      </c>
      <c r="AV141" s="90">
        <v>2.433116145183856E-2</v>
      </c>
      <c r="AW141" s="90">
        <v>2.4164443420848381E-2</v>
      </c>
      <c r="AX141" s="90">
        <v>2.1639245759326575E-2</v>
      </c>
      <c r="AY141" s="90">
        <v>2.394705267206498E-2</v>
      </c>
      <c r="AZ141" s="90">
        <v>2.3739886021417644E-2</v>
      </c>
      <c r="BA141" s="90">
        <v>2.3600788809968798E-2</v>
      </c>
      <c r="BB141" s="90">
        <v>2.3396545352923015E-2</v>
      </c>
      <c r="BC141" s="90">
        <v>2.3257401891633053E-2</v>
      </c>
      <c r="BD141" s="90">
        <v>2.3040813372300458E-2</v>
      </c>
    </row>
    <row r="142" spans="1:56">
      <c r="B142" s="1" t="str">
        <f t="shared" si="5"/>
        <v>MTMiniMartNew</v>
      </c>
      <c r="C142" s="1" t="s">
        <v>130</v>
      </c>
      <c r="D142" s="185" t="s">
        <v>58</v>
      </c>
      <c r="E142" s="1" t="s">
        <v>8</v>
      </c>
      <c r="H142" s="16">
        <v>2.5129410176465982E-2</v>
      </c>
      <c r="I142" s="16">
        <v>3.3740187090080198E-2</v>
      </c>
      <c r="J142" s="16">
        <v>3.9556854760297154E-2</v>
      </c>
      <c r="K142" s="16">
        <v>2.9865337478953799E-2</v>
      </c>
      <c r="L142" s="16">
        <v>2.5146983190575397E-2</v>
      </c>
      <c r="M142" s="16">
        <v>7.4122973513519944E-2</v>
      </c>
      <c r="N142" s="16">
        <v>5.3079289117493357E-2</v>
      </c>
      <c r="O142" s="16">
        <v>7.1320077763067966E-2</v>
      </c>
      <c r="P142" s="16">
        <v>3.1921380129755567E-2</v>
      </c>
      <c r="Q142" s="16">
        <v>3.0963650860792346E-2</v>
      </c>
      <c r="R142" s="16">
        <v>3.8959372280576977E-2</v>
      </c>
      <c r="S142" s="16">
        <v>5.6180926107805416E-2</v>
      </c>
      <c r="T142" s="16">
        <v>6.9510057309798035E-2</v>
      </c>
      <c r="U142" s="16">
        <v>9.8567036139718664E-2</v>
      </c>
      <c r="V142" s="16">
        <v>3.6964835179158176E-2</v>
      </c>
      <c r="W142" s="16">
        <v>1.3620526345790574E-2</v>
      </c>
      <c r="X142" s="16">
        <v>2.3395155341405505E-2</v>
      </c>
      <c r="Y142" s="16">
        <v>1.0780035868432387E-2</v>
      </c>
      <c r="Z142" s="16">
        <v>4.7600000000000003E-2</v>
      </c>
      <c r="AA142" s="16">
        <v>2.12E-2</v>
      </c>
      <c r="AB142" s="16">
        <v>3.7391982114600208E-2</v>
      </c>
      <c r="AC142" s="16">
        <v>3.8556202084216395E-2</v>
      </c>
      <c r="AD142" s="16">
        <v>3.9254739655337212E-2</v>
      </c>
      <c r="AE142" s="16">
        <v>3.9612886681477867E-2</v>
      </c>
      <c r="AF142" s="16">
        <v>3.9228819369136157E-2</v>
      </c>
      <c r="AG142" s="16">
        <v>0</v>
      </c>
      <c r="AH142" s="16">
        <v>1.2392321872285061E-2</v>
      </c>
      <c r="AI142" s="16">
        <v>3.9628370133225187E-3</v>
      </c>
      <c r="AJ142" s="90">
        <v>9.1718337372409826E-3</v>
      </c>
      <c r="AK142" s="90">
        <v>1.6110636948502829E-2</v>
      </c>
      <c r="AL142" s="90">
        <v>1.5243513400716894E-2</v>
      </c>
      <c r="AM142" s="90">
        <v>7.7243739996882077E-3</v>
      </c>
      <c r="AN142" s="90">
        <v>8.6403051891570399E-3</v>
      </c>
      <c r="AO142" s="90">
        <v>9.3575846415389803E-3</v>
      </c>
      <c r="AP142" s="90">
        <v>7.0932311322980234E-3</v>
      </c>
      <c r="AQ142" s="418">
        <v>3.1006661490036122E-3</v>
      </c>
      <c r="AR142" s="90">
        <v>3.1012837263047987E-3</v>
      </c>
      <c r="AS142" s="90">
        <v>5.3209661868591392E-3</v>
      </c>
      <c r="AT142" s="90">
        <v>5.3382626271268547E-3</v>
      </c>
      <c r="AU142" s="90">
        <v>5.9321732396969791E-3</v>
      </c>
      <c r="AV142" s="90">
        <v>1.1912923574505924E-2</v>
      </c>
      <c r="AW142" s="90">
        <v>1.1184482880696544E-2</v>
      </c>
      <c r="AX142" s="90">
        <v>1.2267562218724578E-2</v>
      </c>
      <c r="AY142" s="90">
        <v>1.1790857526949305E-2</v>
      </c>
      <c r="AZ142" s="90">
        <v>1.0483845719833728E-2</v>
      </c>
      <c r="BA142" s="90">
        <v>9.2964456301626239E-3</v>
      </c>
      <c r="BB142" s="90">
        <v>1.3102726218816795E-2</v>
      </c>
      <c r="BC142" s="90">
        <v>5.9250673731236084E-3</v>
      </c>
      <c r="BD142" s="90">
        <v>9.575883346242306E-3</v>
      </c>
    </row>
    <row r="143" spans="1:56">
      <c r="B143" s="1" t="str">
        <f t="shared" si="5"/>
        <v>MTRestaurantNew</v>
      </c>
      <c r="C143" s="1" t="s">
        <v>131</v>
      </c>
      <c r="D143" s="185" t="s">
        <v>60</v>
      </c>
      <c r="E143" s="1" t="s">
        <v>8</v>
      </c>
      <c r="H143" s="16">
        <v>1.8200000000000001E-2</v>
      </c>
      <c r="I143" s="16">
        <v>2.7699999999999999E-2</v>
      </c>
      <c r="J143" s="16">
        <v>1.0199999999999999E-2</v>
      </c>
      <c r="K143" s="16">
        <v>7.4000000000000003E-3</v>
      </c>
      <c r="L143" s="16">
        <v>3.2199999999999999E-2</v>
      </c>
      <c r="M143" s="16">
        <v>1.3099999999999999E-2</v>
      </c>
      <c r="N143" s="16">
        <v>7.7200000000000005E-2</v>
      </c>
      <c r="O143" s="16">
        <v>4.1299999999999996E-2</v>
      </c>
      <c r="P143" s="16">
        <v>4.8000000000000001E-2</v>
      </c>
      <c r="Q143" s="16">
        <v>4.5499999999999999E-2</v>
      </c>
      <c r="R143" s="16">
        <v>5.1299999999999998E-2</v>
      </c>
      <c r="S143" s="16">
        <v>5.0299999999999997E-2</v>
      </c>
      <c r="T143" s="16">
        <v>2.52E-2</v>
      </c>
      <c r="U143" s="16">
        <v>3.0499999999999999E-2</v>
      </c>
      <c r="V143" s="16">
        <v>2.5999999999999999E-2</v>
      </c>
      <c r="W143" s="16">
        <v>6.9501599999999997E-2</v>
      </c>
      <c r="X143" s="16">
        <v>0.11937869999999999</v>
      </c>
      <c r="Y143" s="16">
        <v>5.5007399999999998E-2</v>
      </c>
      <c r="Z143" s="16">
        <v>4.0882392200061568E-2</v>
      </c>
      <c r="AA143" s="16">
        <v>0.13683234827102456</v>
      </c>
      <c r="AB143" s="16">
        <v>9.0728791792320906E-2</v>
      </c>
      <c r="AC143" s="16">
        <v>7.8426627707590915E-2</v>
      </c>
      <c r="AD143" s="16">
        <v>7.7049775230239925E-2</v>
      </c>
      <c r="AE143" s="16">
        <v>8.0427814186369212E-2</v>
      </c>
      <c r="AF143" s="16">
        <v>8.5700225149564199E-2</v>
      </c>
      <c r="AG143" s="16">
        <v>4.0000000000000002E-4</v>
      </c>
      <c r="AH143" s="16">
        <v>0.10620445633236632</v>
      </c>
      <c r="AI143" s="16">
        <v>0.17266650981216186</v>
      </c>
      <c r="AJ143" s="90">
        <v>8.2975138760981074E-2</v>
      </c>
      <c r="AK143" s="90">
        <v>8.3489735293409056E-2</v>
      </c>
      <c r="AL143" s="90">
        <v>8.3548026686645835E-2</v>
      </c>
      <c r="AM143" s="90">
        <v>8.3651544168359973E-2</v>
      </c>
      <c r="AN143" s="90">
        <v>8.3495080550125944E-2</v>
      </c>
      <c r="AO143" s="90">
        <v>8.3454542683676081E-2</v>
      </c>
      <c r="AP143" s="90">
        <v>8.3085885785101565E-2</v>
      </c>
      <c r="AQ143" s="418">
        <v>8.2743001383018017E-2</v>
      </c>
      <c r="AR143" s="90">
        <v>8.2368649367071264E-2</v>
      </c>
      <c r="AS143" s="90">
        <v>8.1826111322725173E-2</v>
      </c>
      <c r="AT143" s="90">
        <v>8.1234605413456062E-2</v>
      </c>
      <c r="AU143" s="90">
        <v>8.0658812312786876E-2</v>
      </c>
      <c r="AV143" s="90">
        <v>8.0318904565770191E-2</v>
      </c>
      <c r="AW143" s="90">
        <v>0.10243752831729708</v>
      </c>
      <c r="AX143" s="90">
        <v>9.9543051269838548E-2</v>
      </c>
      <c r="AY143" s="90">
        <v>9.6071595478886732E-2</v>
      </c>
      <c r="AZ143" s="90">
        <v>0.11336961471072066</v>
      </c>
      <c r="BA143" s="90">
        <v>0.12217069513001834</v>
      </c>
      <c r="BB143" s="90">
        <v>0.11386194080846893</v>
      </c>
      <c r="BC143" s="90">
        <v>9.6421554511628316E-2</v>
      </c>
      <c r="BD143" s="90">
        <v>0.11387587350906163</v>
      </c>
    </row>
    <row r="144" spans="1:56">
      <c r="B144" s="1" t="str">
        <f t="shared" si="5"/>
        <v>MTLodgingNew</v>
      </c>
      <c r="C144" s="1" t="s">
        <v>132</v>
      </c>
      <c r="D144" s="185" t="s">
        <v>62</v>
      </c>
      <c r="E144" s="1" t="s">
        <v>8</v>
      </c>
      <c r="H144" s="16">
        <v>1.6199999999999999E-2</v>
      </c>
      <c r="I144" s="16">
        <v>7.2800000000000004E-2</v>
      </c>
      <c r="J144" s="16">
        <v>0.23139999999999999</v>
      </c>
      <c r="K144" s="16">
        <v>6.2899999999999998E-2</v>
      </c>
      <c r="L144" s="16">
        <v>8.0299999999999996E-2</v>
      </c>
      <c r="M144" s="16">
        <v>0.1036</v>
      </c>
      <c r="N144" s="16">
        <v>0.13750000000000001</v>
      </c>
      <c r="O144" s="16">
        <v>0.12790000000000001</v>
      </c>
      <c r="P144" s="16">
        <v>0.24299999999999999</v>
      </c>
      <c r="Q144" s="16">
        <v>0.21619999999999998</v>
      </c>
      <c r="R144" s="16">
        <v>0.15919999999999998</v>
      </c>
      <c r="S144" s="16">
        <v>0.2424</v>
      </c>
      <c r="T144" s="16">
        <v>0.153</v>
      </c>
      <c r="U144" s="16">
        <v>0.15630000000000002</v>
      </c>
      <c r="V144" s="16">
        <v>0.32839999999999997</v>
      </c>
      <c r="W144" s="16">
        <v>0.2853</v>
      </c>
      <c r="X144" s="16">
        <v>8.43E-2</v>
      </c>
      <c r="Y144" s="16">
        <v>0.13190000000000002</v>
      </c>
      <c r="Z144" s="16">
        <v>0.14849999999999999</v>
      </c>
      <c r="AA144" s="16">
        <v>0.33030000000000004</v>
      </c>
      <c r="AB144" s="16">
        <v>0.26767490999999999</v>
      </c>
      <c r="AC144" s="16">
        <v>0.22668945999999998</v>
      </c>
      <c r="AD144" s="16">
        <v>0.21574797999999998</v>
      </c>
      <c r="AE144" s="16">
        <v>0.248752</v>
      </c>
      <c r="AF144" s="16">
        <v>0.27003221999999999</v>
      </c>
      <c r="AG144" s="16">
        <v>0.27729999999999999</v>
      </c>
      <c r="AH144" s="16">
        <v>0.24506741867203186</v>
      </c>
      <c r="AI144" s="16">
        <v>0.42443733568672126</v>
      </c>
      <c r="AJ144" s="90">
        <v>0.34302662579866433</v>
      </c>
      <c r="AK144" s="90">
        <v>0.24841780213928816</v>
      </c>
      <c r="AL144" s="90">
        <v>0.22665167138154771</v>
      </c>
      <c r="AM144" s="90">
        <v>0.15858087317688213</v>
      </c>
      <c r="AN144" s="90">
        <v>0.1846933325721454</v>
      </c>
      <c r="AO144" s="90">
        <v>7.304831348843864E-2</v>
      </c>
      <c r="AP144" s="90">
        <v>6.5596622697578641E-2</v>
      </c>
      <c r="AQ144" s="418">
        <v>6.9004412935481055E-2</v>
      </c>
      <c r="AR144" s="90">
        <v>6.6127213240582447E-2</v>
      </c>
      <c r="AS144" s="90">
        <v>6.6146151657481375E-2</v>
      </c>
      <c r="AT144" s="90">
        <v>6.6104531364325952E-2</v>
      </c>
      <c r="AU144" s="90">
        <v>9.2349533244322934E-2</v>
      </c>
      <c r="AV144" s="90">
        <v>0.18059081209095476</v>
      </c>
      <c r="AW144" s="90">
        <v>0.21059761672463209</v>
      </c>
      <c r="AX144" s="90">
        <v>0.1836472223737752</v>
      </c>
      <c r="AY144" s="90">
        <v>0.1912145754827978</v>
      </c>
      <c r="AZ144" s="90">
        <v>0.22514027742140802</v>
      </c>
      <c r="BA144" s="90">
        <v>0.2249227528723742</v>
      </c>
      <c r="BB144" s="90">
        <v>0.21266875565088844</v>
      </c>
      <c r="BC144" s="90">
        <v>0.18965676521196448</v>
      </c>
      <c r="BD144" s="90">
        <v>0.20085936735046589</v>
      </c>
    </row>
    <row r="145" spans="2:56">
      <c r="B145" s="1" t="str">
        <f t="shared" si="5"/>
        <v>MTHospitalNew</v>
      </c>
      <c r="C145" s="1" t="s">
        <v>133</v>
      </c>
      <c r="D145" s="185" t="s">
        <v>64</v>
      </c>
      <c r="E145" s="1" t="s">
        <v>8</v>
      </c>
      <c r="H145" s="16">
        <v>5.5926000000000003E-2</v>
      </c>
      <c r="I145" s="16">
        <v>7.7945400000000012E-2</v>
      </c>
      <c r="J145" s="16">
        <v>3.9616200000000004E-2</v>
      </c>
      <c r="K145" s="16">
        <v>3.7861200000000005E-2</v>
      </c>
      <c r="L145" s="16">
        <v>4.8601800000000001E-2</v>
      </c>
      <c r="M145" s="16">
        <v>4.8461400000000002E-2</v>
      </c>
      <c r="N145" s="16">
        <v>0.1010412</v>
      </c>
      <c r="O145" s="16">
        <v>5.0918399999999996E-2</v>
      </c>
      <c r="P145" s="16">
        <v>5.8921200000000007E-2</v>
      </c>
      <c r="Q145" s="16">
        <v>8.45442E-2</v>
      </c>
      <c r="R145" s="16">
        <v>9.3974400000000013E-2</v>
      </c>
      <c r="S145" s="16">
        <v>5.9202000000000005E-2</v>
      </c>
      <c r="T145" s="16">
        <v>7.4201400000000001E-2</v>
      </c>
      <c r="U145" s="16">
        <v>0.1071486</v>
      </c>
      <c r="V145" s="16">
        <v>0.11398140000000001</v>
      </c>
      <c r="W145" s="16">
        <v>9.4021200000000013E-2</v>
      </c>
      <c r="X145" s="16">
        <v>5.4498600000000001E-2</v>
      </c>
      <c r="Y145" s="16">
        <v>5.9061600000000006E-2</v>
      </c>
      <c r="Z145" s="16">
        <v>0.3604</v>
      </c>
      <c r="AA145" s="16">
        <v>0.33529999999999999</v>
      </c>
      <c r="AB145" s="16">
        <v>0.18800158000000008</v>
      </c>
      <c r="AC145" s="16">
        <v>0.1901061300000001</v>
      </c>
      <c r="AD145" s="16">
        <v>0.24725164000000002</v>
      </c>
      <c r="AE145" s="16">
        <v>0.28489977000000005</v>
      </c>
      <c r="AF145" s="16">
        <v>0.29366129999999996</v>
      </c>
      <c r="AG145" s="16">
        <v>0.10629999999999999</v>
      </c>
      <c r="AH145" s="16">
        <v>0.13265622807606833</v>
      </c>
      <c r="AI145" s="16">
        <v>0.31740333436027679</v>
      </c>
      <c r="AJ145" s="90">
        <v>0.34969662983794803</v>
      </c>
      <c r="AK145" s="90">
        <v>0.49193092925030379</v>
      </c>
      <c r="AL145" s="90">
        <v>0.42826997561456537</v>
      </c>
      <c r="AM145" s="90">
        <v>0.35669623282975182</v>
      </c>
      <c r="AN145" s="90">
        <v>0.28202361560591871</v>
      </c>
      <c r="AO145" s="90">
        <v>0.20474737819692113</v>
      </c>
      <c r="AP145" s="90">
        <v>0.13010028449838351</v>
      </c>
      <c r="AQ145" s="418">
        <v>0.12514741335272736</v>
      </c>
      <c r="AR145" s="90">
        <v>8.4922353669496575E-2</v>
      </c>
      <c r="AS145" s="90">
        <v>8.4099586347508914E-2</v>
      </c>
      <c r="AT145" s="90">
        <v>0.12568727470661428</v>
      </c>
      <c r="AU145" s="90">
        <v>0.19190350577424775</v>
      </c>
      <c r="AV145" s="90">
        <v>0.17636791007542799</v>
      </c>
      <c r="AW145" s="90">
        <v>0.22916515146531474</v>
      </c>
      <c r="AX145" s="90">
        <v>0.209501961481004</v>
      </c>
      <c r="AY145" s="90">
        <v>0.17715724901064853</v>
      </c>
      <c r="AZ145" s="90">
        <v>0.20375028580004495</v>
      </c>
      <c r="BA145" s="90">
        <v>0.20379187828350814</v>
      </c>
      <c r="BB145" s="90">
        <v>0.15938192316296237</v>
      </c>
      <c r="BC145" s="90">
        <v>0.14021301716237386</v>
      </c>
      <c r="BD145" s="90">
        <v>0.15375944590886054</v>
      </c>
    </row>
    <row r="146" spans="2:56">
      <c r="B146" s="1" t="str">
        <f t="shared" si="5"/>
        <v>MTResidential CareNew</v>
      </c>
      <c r="C146" s="1" t="s">
        <v>134</v>
      </c>
      <c r="D146" s="186" t="s">
        <v>5434</v>
      </c>
      <c r="E146" s="1" t="s">
        <v>8</v>
      </c>
      <c r="H146" s="16">
        <v>0.18307400000000001</v>
      </c>
      <c r="I146" s="16">
        <v>0.25515460000000001</v>
      </c>
      <c r="J146" s="16">
        <v>0.12968380000000002</v>
      </c>
      <c r="K146" s="16">
        <v>0.12393880000000002</v>
      </c>
      <c r="L146" s="16">
        <v>0.1590982</v>
      </c>
      <c r="M146" s="16">
        <v>0.15863859999999999</v>
      </c>
      <c r="N146" s="16">
        <v>0.33075880000000002</v>
      </c>
      <c r="O146" s="16">
        <v>0.16668160000000001</v>
      </c>
      <c r="P146" s="16">
        <v>0.19287880000000002</v>
      </c>
      <c r="Q146" s="16">
        <v>0.2767558</v>
      </c>
      <c r="R146" s="16">
        <v>0.3076256</v>
      </c>
      <c r="S146" s="16">
        <v>0.193798</v>
      </c>
      <c r="T146" s="16">
        <v>0.24289860000000002</v>
      </c>
      <c r="U146" s="16">
        <v>0.35075139999999999</v>
      </c>
      <c r="V146" s="16">
        <v>0.37311860000000002</v>
      </c>
      <c r="W146" s="16">
        <v>0.30777879999999996</v>
      </c>
      <c r="X146" s="16">
        <v>0.17840139999999999</v>
      </c>
      <c r="Y146" s="16">
        <v>0.19333839999999999</v>
      </c>
      <c r="Z146" s="16">
        <v>0.3604</v>
      </c>
      <c r="AA146" s="16">
        <v>0.33529999999999999</v>
      </c>
      <c r="AB146" s="16">
        <v>0.18800158000000008</v>
      </c>
      <c r="AC146" s="16">
        <v>0.1901061300000001</v>
      </c>
      <c r="AD146" s="16">
        <v>0.24725164000000002</v>
      </c>
      <c r="AE146" s="16">
        <v>0.28489977000000005</v>
      </c>
      <c r="AF146" s="16">
        <v>0.29366129999999996</v>
      </c>
      <c r="AG146" s="16">
        <v>0.11209999999999999</v>
      </c>
      <c r="AH146" s="16">
        <v>6.3154588594737923E-2</v>
      </c>
      <c r="AI146" s="16">
        <v>0.15684897408773665</v>
      </c>
      <c r="AJ146" s="90">
        <v>0.18712494380351991</v>
      </c>
      <c r="AK146" s="90">
        <v>0.27532508990193316</v>
      </c>
      <c r="AL146" s="90">
        <v>0.26325358045344477</v>
      </c>
      <c r="AM146" s="90">
        <v>0.22697417772484205</v>
      </c>
      <c r="AN146" s="90">
        <v>0.20465257535257136</v>
      </c>
      <c r="AO146" s="90">
        <v>0.15165793936168254</v>
      </c>
      <c r="AP146" s="90">
        <v>0.14398828054705798</v>
      </c>
      <c r="AQ146" s="418">
        <v>0.14076062038668435</v>
      </c>
      <c r="AR146" s="90">
        <v>0.13422800171172666</v>
      </c>
      <c r="AS146" s="90">
        <v>0.13337140562236627</v>
      </c>
      <c r="AT146" s="90">
        <v>0.14668855169954684</v>
      </c>
      <c r="AU146" s="90">
        <v>0.15761768391942091</v>
      </c>
      <c r="AV146" s="90">
        <v>0.19784610212867937</v>
      </c>
      <c r="AW146" s="90">
        <v>0.21302396410772292</v>
      </c>
      <c r="AX146" s="90">
        <v>0.19158624767683108</v>
      </c>
      <c r="AY146" s="90">
        <v>0.20571735378575998</v>
      </c>
      <c r="AZ146" s="90">
        <v>0.19357049645150565</v>
      </c>
      <c r="BA146" s="90">
        <v>0.20105178151328326</v>
      </c>
      <c r="BB146" s="90">
        <v>0.18973882978343495</v>
      </c>
      <c r="BC146" s="90">
        <v>0.18037174094000819</v>
      </c>
      <c r="BD146" s="90">
        <v>0.16392259918961824</v>
      </c>
    </row>
    <row r="147" spans="2:56">
      <c r="B147" s="1" t="str">
        <f t="shared" si="5"/>
        <v>MTAssemblyNew</v>
      </c>
      <c r="C147" s="1" t="s">
        <v>135</v>
      </c>
      <c r="D147" s="185" t="s">
        <v>67</v>
      </c>
      <c r="E147" s="1" t="s">
        <v>8</v>
      </c>
      <c r="H147" s="16">
        <v>0.13889000000000001</v>
      </c>
      <c r="I147" s="16">
        <v>8.6394000000000026E-2</v>
      </c>
      <c r="J147" s="16">
        <v>8.9862000000000011E-2</v>
      </c>
      <c r="K147" s="16">
        <v>0.10047000000000002</v>
      </c>
      <c r="L147" s="16">
        <v>9.1595999999999997E-2</v>
      </c>
      <c r="M147" s="16">
        <v>5.3102692600000008E-2</v>
      </c>
      <c r="N147" s="16">
        <v>7.5077616799999997E-2</v>
      </c>
      <c r="O147" s="16">
        <v>0.14943000000000001</v>
      </c>
      <c r="P147" s="16">
        <v>0.19896800000000001</v>
      </c>
      <c r="Q147" s="16">
        <v>0.17751400000000001</v>
      </c>
      <c r="R147" s="16">
        <v>0.29961847200000008</v>
      </c>
      <c r="S147" s="16">
        <v>0.32215000000000005</v>
      </c>
      <c r="T147" s="16">
        <v>0.23167600000000005</v>
      </c>
      <c r="U147" s="16">
        <v>0.13569400000000001</v>
      </c>
      <c r="V147" s="16">
        <v>0.19543199999999999</v>
      </c>
      <c r="W147" s="16">
        <v>7.3900000000000007E-2</v>
      </c>
      <c r="X147" s="16">
        <v>0.19789999999999999</v>
      </c>
      <c r="Y147" s="16">
        <v>0.19040000000000001</v>
      </c>
      <c r="Z147" s="16">
        <v>0.27250000000000002</v>
      </c>
      <c r="AA147" s="16">
        <v>0.30969999999999998</v>
      </c>
      <c r="AB147" s="16">
        <v>0.14437921709174992</v>
      </c>
      <c r="AC147" s="16">
        <v>0.12593667786924057</v>
      </c>
      <c r="AD147" s="16">
        <v>0.11274781687252457</v>
      </c>
      <c r="AE147" s="16">
        <v>0.11357810546743598</v>
      </c>
      <c r="AF147" s="16">
        <v>0.10568301542511195</v>
      </c>
      <c r="AG147" s="16">
        <v>2.2100000000000002E-2</v>
      </c>
      <c r="AH147" s="16">
        <v>0.67977661425771374</v>
      </c>
      <c r="AI147" s="16">
        <v>0.61635345407678621</v>
      </c>
      <c r="AJ147" s="90">
        <v>0.23170881028523949</v>
      </c>
      <c r="AK147" s="90">
        <v>0.24524295796777953</v>
      </c>
      <c r="AL147" s="90">
        <v>0.21624152558477217</v>
      </c>
      <c r="AM147" s="90">
        <v>0.1250692419377992</v>
      </c>
      <c r="AN147" s="90">
        <v>0.1881463396886669</v>
      </c>
      <c r="AO147" s="90">
        <v>0.30763925296675304</v>
      </c>
      <c r="AP147" s="90">
        <v>0.32496910592768363</v>
      </c>
      <c r="AQ147" s="418">
        <v>0.12900037755747673</v>
      </c>
      <c r="AR147" s="90">
        <v>0.24942190826918675</v>
      </c>
      <c r="AS147" s="90">
        <v>0.32229860627370177</v>
      </c>
      <c r="AT147" s="90">
        <v>0.29701512313878914</v>
      </c>
      <c r="AU147" s="90">
        <v>0.6046143657977977</v>
      </c>
      <c r="AV147" s="90">
        <v>0.38310667607095006</v>
      </c>
      <c r="AW147" s="90">
        <v>0.70214258451714495</v>
      </c>
      <c r="AX147" s="90">
        <v>0.62374957727709857</v>
      </c>
      <c r="AY147" s="90">
        <v>0.54132584779718151</v>
      </c>
      <c r="AZ147" s="90">
        <v>0.86400094729941213</v>
      </c>
      <c r="BA147" s="90">
        <v>0.54854801065390901</v>
      </c>
      <c r="BB147" s="90">
        <v>0.64778296723016937</v>
      </c>
      <c r="BC147" s="90">
        <v>0.78173712380509186</v>
      </c>
      <c r="BD147" s="90">
        <v>0.34073081770397834</v>
      </c>
    </row>
    <row r="148" spans="2:56">
      <c r="B148" s="1" t="str">
        <f t="shared" si="5"/>
        <v>MTOtherNew</v>
      </c>
      <c r="C148" s="1" t="s">
        <v>136</v>
      </c>
      <c r="D148" s="185" t="s">
        <v>69</v>
      </c>
      <c r="E148" s="1" t="s">
        <v>8</v>
      </c>
      <c r="H148" s="16">
        <v>0.26961000000000002</v>
      </c>
      <c r="I148" s="16">
        <v>0.16770600000000002</v>
      </c>
      <c r="J148" s="16">
        <v>0.17443800000000001</v>
      </c>
      <c r="K148" s="16">
        <v>0.19503000000000001</v>
      </c>
      <c r="L148" s="16">
        <v>0.17780399999999999</v>
      </c>
      <c r="M148" s="16">
        <v>0.10308169740000001</v>
      </c>
      <c r="N148" s="16">
        <v>0.14573890320000002</v>
      </c>
      <c r="O148" s="16">
        <v>0.29006999999999999</v>
      </c>
      <c r="P148" s="16">
        <v>0.38623200000000002</v>
      </c>
      <c r="Q148" s="16">
        <v>0.344586</v>
      </c>
      <c r="R148" s="16">
        <v>0.58161232800000007</v>
      </c>
      <c r="S148" s="16">
        <v>0.62535000000000007</v>
      </c>
      <c r="T148" s="16">
        <v>0.44972400000000012</v>
      </c>
      <c r="U148" s="16">
        <v>0.26340600000000003</v>
      </c>
      <c r="V148" s="16">
        <v>0.37936799999999998</v>
      </c>
      <c r="W148" s="16">
        <v>0.15509999999999999</v>
      </c>
      <c r="X148" s="16">
        <v>0.2155</v>
      </c>
      <c r="Y148" s="16">
        <v>0.21199999999999999</v>
      </c>
      <c r="Z148" s="16">
        <v>0.20980000000000001</v>
      </c>
      <c r="AA148" s="16">
        <v>0.19269999999999998</v>
      </c>
      <c r="AB148" s="16">
        <v>0.28119913349861531</v>
      </c>
      <c r="AC148" s="16">
        <v>0.25254892801661488</v>
      </c>
      <c r="AD148" s="16">
        <v>0.26806078039084402</v>
      </c>
      <c r="AE148" s="16">
        <v>0.28886737875496393</v>
      </c>
      <c r="AF148" s="16">
        <v>0.27116098440584874</v>
      </c>
      <c r="AG148" s="16">
        <v>0.69389999999999963</v>
      </c>
      <c r="AH148" s="16">
        <v>0.68493194712478211</v>
      </c>
      <c r="AI148" s="16">
        <v>0.68563076249335553</v>
      </c>
      <c r="AJ148" s="90">
        <v>0.4304040389517364</v>
      </c>
      <c r="AK148" s="90">
        <v>1.1695105469431157</v>
      </c>
      <c r="AL148" s="90">
        <v>0.68162925041311939</v>
      </c>
      <c r="AM148" s="90">
        <v>0.51579451822945344</v>
      </c>
      <c r="AN148" s="90">
        <v>0.85341533822971349</v>
      </c>
      <c r="AO148" s="90">
        <v>0.60600474077927735</v>
      </c>
      <c r="AP148" s="90">
        <v>0.47882195609111722</v>
      </c>
      <c r="AQ148" s="418">
        <v>0.56541641342116944</v>
      </c>
      <c r="AR148" s="90">
        <v>0.84824640427897857</v>
      </c>
      <c r="AS148" s="90">
        <v>0.80027449889143232</v>
      </c>
      <c r="AT148" s="90">
        <v>0.86720261148524336</v>
      </c>
      <c r="AU148" s="90">
        <v>0.78646386462998275</v>
      </c>
      <c r="AV148" s="90">
        <v>0.81266918260802035</v>
      </c>
      <c r="AW148" s="90">
        <v>1.0137368498339752</v>
      </c>
      <c r="AX148" s="90">
        <v>0.92185450447153527</v>
      </c>
      <c r="AY148" s="90">
        <v>0.82614601380364094</v>
      </c>
      <c r="AZ148" s="90">
        <v>0.94554376164942544</v>
      </c>
      <c r="BA148" s="90">
        <v>0.78967847142296377</v>
      </c>
      <c r="BB148" s="90">
        <v>1.074556473109505</v>
      </c>
      <c r="BC148" s="90">
        <v>0.71461689111618598</v>
      </c>
      <c r="BD148" s="90">
        <v>1.0024328961663498</v>
      </c>
    </row>
    <row r="149" spans="2:56">
      <c r="B149" s="1" t="str">
        <f t="shared" si="5"/>
        <v>MTLarge OffStock 2016</v>
      </c>
      <c r="C149" s="1" t="s">
        <v>137</v>
      </c>
      <c r="D149" s="185" t="s">
        <v>41</v>
      </c>
      <c r="E149" s="1" t="s">
        <v>5421</v>
      </c>
      <c r="F149" s="1" t="s">
        <v>71</v>
      </c>
      <c r="AJ149" s="85"/>
      <c r="AK149" s="85">
        <v>23.140324734036739</v>
      </c>
      <c r="AL149" s="85">
        <v>23.070903759834628</v>
      </c>
      <c r="AM149" s="85">
        <v>23.001691048555124</v>
      </c>
      <c r="AN149" s="85">
        <v>22.932685975409459</v>
      </c>
      <c r="AO149" s="85">
        <v>22.863887917483229</v>
      </c>
      <c r="AP149" s="85">
        <v>22.795296253730779</v>
      </c>
      <c r="AQ149" s="419">
        <v>22.726910364969587</v>
      </c>
      <c r="AR149" s="85">
        <v>22.658729633874678</v>
      </c>
      <c r="AS149" s="85">
        <v>22.590753444973053</v>
      </c>
      <c r="AT149" s="85">
        <v>22.522981184638134</v>
      </c>
      <c r="AU149" s="85">
        <v>22.455412241084218</v>
      </c>
      <c r="AV149" s="85">
        <v>22.388046004360966</v>
      </c>
      <c r="AW149" s="85">
        <v>22.320881866347882</v>
      </c>
      <c r="AX149" s="85">
        <v>22.253919220748838</v>
      </c>
      <c r="AY149" s="85">
        <v>22.187157463086592</v>
      </c>
      <c r="AZ149" s="85">
        <v>22.120595990697332</v>
      </c>
      <c r="BA149" s="85">
        <v>22.05423420272524</v>
      </c>
      <c r="BB149" s="85">
        <v>21.988071500117066</v>
      </c>
      <c r="BC149" s="85">
        <v>21.922107285616715</v>
      </c>
      <c r="BD149" s="85">
        <v>21.856340963759866</v>
      </c>
    </row>
    <row r="150" spans="2:56">
      <c r="B150" s="1" t="str">
        <f t="shared" si="5"/>
        <v>MTMedium OffStock 2016</v>
      </c>
      <c r="C150" s="1" t="s">
        <v>138</v>
      </c>
      <c r="D150" s="185" t="s">
        <v>43</v>
      </c>
      <c r="E150" s="1" t="s">
        <v>5421</v>
      </c>
      <c r="F150" s="1" t="s">
        <v>71</v>
      </c>
      <c r="AJ150" s="85"/>
      <c r="AK150" s="85">
        <v>12.46409991348937</v>
      </c>
      <c r="AL150" s="85">
        <v>12.426707613748903</v>
      </c>
      <c r="AM150" s="85">
        <v>12.389427490907655</v>
      </c>
      <c r="AN150" s="85">
        <v>12.352259208434932</v>
      </c>
      <c r="AO150" s="85">
        <v>12.315202430809627</v>
      </c>
      <c r="AP150" s="85">
        <v>12.278256823517198</v>
      </c>
      <c r="AQ150" s="419">
        <v>12.241422053046646</v>
      </c>
      <c r="AR150" s="85">
        <v>12.204697786887506</v>
      </c>
      <c r="AS150" s="85">
        <v>12.168083693526842</v>
      </c>
      <c r="AT150" s="85">
        <v>12.131579442446261</v>
      </c>
      <c r="AU150" s="85">
        <v>12.095184704118923</v>
      </c>
      <c r="AV150" s="85">
        <v>12.058899150006566</v>
      </c>
      <c r="AW150" s="85">
        <v>12.022722452556545</v>
      </c>
      <c r="AX150" s="85">
        <v>11.986654285198876</v>
      </c>
      <c r="AY150" s="85">
        <v>11.95069432234328</v>
      </c>
      <c r="AZ150" s="85">
        <v>11.914842239376251</v>
      </c>
      <c r="BA150" s="85">
        <v>11.879097712658123</v>
      </c>
      <c r="BB150" s="85">
        <v>11.843460419520149</v>
      </c>
      <c r="BC150" s="85">
        <v>11.807930038261588</v>
      </c>
      <c r="BD150" s="85">
        <v>11.772506248146804</v>
      </c>
    </row>
    <row r="151" spans="2:56">
      <c r="B151" s="1" t="str">
        <f t="shared" si="5"/>
        <v>MTSmall OffStock 2016</v>
      </c>
      <c r="C151" s="1" t="s">
        <v>139</v>
      </c>
      <c r="D151" s="185" t="s">
        <v>45</v>
      </c>
      <c r="E151" s="1" t="s">
        <v>5421</v>
      </c>
      <c r="F151" s="1" t="s">
        <v>71</v>
      </c>
      <c r="AJ151" s="85"/>
      <c r="AK151" s="85">
        <v>12.455960658553948</v>
      </c>
      <c r="AL151" s="85">
        <v>12.418592776578286</v>
      </c>
      <c r="AM151" s="85">
        <v>12.381336998248551</v>
      </c>
      <c r="AN151" s="85">
        <v>12.344192987253805</v>
      </c>
      <c r="AO151" s="85">
        <v>12.307160408292043</v>
      </c>
      <c r="AP151" s="85">
        <v>12.270238927067167</v>
      </c>
      <c r="AQ151" s="419">
        <v>12.233428210285965</v>
      </c>
      <c r="AR151" s="85">
        <v>12.196727925655107</v>
      </c>
      <c r="AS151" s="85">
        <v>12.160137741878142</v>
      </c>
      <c r="AT151" s="85">
        <v>12.123657328652508</v>
      </c>
      <c r="AU151" s="85">
        <v>12.087286356666549</v>
      </c>
      <c r="AV151" s="85">
        <v>12.051024497596551</v>
      </c>
      <c r="AW151" s="85">
        <v>12.014871424103761</v>
      </c>
      <c r="AX151" s="85">
        <v>11.97882680983145</v>
      </c>
      <c r="AY151" s="85">
        <v>11.942890329401955</v>
      </c>
      <c r="AZ151" s="85">
        <v>11.907061658413749</v>
      </c>
      <c r="BA151" s="85">
        <v>11.871340473438508</v>
      </c>
      <c r="BB151" s="85">
        <v>11.835726452018193</v>
      </c>
      <c r="BC151" s="85">
        <v>11.800219272662138</v>
      </c>
      <c r="BD151" s="85">
        <v>11.764818614844152</v>
      </c>
    </row>
    <row r="152" spans="2:56">
      <c r="B152" s="1" t="str">
        <f t="shared" si="5"/>
        <v>MTXLarge RetStock 2016</v>
      </c>
      <c r="C152" s="1" t="s">
        <v>122</v>
      </c>
      <c r="D152" s="186" t="s">
        <v>5432</v>
      </c>
      <c r="E152" s="1" t="s">
        <v>5421</v>
      </c>
      <c r="F152" s="1" t="s">
        <v>71</v>
      </c>
      <c r="AJ152" s="85"/>
      <c r="AK152" s="85">
        <v>15.694322811440655</v>
      </c>
      <c r="AL152" s="85">
        <v>15.622128926508028</v>
      </c>
      <c r="AM152" s="85">
        <v>15.55026713344609</v>
      </c>
      <c r="AN152" s="85">
        <v>15.478735904632236</v>
      </c>
      <c r="AO152" s="85">
        <v>15.407533719470926</v>
      </c>
      <c r="AP152" s="85">
        <v>15.33665906436136</v>
      </c>
      <c r="AQ152" s="419">
        <v>15.266110432665297</v>
      </c>
      <c r="AR152" s="85">
        <v>15.195886324675035</v>
      </c>
      <c r="AS152" s="85">
        <v>15.125985247581529</v>
      </c>
      <c r="AT152" s="85">
        <v>15.056405715442652</v>
      </c>
      <c r="AU152" s="85">
        <v>14.987146249151616</v>
      </c>
      <c r="AV152" s="85">
        <v>14.918205376405517</v>
      </c>
      <c r="AW152" s="85">
        <v>14.849581631674051</v>
      </c>
      <c r="AX152" s="85">
        <v>14.781273556168349</v>
      </c>
      <c r="AY152" s="85">
        <v>14.713279697809973</v>
      </c>
      <c r="AZ152" s="85">
        <v>14.645598611200047</v>
      </c>
      <c r="BA152" s="85">
        <v>14.578228857588526</v>
      </c>
      <c r="BB152" s="85">
        <v>14.511169004843618</v>
      </c>
      <c r="BC152" s="85">
        <v>14.444417627421336</v>
      </c>
      <c r="BD152" s="85">
        <v>14.377973306335196</v>
      </c>
    </row>
    <row r="153" spans="2:56">
      <c r="B153" s="1" t="str">
        <f t="shared" si="5"/>
        <v>MTLarge RetStock 2016</v>
      </c>
      <c r="C153" s="1" t="s">
        <v>123</v>
      </c>
      <c r="D153" s="186" t="s">
        <v>5429</v>
      </c>
      <c r="E153" s="1" t="s">
        <v>5421</v>
      </c>
      <c r="F153" s="1" t="s">
        <v>71</v>
      </c>
      <c r="AJ153" s="85"/>
      <c r="AK153" s="85">
        <v>27.118322341426342</v>
      </c>
      <c r="AL153" s="85">
        <v>26.993578058655778</v>
      </c>
      <c r="AM153" s="85">
        <v>26.869407599585962</v>
      </c>
      <c r="AN153" s="85">
        <v>26.745808324627866</v>
      </c>
      <c r="AO153" s="85">
        <v>26.622777606334576</v>
      </c>
      <c r="AP153" s="85">
        <v>26.500312829345436</v>
      </c>
      <c r="AQ153" s="419">
        <v>26.378411390330445</v>
      </c>
      <c r="AR153" s="85">
        <v>26.257070697934925</v>
      </c>
      <c r="AS153" s="85">
        <v>26.136288172724424</v>
      </c>
      <c r="AT153" s="85">
        <v>26.01606124712989</v>
      </c>
      <c r="AU153" s="85">
        <v>25.896387365393092</v>
      </c>
      <c r="AV153" s="85">
        <v>25.777263983512285</v>
      </c>
      <c r="AW153" s="85">
        <v>25.658688569188126</v>
      </c>
      <c r="AX153" s="85">
        <v>25.540658601769859</v>
      </c>
      <c r="AY153" s="85">
        <v>25.423171572201717</v>
      </c>
      <c r="AZ153" s="85">
        <v>25.306224982969589</v>
      </c>
      <c r="BA153" s="85">
        <v>25.189816348047927</v>
      </c>
      <c r="BB153" s="85">
        <v>25.073943192846905</v>
      </c>
      <c r="BC153" s="85">
        <v>24.958603054159809</v>
      </c>
      <c r="BD153" s="85">
        <v>24.843793480110673</v>
      </c>
    </row>
    <row r="154" spans="2:56">
      <c r="B154" s="1" t="str">
        <f t="shared" si="5"/>
        <v>MTMedium RetStock 2016</v>
      </c>
      <c r="C154" s="1" t="s">
        <v>124</v>
      </c>
      <c r="D154" s="186" t="s">
        <v>5430</v>
      </c>
      <c r="E154" s="1" t="s">
        <v>5421</v>
      </c>
      <c r="F154" s="1" t="s">
        <v>71</v>
      </c>
      <c r="AJ154" s="85"/>
      <c r="AK154" s="85">
        <v>10.267291952121882</v>
      </c>
      <c r="AL154" s="85">
        <v>10.220062409142121</v>
      </c>
      <c r="AM154" s="85">
        <v>10.173050122060067</v>
      </c>
      <c r="AN154" s="85">
        <v>10.126254091498589</v>
      </c>
      <c r="AO154" s="85">
        <v>10.079673322677696</v>
      </c>
      <c r="AP154" s="85">
        <v>10.033306825393378</v>
      </c>
      <c r="AQ154" s="419">
        <v>9.9871536139965684</v>
      </c>
      <c r="AR154" s="85">
        <v>9.9412127073721841</v>
      </c>
      <c r="AS154" s="85">
        <v>9.8954831289182721</v>
      </c>
      <c r="AT154" s="85">
        <v>9.8499639065252467</v>
      </c>
      <c r="AU154" s="85">
        <v>9.8046540725552305</v>
      </c>
      <c r="AV154" s="85">
        <v>9.7595526638214753</v>
      </c>
      <c r="AW154" s="85">
        <v>9.7146587215678952</v>
      </c>
      <c r="AX154" s="85">
        <v>9.6699712914486824</v>
      </c>
      <c r="AY154" s="85">
        <v>9.6254894235080179</v>
      </c>
      <c r="AZ154" s="85">
        <v>9.58121217215988</v>
      </c>
      <c r="BA154" s="85">
        <v>9.537138596167944</v>
      </c>
      <c r="BB154" s="85">
        <v>9.4932677586255707</v>
      </c>
      <c r="BC154" s="85">
        <v>9.4495987269358928</v>
      </c>
      <c r="BD154" s="85">
        <v>9.4061305727919873</v>
      </c>
    </row>
    <row r="155" spans="2:56">
      <c r="B155" s="1" t="str">
        <f t="shared" si="5"/>
        <v>MTSmall RetStock 2016</v>
      </c>
      <c r="C155" s="1" t="s">
        <v>125</v>
      </c>
      <c r="D155" s="186" t="s">
        <v>5431</v>
      </c>
      <c r="E155" s="1" t="s">
        <v>5421</v>
      </c>
      <c r="F155" s="1" t="s">
        <v>71</v>
      </c>
      <c r="AJ155" s="85"/>
      <c r="AK155" s="85">
        <v>13.950390584010496</v>
      </c>
      <c r="AL155" s="85">
        <v>13.886218787324047</v>
      </c>
      <c r="AM155" s="85">
        <v>13.822342180902355</v>
      </c>
      <c r="AN155" s="85">
        <v>13.758759406870205</v>
      </c>
      <c r="AO155" s="85">
        <v>13.695469113598602</v>
      </c>
      <c r="AP155" s="85">
        <v>13.632469955676047</v>
      </c>
      <c r="AQ155" s="419">
        <v>13.569760593879936</v>
      </c>
      <c r="AR155" s="85">
        <v>13.507339695148088</v>
      </c>
      <c r="AS155" s="85">
        <v>13.445205932550406</v>
      </c>
      <c r="AT155" s="85">
        <v>13.383357985260673</v>
      </c>
      <c r="AU155" s="85">
        <v>13.321794538528474</v>
      </c>
      <c r="AV155" s="85">
        <v>13.260514283651242</v>
      </c>
      <c r="AW155" s="85">
        <v>13.199515917946446</v>
      </c>
      <c r="AX155" s="85">
        <v>13.138798144723891</v>
      </c>
      <c r="AY155" s="85">
        <v>13.078359673258161</v>
      </c>
      <c r="AZ155" s="85">
        <v>13.018199218761174</v>
      </c>
      <c r="BA155" s="85">
        <v>12.958315502354871</v>
      </c>
      <c r="BB155" s="85">
        <v>12.898707251044039</v>
      </c>
      <c r="BC155" s="85">
        <v>12.839373197689236</v>
      </c>
      <c r="BD155" s="85">
        <v>12.780312080979865</v>
      </c>
    </row>
    <row r="156" spans="2:56">
      <c r="B156" s="1" t="str">
        <f t="shared" si="5"/>
        <v>MTSchool K-12Stock 2016</v>
      </c>
      <c r="C156" s="1" t="s">
        <v>126</v>
      </c>
      <c r="D156" s="186" t="s">
        <v>5433</v>
      </c>
      <c r="E156" s="1" t="s">
        <v>5421</v>
      </c>
      <c r="F156" s="1" t="s">
        <v>71</v>
      </c>
      <c r="AJ156" s="85"/>
      <c r="AK156" s="85">
        <v>11.357429953126715</v>
      </c>
      <c r="AL156" s="85">
        <v>11.310864490318895</v>
      </c>
      <c r="AM156" s="85">
        <v>11.264489945908588</v>
      </c>
      <c r="AN156" s="85">
        <v>11.218305537130362</v>
      </c>
      <c r="AO156" s="85">
        <v>11.172310484428127</v>
      </c>
      <c r="AP156" s="85">
        <v>11.126504011441972</v>
      </c>
      <c r="AQ156" s="419">
        <v>11.08088534499506</v>
      </c>
      <c r="AR156" s="85">
        <v>11.03545371508058</v>
      </c>
      <c r="AS156" s="85">
        <v>10.99020835484875</v>
      </c>
      <c r="AT156" s="85">
        <v>10.94514850059387</v>
      </c>
      <c r="AU156" s="85">
        <v>10.900273391741436</v>
      </c>
      <c r="AV156" s="85">
        <v>10.855582270835296</v>
      </c>
      <c r="AW156" s="85">
        <v>10.81107438352487</v>
      </c>
      <c r="AX156" s="85">
        <v>10.766748978552418</v>
      </c>
      <c r="AY156" s="85">
        <v>10.722605307740352</v>
      </c>
      <c r="AZ156" s="85">
        <v>10.678642625978616</v>
      </c>
      <c r="BA156" s="85">
        <v>10.634860191212104</v>
      </c>
      <c r="BB156" s="85">
        <v>10.591257264428133</v>
      </c>
      <c r="BC156" s="85">
        <v>10.547833109643978</v>
      </c>
      <c r="BD156" s="85">
        <v>10.504586993894439</v>
      </c>
    </row>
    <row r="157" spans="2:56">
      <c r="B157" s="1" t="str">
        <f t="shared" si="5"/>
        <v>MTUniversityStock 2016</v>
      </c>
      <c r="C157" s="1" t="s">
        <v>127</v>
      </c>
      <c r="D157" s="185" t="s">
        <v>52</v>
      </c>
      <c r="E157" s="1" t="s">
        <v>5421</v>
      </c>
      <c r="F157" s="1" t="s">
        <v>71</v>
      </c>
      <c r="AJ157" s="85"/>
      <c r="AK157" s="85">
        <v>8.6931786523315715</v>
      </c>
      <c r="AL157" s="85">
        <v>8.6575366198570123</v>
      </c>
      <c r="AM157" s="85">
        <v>8.6220407197155993</v>
      </c>
      <c r="AN157" s="85">
        <v>8.5866903527647658</v>
      </c>
      <c r="AO157" s="85">
        <v>8.5514849223184299</v>
      </c>
      <c r="AP157" s="85">
        <v>8.5164238341369245</v>
      </c>
      <c r="AQ157" s="419">
        <v>8.481506496416964</v>
      </c>
      <c r="AR157" s="85">
        <v>8.4467323197816544</v>
      </c>
      <c r="AS157" s="85">
        <v>8.4121007172705493</v>
      </c>
      <c r="AT157" s="85">
        <v>8.3776111043297394</v>
      </c>
      <c r="AU157" s="85">
        <v>8.3432628988019868</v>
      </c>
      <c r="AV157" s="85">
        <v>8.3090555209168979</v>
      </c>
      <c r="AW157" s="85">
        <v>8.2749883932811379</v>
      </c>
      <c r="AX157" s="85">
        <v>8.2410609408686852</v>
      </c>
      <c r="AY157" s="85">
        <v>8.2072725910111242</v>
      </c>
      <c r="AZ157" s="85">
        <v>8.1736227733879794</v>
      </c>
      <c r="BA157" s="85">
        <v>8.1401109200170882</v>
      </c>
      <c r="BB157" s="85">
        <v>8.1067364652450191</v>
      </c>
      <c r="BC157" s="85">
        <v>8.0734988457375145</v>
      </c>
      <c r="BD157" s="85">
        <v>8.0403975004699912</v>
      </c>
    </row>
    <row r="158" spans="2:56">
      <c r="B158" s="1" t="str">
        <f t="shared" si="5"/>
        <v>MTWarehouseStock 2016</v>
      </c>
      <c r="C158" s="1" t="s">
        <v>128</v>
      </c>
      <c r="D158" s="185" t="s">
        <v>54</v>
      </c>
      <c r="E158" s="1" t="s">
        <v>5421</v>
      </c>
      <c r="F158" s="1" t="s">
        <v>71</v>
      </c>
      <c r="AJ158" s="85"/>
      <c r="AK158" s="85">
        <v>33.403887091619758</v>
      </c>
      <c r="AL158" s="85">
        <v>33.280292709380767</v>
      </c>
      <c r="AM158" s="85">
        <v>33.157155626356058</v>
      </c>
      <c r="AN158" s="85">
        <v>33.034474150538543</v>
      </c>
      <c r="AO158" s="85">
        <v>32.912246596181546</v>
      </c>
      <c r="AP158" s="85">
        <v>32.790471283775673</v>
      </c>
      <c r="AQ158" s="419">
        <v>32.6691465400257</v>
      </c>
      <c r="AR158" s="85">
        <v>32.548270697827604</v>
      </c>
      <c r="AS158" s="85">
        <v>32.427842096245641</v>
      </c>
      <c r="AT158" s="85">
        <v>32.307859080489528</v>
      </c>
      <c r="AU158" s="85">
        <v>32.188320001891718</v>
      </c>
      <c r="AV158" s="85">
        <v>32.069223217884719</v>
      </c>
      <c r="AW158" s="85">
        <v>31.950567091978545</v>
      </c>
      <c r="AX158" s="85">
        <v>31.832349993738223</v>
      </c>
      <c r="AY158" s="85">
        <v>31.714570298761391</v>
      </c>
      <c r="AZ158" s="85">
        <v>31.597226388655972</v>
      </c>
      <c r="BA158" s="85">
        <v>31.480316651017944</v>
      </c>
      <c r="BB158" s="85">
        <v>31.363839479409176</v>
      </c>
      <c r="BC158" s="85">
        <v>31.247793273335361</v>
      </c>
      <c r="BD158" s="85">
        <v>31.132176438224018</v>
      </c>
    </row>
    <row r="159" spans="2:56">
      <c r="B159" s="1" t="str">
        <f t="shared" si="5"/>
        <v>MTSupermarketStock 2016</v>
      </c>
      <c r="C159" s="1" t="s">
        <v>129</v>
      </c>
      <c r="D159" s="185" t="s">
        <v>56</v>
      </c>
      <c r="E159" s="1" t="s">
        <v>5421</v>
      </c>
      <c r="F159" s="1" t="s">
        <v>71</v>
      </c>
      <c r="AJ159" s="85"/>
      <c r="AK159" s="85">
        <v>4.9904011101546191</v>
      </c>
      <c r="AL159" s="85">
        <v>4.9454875001632272</v>
      </c>
      <c r="AM159" s="85">
        <v>4.9009781126617584</v>
      </c>
      <c r="AN159" s="85">
        <v>4.8568693096478022</v>
      </c>
      <c r="AO159" s="85">
        <v>4.8131574858609723</v>
      </c>
      <c r="AP159" s="85">
        <v>4.7698390684882233</v>
      </c>
      <c r="AQ159" s="419">
        <v>4.7269105168718291</v>
      </c>
      <c r="AR159" s="85">
        <v>4.6843683222199823</v>
      </c>
      <c r="AS159" s="85">
        <v>4.6422090073200026</v>
      </c>
      <c r="AT159" s="85">
        <v>4.6004291262541228</v>
      </c>
      <c r="AU159" s="85">
        <v>4.5590252641178353</v>
      </c>
      <c r="AV159" s="85">
        <v>4.5179940367407747</v>
      </c>
      <c r="AW159" s="85">
        <v>4.4773320904101075</v>
      </c>
      <c r="AX159" s="85">
        <v>4.4370361015964166</v>
      </c>
      <c r="AY159" s="85">
        <v>4.3971027766820487</v>
      </c>
      <c r="AZ159" s="85">
        <v>4.3575288516919102</v>
      </c>
      <c r="BA159" s="85">
        <v>4.3183110920266827</v>
      </c>
      <c r="BB159" s="85">
        <v>4.2794462921984424</v>
      </c>
      <c r="BC159" s="85">
        <v>4.2409312755686566</v>
      </c>
      <c r="BD159" s="85">
        <v>4.2027628940885382</v>
      </c>
    </row>
    <row r="160" spans="2:56">
      <c r="B160" s="1" t="str">
        <f t="shared" si="5"/>
        <v>MTMiniMartStock 2016</v>
      </c>
      <c r="C160" s="1" t="s">
        <v>130</v>
      </c>
      <c r="D160" s="185" t="s">
        <v>58</v>
      </c>
      <c r="E160" s="1" t="s">
        <v>5421</v>
      </c>
      <c r="F160" s="1" t="s">
        <v>71</v>
      </c>
      <c r="AJ160" s="85"/>
      <c r="AK160" s="85">
        <v>2.0841236936681824</v>
      </c>
      <c r="AL160" s="85">
        <v>2.0742866298340688</v>
      </c>
      <c r="AM160" s="85">
        <v>2.0644959969412522</v>
      </c>
      <c r="AN160" s="85">
        <v>2.0547515758356898</v>
      </c>
      <c r="AO160" s="85">
        <v>2.0450531483977454</v>
      </c>
      <c r="AP160" s="85">
        <v>2.0354004975373083</v>
      </c>
      <c r="AQ160" s="419">
        <v>2.0257934071889325</v>
      </c>
      <c r="AR160" s="85">
        <v>2.0162316623070007</v>
      </c>
      <c r="AS160" s="85">
        <v>2.0067150488609116</v>
      </c>
      <c r="AT160" s="85">
        <v>1.9972433538302881</v>
      </c>
      <c r="AU160" s="85">
        <v>1.9878163652002092</v>
      </c>
      <c r="AV160" s="85">
        <v>1.9784338719564643</v>
      </c>
      <c r="AW160" s="85">
        <v>1.9690956640808299</v>
      </c>
      <c r="AX160" s="85">
        <v>1.9598015325463685</v>
      </c>
      <c r="AY160" s="85">
        <v>1.9505512693127498</v>
      </c>
      <c r="AZ160" s="85">
        <v>1.9413446673215937</v>
      </c>
      <c r="BA160" s="85">
        <v>1.932181520491836</v>
      </c>
      <c r="BB160" s="85">
        <v>1.9230616237151146</v>
      </c>
      <c r="BC160" s="85">
        <v>1.9139847728511794</v>
      </c>
      <c r="BD160" s="85">
        <v>1.9049507647233219</v>
      </c>
    </row>
    <row r="161" spans="1:65">
      <c r="B161" s="1" t="str">
        <f t="shared" si="5"/>
        <v>MTRestaurantStock 2016</v>
      </c>
      <c r="C161" s="1" t="s">
        <v>131</v>
      </c>
      <c r="D161" s="185" t="s">
        <v>60</v>
      </c>
      <c r="E161" s="1" t="s">
        <v>5421</v>
      </c>
      <c r="F161" s="1" t="s">
        <v>71</v>
      </c>
      <c r="AJ161" s="85"/>
      <c r="AK161" s="85">
        <v>9.447490834845846</v>
      </c>
      <c r="AL161" s="85">
        <v>9.4028986781053749</v>
      </c>
      <c r="AM161" s="85">
        <v>9.3585169963447186</v>
      </c>
      <c r="AN161" s="85">
        <v>9.3143447961219721</v>
      </c>
      <c r="AO161" s="85">
        <v>9.2703810886842763</v>
      </c>
      <c r="AP161" s="85">
        <v>9.2266248899456862</v>
      </c>
      <c r="AQ161" s="419">
        <v>9.1830752204651436</v>
      </c>
      <c r="AR161" s="85">
        <v>9.1397311054245485</v>
      </c>
      <c r="AS161" s="85">
        <v>9.0965915746069452</v>
      </c>
      <c r="AT161" s="85">
        <v>9.0536556623748012</v>
      </c>
      <c r="AU161" s="85">
        <v>9.0109224076483923</v>
      </c>
      <c r="AV161" s="85">
        <v>8.9683908538842925</v>
      </c>
      <c r="AW161" s="85">
        <v>8.9260600490539588</v>
      </c>
      <c r="AX161" s="85">
        <v>8.8839290456224251</v>
      </c>
      <c r="AY161" s="85">
        <v>8.8419969005270875</v>
      </c>
      <c r="AZ161" s="85">
        <v>8.8002626751566009</v>
      </c>
      <c r="BA161" s="85">
        <v>8.7587254353298629</v>
      </c>
      <c r="BB161" s="85">
        <v>8.7173842512751065</v>
      </c>
      <c r="BC161" s="85">
        <v>8.6762381976090879</v>
      </c>
      <c r="BD161" s="85">
        <v>8.6352863533163742</v>
      </c>
    </row>
    <row r="162" spans="1:65">
      <c r="B162" s="1" t="str">
        <f t="shared" si="5"/>
        <v>MTLodgingStock 2016</v>
      </c>
      <c r="C162" s="1" t="s">
        <v>132</v>
      </c>
      <c r="D162" s="185" t="s">
        <v>62</v>
      </c>
      <c r="E162" s="1" t="s">
        <v>5421</v>
      </c>
      <c r="F162" s="1" t="s">
        <v>71</v>
      </c>
      <c r="AJ162" s="85"/>
      <c r="AK162" s="85">
        <v>17.114846730357627</v>
      </c>
      <c r="AL162" s="85">
        <v>17.073771098204769</v>
      </c>
      <c r="AM162" s="85">
        <v>17.03279404756908</v>
      </c>
      <c r="AN162" s="85">
        <v>16.991915341854916</v>
      </c>
      <c r="AO162" s="85">
        <v>16.951134745034466</v>
      </c>
      <c r="AP162" s="85">
        <v>16.910452021646385</v>
      </c>
      <c r="AQ162" s="419">
        <v>16.869866936794434</v>
      </c>
      <c r="AR162" s="85">
        <v>16.82937925614613</v>
      </c>
      <c r="AS162" s="85">
        <v>16.78898874593138</v>
      </c>
      <c r="AT162" s="85">
        <v>16.748695172941147</v>
      </c>
      <c r="AU162" s="85">
        <v>16.708498304526088</v>
      </c>
      <c r="AV162" s="85">
        <v>16.668397908595228</v>
      </c>
      <c r="AW162" s="85">
        <v>16.628393753614599</v>
      </c>
      <c r="AX162" s="85">
        <v>16.588485608605925</v>
      </c>
      <c r="AY162" s="85">
        <v>16.54867324314527</v>
      </c>
      <c r="AZ162" s="85">
        <v>16.508956427361721</v>
      </c>
      <c r="BA162" s="85">
        <v>16.469334931936054</v>
      </c>
      <c r="BB162" s="85">
        <v>16.429808528099407</v>
      </c>
      <c r="BC162" s="85">
        <v>16.390376987631971</v>
      </c>
      <c r="BD162" s="85">
        <v>16.351040082861655</v>
      </c>
    </row>
    <row r="163" spans="1:65">
      <c r="B163" s="1" t="str">
        <f t="shared" si="5"/>
        <v>MTHospitalStock 2016</v>
      </c>
      <c r="C163" s="1" t="s">
        <v>133</v>
      </c>
      <c r="D163" s="185" t="s">
        <v>64</v>
      </c>
      <c r="E163" s="1" t="s">
        <v>5421</v>
      </c>
      <c r="F163" s="1" t="s">
        <v>71</v>
      </c>
      <c r="AJ163" s="85"/>
      <c r="AK163" s="85">
        <v>14.506447452387546</v>
      </c>
      <c r="AL163" s="85">
        <v>14.475983912737531</v>
      </c>
      <c r="AM163" s="85">
        <v>14.445584346520782</v>
      </c>
      <c r="AN163" s="85">
        <v>14.415248619393088</v>
      </c>
      <c r="AO163" s="85">
        <v>14.384976597292363</v>
      </c>
      <c r="AP163" s="85">
        <v>14.354768146438049</v>
      </c>
      <c r="AQ163" s="419">
        <v>14.32462313333053</v>
      </c>
      <c r="AR163" s="85">
        <v>14.294541424750536</v>
      </c>
      <c r="AS163" s="85">
        <v>14.264522887758559</v>
      </c>
      <c r="AT163" s="85">
        <v>14.234567389694266</v>
      </c>
      <c r="AU163" s="85">
        <v>14.204674798175908</v>
      </c>
      <c r="AV163" s="85">
        <v>14.174844981099739</v>
      </c>
      <c r="AW163" s="85">
        <v>14.14507780663943</v>
      </c>
      <c r="AX163" s="85">
        <v>14.115373143245487</v>
      </c>
      <c r="AY163" s="85">
        <v>14.085730859644672</v>
      </c>
      <c r="AZ163" s="85">
        <v>14.056150824839419</v>
      </c>
      <c r="BA163" s="85">
        <v>14.026632908107256</v>
      </c>
      <c r="BB163" s="85">
        <v>13.997176979000232</v>
      </c>
      <c r="BC163" s="85">
        <v>13.967782907344331</v>
      </c>
      <c r="BD163" s="85">
        <v>13.938450563238908</v>
      </c>
    </row>
    <row r="164" spans="1:65">
      <c r="B164" s="1" t="str">
        <f t="shared" si="5"/>
        <v>MTResidential CareStock 2016</v>
      </c>
      <c r="C164" s="1" t="s">
        <v>134</v>
      </c>
      <c r="D164" s="186" t="s">
        <v>5434</v>
      </c>
      <c r="E164" s="1" t="s">
        <v>5421</v>
      </c>
      <c r="F164" s="1" t="s">
        <v>71</v>
      </c>
      <c r="AJ164" s="85"/>
      <c r="AK164" s="85">
        <v>7.2538953695419082</v>
      </c>
      <c r="AL164" s="85">
        <v>7.2364860206550077</v>
      </c>
      <c r="AM164" s="85">
        <v>7.2191184542054359</v>
      </c>
      <c r="AN164" s="85">
        <v>7.2017925699153436</v>
      </c>
      <c r="AO164" s="85">
        <v>7.1845082677475469</v>
      </c>
      <c r="AP164" s="85">
        <v>7.1672654479049527</v>
      </c>
      <c r="AQ164" s="419">
        <v>7.1500640108299809</v>
      </c>
      <c r="AR164" s="85">
        <v>7.1329038572039893</v>
      </c>
      <c r="AS164" s="85">
        <v>7.1157848879466998</v>
      </c>
      <c r="AT164" s="85">
        <v>7.0987070042156279</v>
      </c>
      <c r="AU164" s="85">
        <v>7.0816701074055111</v>
      </c>
      <c r="AV164" s="85">
        <v>7.0646740991477381</v>
      </c>
      <c r="AW164" s="85">
        <v>7.047718881309784</v>
      </c>
      <c r="AX164" s="85">
        <v>7.0308043559946407</v>
      </c>
      <c r="AY164" s="85">
        <v>7.0139304255402539</v>
      </c>
      <c r="AZ164" s="85">
        <v>6.9970969925189577</v>
      </c>
      <c r="BA164" s="85">
        <v>6.9803039597369123</v>
      </c>
      <c r="BB164" s="85">
        <v>6.9635512302335441</v>
      </c>
      <c r="BC164" s="85">
        <v>6.9468387072809836</v>
      </c>
      <c r="BD164" s="85">
        <v>6.9301662943835094</v>
      </c>
    </row>
    <row r="165" spans="1:65">
      <c r="B165" s="1" t="str">
        <f t="shared" si="5"/>
        <v>MTAssemblyStock 2016</v>
      </c>
      <c r="C165" s="1" t="s">
        <v>135</v>
      </c>
      <c r="D165" s="185" t="s">
        <v>67</v>
      </c>
      <c r="E165" s="1" t="s">
        <v>5421</v>
      </c>
      <c r="F165" s="1" t="s">
        <v>71</v>
      </c>
      <c r="AJ165" s="85"/>
      <c r="AK165" s="85">
        <v>28.170762183714015</v>
      </c>
      <c r="AL165" s="85">
        <v>28.04436936404975</v>
      </c>
      <c r="AM165" s="85">
        <v>27.918543626836382</v>
      </c>
      <c r="AN165" s="85">
        <v>27.793282427763977</v>
      </c>
      <c r="AO165" s="85">
        <v>27.668583233938076</v>
      </c>
      <c r="AP165" s="85">
        <v>27.544443523828473</v>
      </c>
      <c r="AQ165" s="419">
        <v>27.420860787218231</v>
      </c>
      <c r="AR165" s="85">
        <v>27.297832525152913</v>
      </c>
      <c r="AS165" s="85">
        <v>27.175356249890061</v>
      </c>
      <c r="AT165" s="85">
        <v>27.053429484848888</v>
      </c>
      <c r="AU165" s="85">
        <v>26.932049764560201</v>
      </c>
      <c r="AV165" s="85">
        <v>26.81121463461654</v>
      </c>
      <c r="AW165" s="85">
        <v>26.69092165162256</v>
      </c>
      <c r="AX165" s="85">
        <v>26.571168383145615</v>
      </c>
      <c r="AY165" s="85">
        <v>26.451952407666568</v>
      </c>
      <c r="AZ165" s="85">
        <v>26.333271314530837</v>
      </c>
      <c r="BA165" s="85">
        <v>26.215122703899642</v>
      </c>
      <c r="BB165" s="85">
        <v>26.097504186701478</v>
      </c>
      <c r="BC165" s="85">
        <v>25.980413384583812</v>
      </c>
      <c r="BD165" s="85">
        <v>25.863847929864981</v>
      </c>
    </row>
    <row r="166" spans="1:65">
      <c r="B166" s="1" t="str">
        <f t="shared" si="5"/>
        <v>MTOtherStock 2016</v>
      </c>
      <c r="C166" s="1" t="s">
        <v>136</v>
      </c>
      <c r="D166" s="185" t="s">
        <v>69</v>
      </c>
      <c r="E166" s="1" t="s">
        <v>5421</v>
      </c>
      <c r="F166" s="1" t="s">
        <v>71</v>
      </c>
      <c r="AJ166" s="85"/>
      <c r="AK166" s="85">
        <v>28.218843950586628</v>
      </c>
      <c r="AL166" s="85">
        <v>27.964874355031348</v>
      </c>
      <c r="AM166" s="85">
        <v>27.713190485836066</v>
      </c>
      <c r="AN166" s="85">
        <v>27.463771771463541</v>
      </c>
      <c r="AO166" s="85">
        <v>27.21659782552037</v>
      </c>
      <c r="AP166" s="85">
        <v>26.971648445090686</v>
      </c>
      <c r="AQ166" s="419">
        <v>26.72890360908487</v>
      </c>
      <c r="AR166" s="85">
        <v>26.488343476603106</v>
      </c>
      <c r="AS166" s="85">
        <v>26.249948385313676</v>
      </c>
      <c r="AT166" s="85">
        <v>26.013698849845852</v>
      </c>
      <c r="AU166" s="85">
        <v>25.779575560197241</v>
      </c>
      <c r="AV166" s="85">
        <v>25.547559380155466</v>
      </c>
      <c r="AW166" s="85">
        <v>25.317631345734068</v>
      </c>
      <c r="AX166" s="85">
        <v>25.089772663622462</v>
      </c>
      <c r="AY166" s="85">
        <v>24.86396470964986</v>
      </c>
      <c r="AZ166" s="85">
        <v>24.640189027263013</v>
      </c>
      <c r="BA166" s="85">
        <v>24.418427326017646</v>
      </c>
      <c r="BB166" s="85">
        <v>24.198661480083487</v>
      </c>
      <c r="BC166" s="85">
        <v>23.980873526762736</v>
      </c>
      <c r="BD166" s="85">
        <v>23.765045665021869</v>
      </c>
    </row>
    <row r="167" spans="1:65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R167" s="57"/>
      <c r="AS167" s="57"/>
      <c r="AT167" s="57"/>
      <c r="AU167" s="57"/>
      <c r="AV167" s="57"/>
      <c r="AW167" s="57"/>
      <c r="AX167" s="57"/>
      <c r="AY167" s="57"/>
      <c r="BE167" s="57"/>
      <c r="BF167" s="57"/>
      <c r="BG167" s="57"/>
      <c r="BH167" s="57"/>
      <c r="BI167" s="57"/>
      <c r="BJ167" s="57"/>
      <c r="BK167" s="57"/>
      <c r="BL167" s="57"/>
      <c r="BM167" s="57"/>
    </row>
    <row r="168" spans="1:65">
      <c r="A168" s="57"/>
      <c r="B168" s="57"/>
      <c r="C168" s="57"/>
      <c r="D168" s="4" t="s">
        <v>5382</v>
      </c>
      <c r="E168" s="4"/>
      <c r="F168" s="54">
        <v>0.56999999999999995</v>
      </c>
      <c r="G168" s="4" t="s">
        <v>5415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R168" s="57"/>
      <c r="AS168" s="57"/>
      <c r="AT168" s="57"/>
      <c r="AU168" s="57"/>
      <c r="AV168" s="57"/>
      <c r="AW168" s="57"/>
      <c r="AX168" s="57"/>
      <c r="AY168" s="57"/>
      <c r="BE168" s="8"/>
      <c r="BF168" s="8"/>
      <c r="BG168" s="8"/>
      <c r="BH168" s="8"/>
      <c r="BI168" s="8"/>
      <c r="BJ168" s="8"/>
      <c r="BK168" s="8"/>
      <c r="BL168" s="8"/>
      <c r="BM168" s="8"/>
    </row>
    <row r="169" spans="1:65">
      <c r="A169" s="57"/>
      <c r="B169" s="1" t="str">
        <f>CONCATENATE("Region",D169,E169)</f>
        <v>RegionLarge OffNew</v>
      </c>
      <c r="C169" s="57"/>
      <c r="D169" s="185" t="s">
        <v>41</v>
      </c>
      <c r="E169" s="57" t="s">
        <v>8</v>
      </c>
      <c r="F169" s="57"/>
      <c r="G169" s="57"/>
      <c r="H169" s="69">
        <v>5.8452515664333813</v>
      </c>
      <c r="I169" s="69">
        <v>2.3942560490388454</v>
      </c>
      <c r="J169" s="69">
        <v>3.2535508684892789</v>
      </c>
      <c r="K169" s="69">
        <v>3.8808061249763441</v>
      </c>
      <c r="L169" s="69">
        <v>2.6785158945721284</v>
      </c>
      <c r="M169" s="69">
        <v>2.1289433230787926</v>
      </c>
      <c r="N169" s="69">
        <v>1.9047034050448099</v>
      </c>
      <c r="O169" s="69">
        <v>2.9945048391710078</v>
      </c>
      <c r="P169" s="69">
        <v>3.7348996623363648</v>
      </c>
      <c r="Q169" s="69">
        <v>4.3096744291447084</v>
      </c>
      <c r="R169" s="69">
        <v>4.6932151602156393</v>
      </c>
      <c r="S169" s="69">
        <v>6.7040926655271003</v>
      </c>
      <c r="T169" s="69">
        <v>8.0155996509731651</v>
      </c>
      <c r="U169" s="69">
        <v>8.5121404979223296</v>
      </c>
      <c r="V169" s="69">
        <v>5.7106188925677364</v>
      </c>
      <c r="W169" s="69">
        <v>3.9531865469773946</v>
      </c>
      <c r="X169" s="69">
        <v>3.613957014984337</v>
      </c>
      <c r="Y169" s="69">
        <v>4.2577960031375479</v>
      </c>
      <c r="Z169" s="69">
        <v>2.9053730099999999</v>
      </c>
      <c r="AA169" s="69">
        <v>5.76397475</v>
      </c>
      <c r="AB169" s="69">
        <v>4.1477159651255757</v>
      </c>
      <c r="AC169" s="69">
        <v>4.3042855770003277</v>
      </c>
      <c r="AD169" s="69">
        <v>3.9757692712668407</v>
      </c>
      <c r="AE169" s="69">
        <v>3.9080659306945158</v>
      </c>
      <c r="AF169" s="69">
        <v>4.0980848656823774</v>
      </c>
      <c r="AG169" s="69">
        <v>2.7870796200000001</v>
      </c>
      <c r="AH169" s="69">
        <v>4.8775106468453204</v>
      </c>
      <c r="AI169" s="69">
        <v>8.8400262381172627</v>
      </c>
      <c r="AJ169" s="69">
        <v>7.847771797695394</v>
      </c>
      <c r="AK169" s="70">
        <f>'[6]Com Forecast High1'!AJ169</f>
        <v>4.0110120000000009</v>
      </c>
      <c r="AL169" s="70">
        <f>'[6]Com Forecast High1'!AK169</f>
        <v>2.8735680100000001</v>
      </c>
      <c r="AM169" s="70">
        <f>'[6]Com Forecast High1'!AL169</f>
        <v>4.4590458399999999</v>
      </c>
      <c r="AN169" s="70">
        <f>'[6]Com Forecast High1'!AM169</f>
        <v>6.3928510341663465</v>
      </c>
      <c r="AO169" s="70">
        <f>'[6]Com Forecast High1'!AN169</f>
        <v>4.4984830791419128</v>
      </c>
      <c r="AP169" s="70">
        <f>'[6]Com Forecast High1'!AO169</f>
        <v>5.1139999999999759</v>
      </c>
      <c r="AQ169" s="420">
        <f>'[6]Com Forecast High1'!AP169</f>
        <v>6.9504000000000019</v>
      </c>
      <c r="AR169" s="70">
        <f>'[6]Com Forecast High1'!AQ169</f>
        <v>6.4327000000000112</v>
      </c>
      <c r="AS169" s="70">
        <f>'[6]Com Forecast High1'!AR169</f>
        <v>5.089999999999975</v>
      </c>
      <c r="AT169" s="70">
        <f>'[6]Com Forecast High1'!AS169</f>
        <v>4.7934000000000196</v>
      </c>
      <c r="AU169" s="70">
        <f>'[6]Com Forecast High1'!AT169</f>
        <v>5.3215000000000146</v>
      </c>
      <c r="AV169" s="70">
        <f>'[6]Com Forecast High1'!AU169</f>
        <v>6.1962999999999511</v>
      </c>
      <c r="AW169" s="70">
        <f>'[6]Com Forecast High1'!AV169</f>
        <v>5.851600000000019</v>
      </c>
      <c r="AX169" s="70">
        <f>'[6]Com Forecast High1'!AW169</f>
        <v>6.3724000000000274</v>
      </c>
      <c r="AY169" s="70">
        <f>'[6]Com Forecast High1'!AX169</f>
        <v>6.9213999999999487</v>
      </c>
      <c r="AZ169" s="70">
        <f>'[6]Com Forecast High1'!AY169</f>
        <v>6.6241000000000554</v>
      </c>
      <c r="BA169" s="70">
        <f>'[6]Com Forecast High1'!AZ169</f>
        <v>7.1242999999999483</v>
      </c>
      <c r="BB169" s="70">
        <f>'[6]Com Forecast High1'!BA169</f>
        <v>7.3903000000000247</v>
      </c>
      <c r="BC169" s="70">
        <f>'[6]Com Forecast High1'!BB169</f>
        <v>7.0613999999999919</v>
      </c>
      <c r="BD169" s="70">
        <f>'[6]Com Forecast High1'!BC169</f>
        <v>8.1231999999999971</v>
      </c>
      <c r="BE169" s="70">
        <f>'[6]Com Forecast High1'!BD169</f>
        <v>8.0285000000000082</v>
      </c>
      <c r="BF169" s="70">
        <f>'[6]Com Forecast High1'!BE169</f>
        <v>8.7101999999999862</v>
      </c>
      <c r="BG169" s="70">
        <f>'[6]Com Forecast High1'!BF169</f>
        <v>8.8356999999999744</v>
      </c>
      <c r="BH169" s="70">
        <f>'[6]Com Forecast High1'!BG169</f>
        <v>9.8396999999999935</v>
      </c>
      <c r="BI169" s="70">
        <f>'[6]Com Forecast High1'!BH169</f>
        <v>8.6299000000000206</v>
      </c>
      <c r="BJ169" s="70">
        <f>'[6]Com Forecast High1'!BI169</f>
        <v>8.7939000000000078</v>
      </c>
      <c r="BK169" s="70"/>
      <c r="BL169" s="70"/>
      <c r="BM169" s="8"/>
    </row>
    <row r="170" spans="1:65">
      <c r="A170" s="57"/>
      <c r="B170" s="1" t="str">
        <f t="shared" ref="B170:B204" si="6">CONCATENATE("Region",D170,E170)</f>
        <v>RegionMedium OffNew</v>
      </c>
      <c r="C170" s="57"/>
      <c r="D170" s="185" t="s">
        <v>43</v>
      </c>
      <c r="E170" s="57" t="s">
        <v>8</v>
      </c>
      <c r="F170" s="57"/>
      <c r="G170" s="57"/>
      <c r="H170" s="69">
        <v>2.6335253613638385</v>
      </c>
      <c r="I170" s="69">
        <v>1.0787104635412517</v>
      </c>
      <c r="J170" s="69">
        <v>1.4658579924699486</v>
      </c>
      <c r="K170" s="69">
        <v>1.7484621896089618</v>
      </c>
      <c r="L170" s="69">
        <v>1.2067811725468609</v>
      </c>
      <c r="M170" s="69">
        <v>0.95917620833130801</v>
      </c>
      <c r="N170" s="69">
        <v>0.85814693620145599</v>
      </c>
      <c r="O170" s="69">
        <v>1.3491471408980753</v>
      </c>
      <c r="P170" s="69">
        <v>1.6827253491356049</v>
      </c>
      <c r="Q170" s="69">
        <v>1.9416849350932321</v>
      </c>
      <c r="R170" s="69">
        <v>2.1144857514330568</v>
      </c>
      <c r="S170" s="69">
        <v>3.0204684706789751</v>
      </c>
      <c r="T170" s="69">
        <v>3.6113561114457378</v>
      </c>
      <c r="U170" s="69">
        <v>3.8350681105841429</v>
      </c>
      <c r="V170" s="69">
        <v>2.5728678247182866</v>
      </c>
      <c r="W170" s="69">
        <v>1.7810725357744892</v>
      </c>
      <c r="X170" s="69">
        <v>1.628235730433635</v>
      </c>
      <c r="Y170" s="69">
        <v>1.9183115782676574</v>
      </c>
      <c r="Z170" s="69">
        <v>2.52049922</v>
      </c>
      <c r="AA170" s="69">
        <v>4.3866505</v>
      </c>
      <c r="AB170" s="69">
        <v>3.3467175863389964</v>
      </c>
      <c r="AC170" s="69">
        <v>3.4921085643107492</v>
      </c>
      <c r="AD170" s="69">
        <v>3.2325006595168051</v>
      </c>
      <c r="AE170" s="69">
        <v>3.2055077433563333</v>
      </c>
      <c r="AF170" s="69">
        <v>3.3582837286033809</v>
      </c>
      <c r="AG170" s="69">
        <v>3.5017154199999996</v>
      </c>
      <c r="AH170" s="69">
        <v>3.8009442973788423</v>
      </c>
      <c r="AI170" s="69">
        <v>6.749362449046564</v>
      </c>
      <c r="AJ170" s="69">
        <v>6.0718045932072551</v>
      </c>
      <c r="AK170" s="70">
        <f>'[6]Com Forecast High1'!AJ170</f>
        <v>3.0877539999999994</v>
      </c>
      <c r="AL170" s="70">
        <f>'[6]Com Forecast High1'!AK170</f>
        <v>2.2882512199999998</v>
      </c>
      <c r="AM170" s="70">
        <f>'[6]Com Forecast High1'!AL170</f>
        <v>3.5403374799999998</v>
      </c>
      <c r="AN170" s="70">
        <f>'[6]Com Forecast High1'!AM170</f>
        <v>4.8836948320664773</v>
      </c>
      <c r="AO170" s="70">
        <f>'[6]Com Forecast High1'!AN170</f>
        <v>3.5385275963070559</v>
      </c>
      <c r="AP170" s="70">
        <f>'[6]Com Forecast High1'!AO170</f>
        <v>3.9489999999999839</v>
      </c>
      <c r="AQ170" s="420">
        <f>'[6]Com Forecast High1'!AP170</f>
        <v>4.9068999999999789</v>
      </c>
      <c r="AR170" s="70">
        <f>'[6]Com Forecast High1'!AQ170</f>
        <v>4.6765000000000043</v>
      </c>
      <c r="AS170" s="70">
        <f>'[6]Com Forecast High1'!AR170</f>
        <v>3.7222000000000151</v>
      </c>
      <c r="AT170" s="70">
        <f>'[6]Com Forecast High1'!AS170</f>
        <v>3.272199999999998</v>
      </c>
      <c r="AU170" s="70">
        <f>'[6]Com Forecast High1'!AT170</f>
        <v>3.5975999999999999</v>
      </c>
      <c r="AV170" s="70">
        <f>'[6]Com Forecast High1'!AU170</f>
        <v>4.4490999999999872</v>
      </c>
      <c r="AW170" s="70">
        <f>'[6]Com Forecast High1'!AV170</f>
        <v>4.273699999999991</v>
      </c>
      <c r="AX170" s="70">
        <f>'[6]Com Forecast High1'!AW170</f>
        <v>4.6728000000000236</v>
      </c>
      <c r="AY170" s="70">
        <f>'[6]Com Forecast High1'!AX170</f>
        <v>5.0634000000000015</v>
      </c>
      <c r="AZ170" s="70">
        <f>'[6]Com Forecast High1'!AY170</f>
        <v>4.6503999999999621</v>
      </c>
      <c r="BA170" s="70">
        <f>'[6]Com Forecast High1'!AZ170</f>
        <v>5.2145000000000437</v>
      </c>
      <c r="BB170" s="70">
        <f>'[6]Com Forecast High1'!BA170</f>
        <v>5.4291000000000054</v>
      </c>
      <c r="BC170" s="70">
        <f>'[6]Com Forecast High1'!BB170</f>
        <v>5.0088999999999828</v>
      </c>
      <c r="BD170" s="70">
        <f>'[6]Com Forecast High1'!BC170</f>
        <v>5.9271999999999707</v>
      </c>
      <c r="BE170" s="70">
        <f>'[6]Com Forecast High1'!BD170</f>
        <v>5.5381000000000427</v>
      </c>
      <c r="BF170" s="70">
        <f>'[6]Com Forecast High1'!BE170</f>
        <v>6.2035999999999945</v>
      </c>
      <c r="BG170" s="70">
        <f>'[6]Com Forecast High1'!BF170</f>
        <v>6.2441000000000031</v>
      </c>
      <c r="BH170" s="70">
        <f>'[6]Com Forecast High1'!BG170</f>
        <v>6.9338999999999942</v>
      </c>
      <c r="BI170" s="70">
        <f>'[6]Com Forecast High1'!BH170</f>
        <v>5.9030999999999949</v>
      </c>
      <c r="BJ170" s="70">
        <f>'[6]Com Forecast High1'!BI170</f>
        <v>6.0899000000000001</v>
      </c>
      <c r="BK170" s="70"/>
      <c r="BL170" s="70"/>
      <c r="BM170" s="8"/>
    </row>
    <row r="171" spans="1:65">
      <c r="A171" s="57"/>
      <c r="B171" s="1" t="str">
        <f t="shared" si="6"/>
        <v>RegionSmall OffNew</v>
      </c>
      <c r="C171" s="57"/>
      <c r="D171" s="185" t="s">
        <v>45</v>
      </c>
      <c r="E171" s="57" t="s">
        <v>8</v>
      </c>
      <c r="F171" s="57"/>
      <c r="G171" s="57"/>
      <c r="H171" s="69">
        <v>3.0901020722027819</v>
      </c>
      <c r="I171" s="69">
        <v>1.2657274874199036</v>
      </c>
      <c r="J171" s="69">
        <v>1.7199951390407733</v>
      </c>
      <c r="K171" s="69">
        <v>2.0515946854146958</v>
      </c>
      <c r="L171" s="69">
        <v>1.4160019328810107</v>
      </c>
      <c r="M171" s="69">
        <v>1.1254694685898994</v>
      </c>
      <c r="N171" s="69">
        <v>1.0069246587537342</v>
      </c>
      <c r="O171" s="69">
        <v>1.5830500199309174</v>
      </c>
      <c r="P171" s="69">
        <v>1.9744609885280306</v>
      </c>
      <c r="Q171" s="69">
        <v>2.2783166357620592</v>
      </c>
      <c r="R171" s="69">
        <v>2.4810760883513034</v>
      </c>
      <c r="S171" s="69">
        <v>3.5441298637939256</v>
      </c>
      <c r="T171" s="69">
        <v>4.2374602375810966</v>
      </c>
      <c r="U171" s="69">
        <v>4.4999573914935276</v>
      </c>
      <c r="V171" s="69">
        <v>3.0189282827139783</v>
      </c>
      <c r="W171" s="69">
        <v>2.0898587172481164</v>
      </c>
      <c r="X171" s="69">
        <v>1.9105244545820284</v>
      </c>
      <c r="Y171" s="69">
        <v>2.2508910185947957</v>
      </c>
      <c r="Z171" s="69">
        <v>0.65600877000000002</v>
      </c>
      <c r="AA171" s="69">
        <v>1.1345497499999999</v>
      </c>
      <c r="AB171" s="69">
        <v>0.87002001760199665</v>
      </c>
      <c r="AC171" s="69">
        <v>0.90846325570362163</v>
      </c>
      <c r="AD171" s="69">
        <v>0.8416976698075469</v>
      </c>
      <c r="AE171" s="69">
        <v>0.83495356000334453</v>
      </c>
      <c r="AF171" s="69">
        <v>0.87499135178242149</v>
      </c>
      <c r="AG171" s="69">
        <v>0.8575629600000001</v>
      </c>
      <c r="AH171" s="69">
        <v>0.99416931486549465</v>
      </c>
      <c r="AI171" s="69">
        <v>1.7688287972245933</v>
      </c>
      <c r="AJ171" s="69">
        <v>1.5923288072517114</v>
      </c>
      <c r="AK171" s="70">
        <f>'[6]Com Forecast High1'!AJ171</f>
        <v>0.81743399999999999</v>
      </c>
      <c r="AL171" s="70">
        <f>'[6]Com Forecast High1'!AK171</f>
        <v>0.59646176999999989</v>
      </c>
      <c r="AM171" s="70">
        <f>'[6]Com Forecast High1'!AL171</f>
        <v>0.93382067999999996</v>
      </c>
      <c r="AN171" s="70">
        <f>'[6]Com Forecast High1'!AM171</f>
        <v>1.2808935654734865</v>
      </c>
      <c r="AO171" s="70">
        <f>'[6]Com Forecast High1'!AN171</f>
        <v>0.92703339915452676</v>
      </c>
      <c r="AP171" s="70">
        <f>'[6]Com Forecast High1'!AO171</f>
        <v>1.0319999999999823</v>
      </c>
      <c r="AQ171" s="420">
        <f>'[6]Com Forecast High1'!AP171</f>
        <v>1.9381999999999948</v>
      </c>
      <c r="AR171" s="70">
        <f>'[6]Com Forecast High1'!AQ171</f>
        <v>1.767799999999994</v>
      </c>
      <c r="AS171" s="70">
        <f>'[6]Com Forecast High1'!AR171</f>
        <v>1.4028000000000134</v>
      </c>
      <c r="AT171" s="70">
        <f>'[6]Com Forecast High1'!AS171</f>
        <v>1.2673000000000059</v>
      </c>
      <c r="AU171" s="70">
        <f>'[6]Com Forecast High1'!AT171</f>
        <v>1.5257000000000005</v>
      </c>
      <c r="AV171" s="70">
        <f>'[6]Com Forecast High1'!AU171</f>
        <v>1.8132999999999981</v>
      </c>
      <c r="AW171" s="70">
        <f>'[6]Com Forecast High1'!AV171</f>
        <v>1.4947999999999979</v>
      </c>
      <c r="AX171" s="70">
        <f>'[6]Com Forecast High1'!AW171</f>
        <v>1.5855999999999995</v>
      </c>
      <c r="AY171" s="70">
        <f>'[6]Com Forecast High1'!AX171</f>
        <v>1.7890999999999906</v>
      </c>
      <c r="AZ171" s="70">
        <f>'[6]Com Forecast High1'!AY171</f>
        <v>1.6462000000000216</v>
      </c>
      <c r="BA171" s="70">
        <f>'[6]Com Forecast High1'!AZ171</f>
        <v>1.8459000000000003</v>
      </c>
      <c r="BB171" s="70">
        <f>'[6]Com Forecast High1'!BA171</f>
        <v>1.9265999999999792</v>
      </c>
      <c r="BC171" s="70">
        <f>'[6]Com Forecast High1'!BB171</f>
        <v>1.9036000000000115</v>
      </c>
      <c r="BD171" s="70">
        <f>'[6]Com Forecast High1'!BC171</f>
        <v>2.2283999999999935</v>
      </c>
      <c r="BE171" s="70">
        <f>'[6]Com Forecast High1'!BD171</f>
        <v>2.0940999999999974</v>
      </c>
      <c r="BF171" s="70">
        <f>'[6]Com Forecast High1'!BE171</f>
        <v>2.2926999999999964</v>
      </c>
      <c r="BG171" s="70">
        <f>'[6]Com Forecast High1'!BF171</f>
        <v>2.3200000000000216</v>
      </c>
      <c r="BH171" s="70">
        <f>'[6]Com Forecast High1'!BG171</f>
        <v>2.5034999999999741</v>
      </c>
      <c r="BI171" s="70">
        <f>'[6]Com Forecast High1'!BH171</f>
        <v>2.3237000000000023</v>
      </c>
      <c r="BJ171" s="70">
        <f>'[6]Com Forecast High1'!BI171</f>
        <v>2.2678000000000225</v>
      </c>
      <c r="BK171" s="70"/>
      <c r="BL171" s="70"/>
      <c r="BM171" s="8"/>
    </row>
    <row r="172" spans="1:65">
      <c r="A172" s="57"/>
      <c r="B172" s="1" t="str">
        <f t="shared" si="6"/>
        <v>RegionXLarge RetNew</v>
      </c>
      <c r="C172" s="57"/>
      <c r="D172" s="186" t="s">
        <v>5432</v>
      </c>
      <c r="E172" s="57" t="s">
        <v>8</v>
      </c>
      <c r="F172" s="57"/>
      <c r="G172" s="57"/>
      <c r="H172" s="69">
        <v>1.9601639052244866</v>
      </c>
      <c r="I172" s="69">
        <v>1.8139548177464644</v>
      </c>
      <c r="J172" s="69">
        <v>1.5990745699068862</v>
      </c>
      <c r="K172" s="69">
        <v>1.2830229881440107</v>
      </c>
      <c r="L172" s="69">
        <v>0.979871173680254</v>
      </c>
      <c r="M172" s="69">
        <v>1.241660719000097</v>
      </c>
      <c r="N172" s="69">
        <v>1.8848305823635303</v>
      </c>
      <c r="O172" s="69">
        <v>2.4988567954738619</v>
      </c>
      <c r="P172" s="69">
        <v>2.288456066580165</v>
      </c>
      <c r="Q172" s="69">
        <v>1.2544054066975698</v>
      </c>
      <c r="R172" s="69">
        <v>1.5651299718837426</v>
      </c>
      <c r="S172" s="69">
        <v>2.1687149616138099</v>
      </c>
      <c r="T172" s="69">
        <v>2.726992850636329</v>
      </c>
      <c r="U172" s="69">
        <v>2.3639545922978495</v>
      </c>
      <c r="V172" s="69">
        <v>2.12134434059036</v>
      </c>
      <c r="W172" s="69">
        <v>1.7332075021200439</v>
      </c>
      <c r="X172" s="69">
        <v>1.6498023915828299</v>
      </c>
      <c r="Y172" s="69">
        <v>1.7728331175696301</v>
      </c>
      <c r="Z172" s="69">
        <v>2.8052168781780558</v>
      </c>
      <c r="AA172" s="69">
        <v>3.6163169905823316</v>
      </c>
      <c r="AB172" s="69">
        <v>3.0316658345761733</v>
      </c>
      <c r="AC172" s="69">
        <v>2.8343588515037412</v>
      </c>
      <c r="AD172" s="69">
        <v>2.751570586442099</v>
      </c>
      <c r="AE172" s="69">
        <v>2.87202522899095</v>
      </c>
      <c r="AF172" s="69">
        <v>3.0134370746041061</v>
      </c>
      <c r="AG172" s="69">
        <v>5.4010618942382065</v>
      </c>
      <c r="AH172" s="69">
        <v>1.6247221284865005</v>
      </c>
      <c r="AI172" s="69">
        <v>1.621355042172387</v>
      </c>
      <c r="AJ172" s="69">
        <v>0.90272185953642348</v>
      </c>
      <c r="AK172" s="70">
        <f>'[6]Com Forecast High1'!AJ172</f>
        <v>1.0321101986467522</v>
      </c>
      <c r="AL172" s="70">
        <f>'[6]Com Forecast High1'!AK172</f>
        <v>0.71321292000000014</v>
      </c>
      <c r="AM172" s="70">
        <f>'[6]Com Forecast High1'!AL172</f>
        <v>0.97341398000000012</v>
      </c>
      <c r="AN172" s="70">
        <f>'[6]Com Forecast High1'!AM172</f>
        <v>0.97515763979469772</v>
      </c>
      <c r="AO172" s="70">
        <f>'[6]Com Forecast High1'!AN172</f>
        <v>0.88984053288120113</v>
      </c>
      <c r="AP172" s="70">
        <f>'[6]Com Forecast High1'!AO172</f>
        <v>0.90899999999999181</v>
      </c>
      <c r="AQ172" s="420">
        <f>'[6]Com Forecast High1'!AP172</f>
        <v>1.9950000000000045</v>
      </c>
      <c r="AR172" s="70">
        <f>'[6]Com Forecast High1'!AQ172</f>
        <v>1.7066000000000088</v>
      </c>
      <c r="AS172" s="70">
        <f>'[6]Com Forecast High1'!AR172</f>
        <v>1.8766999999999996</v>
      </c>
      <c r="AT172" s="70">
        <f>'[6]Com Forecast High1'!AS172</f>
        <v>2.4954999999999927</v>
      </c>
      <c r="AU172" s="70">
        <f>'[6]Com Forecast High1'!AT172</f>
        <v>2.609499999999997</v>
      </c>
      <c r="AV172" s="70">
        <f>'[6]Com Forecast High1'!AU172</f>
        <v>3.3813000000000102</v>
      </c>
      <c r="AW172" s="70">
        <f>'[6]Com Forecast High1'!AV172</f>
        <v>2.9935999999999865</v>
      </c>
      <c r="AX172" s="70">
        <f>'[6]Com Forecast High1'!AW172</f>
        <v>2.3678000000000168</v>
      </c>
      <c r="AY172" s="70">
        <f>'[6]Com Forecast High1'!AX172</f>
        <v>3.6197999999999979</v>
      </c>
      <c r="AZ172" s="70">
        <f>'[6]Com Forecast High1'!AY172</f>
        <v>3.2896999999999821</v>
      </c>
      <c r="BA172" s="70">
        <f>'[6]Com Forecast High1'!AZ172</f>
        <v>3.6365000000000123</v>
      </c>
      <c r="BB172" s="70">
        <f>'[6]Com Forecast High1'!BA172</f>
        <v>3.3284999999999911</v>
      </c>
      <c r="BC172" s="70">
        <f>'[6]Com Forecast High1'!BB172</f>
        <v>3.7006000000000085</v>
      </c>
      <c r="BD172" s="70">
        <f>'[6]Com Forecast High1'!BC172</f>
        <v>3.7811000000000092</v>
      </c>
      <c r="BE172" s="70">
        <f>'[6]Com Forecast High1'!BD172</f>
        <v>3.7235000000000014</v>
      </c>
      <c r="BF172" s="70">
        <f>'[6]Com Forecast High1'!BE172</f>
        <v>3.7449000000000012</v>
      </c>
      <c r="BG172" s="70">
        <f>'[6]Com Forecast High1'!BF172</f>
        <v>3.9019999999999868</v>
      </c>
      <c r="BH172" s="70">
        <f>'[6]Com Forecast High1'!BG172</f>
        <v>3.5494999999999948</v>
      </c>
      <c r="BI172" s="70">
        <f>'[6]Com Forecast High1'!BH172</f>
        <v>3.695999999999998</v>
      </c>
      <c r="BJ172" s="70">
        <f>'[6]Com Forecast High1'!BI172</f>
        <v>3.5343000000000018</v>
      </c>
      <c r="BK172" s="70"/>
      <c r="BL172" s="70"/>
      <c r="BM172" s="8"/>
    </row>
    <row r="173" spans="1:65">
      <c r="A173" s="57"/>
      <c r="B173" s="1" t="str">
        <f t="shared" si="6"/>
        <v>RegionLarge RetNew</v>
      </c>
      <c r="C173" s="57"/>
      <c r="D173" s="186" t="s">
        <v>5429</v>
      </c>
      <c r="E173" s="57" t="s">
        <v>8</v>
      </c>
      <c r="F173" s="57"/>
      <c r="G173" s="57"/>
      <c r="H173" s="69">
        <v>3.620390059325949</v>
      </c>
      <c r="I173" s="69">
        <v>3.3503443118873304</v>
      </c>
      <c r="J173" s="69">
        <v>2.9534640759282804</v>
      </c>
      <c r="K173" s="69">
        <v>2.3697220726198811</v>
      </c>
      <c r="L173" s="69">
        <v>1.8098057244890269</v>
      </c>
      <c r="M173" s="69">
        <v>2.2933266509713843</v>
      </c>
      <c r="N173" s="69">
        <v>3.4812506677195292</v>
      </c>
      <c r="O173" s="69">
        <v>4.6153468482405211</v>
      </c>
      <c r="P173" s="69">
        <v>4.2267402091062101</v>
      </c>
      <c r="Q173" s="69">
        <v>2.3168658767096826</v>
      </c>
      <c r="R173" s="69">
        <v>2.8907689691960035</v>
      </c>
      <c r="S173" s="69">
        <v>4.0055803841765441</v>
      </c>
      <c r="T173" s="69">
        <v>5.0367103393662491</v>
      </c>
      <c r="U173" s="69">
        <v>4.366184727635269</v>
      </c>
      <c r="V173" s="69">
        <v>3.9180876367586932</v>
      </c>
      <c r="W173" s="69">
        <v>3.2012053658879802</v>
      </c>
      <c r="X173" s="69">
        <v>3.0471575169907066</v>
      </c>
      <c r="Y173" s="69">
        <v>3.2743932171110264</v>
      </c>
      <c r="Z173" s="69">
        <v>1.1202401450707089</v>
      </c>
      <c r="AA173" s="69">
        <v>1.4532917181340586</v>
      </c>
      <c r="AB173" s="69">
        <v>1.2150842898468881</v>
      </c>
      <c r="AC173" s="69">
        <v>1.1323192322280653</v>
      </c>
      <c r="AD173" s="69">
        <v>1.1014830166073157</v>
      </c>
      <c r="AE173" s="69">
        <v>1.1493506631938974</v>
      </c>
      <c r="AF173" s="69">
        <v>1.2059376378394233</v>
      </c>
      <c r="AG173" s="69">
        <v>2.5076358794677382</v>
      </c>
      <c r="AH173" s="69">
        <v>0.63458059776260167</v>
      </c>
      <c r="AI173" s="69">
        <v>0.62586649403749295</v>
      </c>
      <c r="AJ173" s="69">
        <v>0.36161510630436516</v>
      </c>
      <c r="AK173" s="70">
        <f>'[6]Com Forecast High1'!AJ173</f>
        <v>0.40604853719676409</v>
      </c>
      <c r="AL173" s="70">
        <f>'[6]Com Forecast High1'!AK173</f>
        <v>0.27642045999999998</v>
      </c>
      <c r="AM173" s="70">
        <f>'[6]Com Forecast High1'!AL173</f>
        <v>0.38505898999999999</v>
      </c>
      <c r="AN173" s="70">
        <f>'[6]Com Forecast High1'!AM173</f>
        <v>0.38102972729450357</v>
      </c>
      <c r="AO173" s="70">
        <f>'[6]Com Forecast High1'!AN173</f>
        <v>0.3499782764391276</v>
      </c>
      <c r="AP173" s="70">
        <f>'[6]Com Forecast High1'!AO173</f>
        <v>0.35900000000000887</v>
      </c>
      <c r="AQ173" s="420">
        <f>'[6]Com Forecast High1'!AP173</f>
        <v>2.3034000000000106</v>
      </c>
      <c r="AR173" s="70">
        <f>'[6]Com Forecast High1'!AQ173</f>
        <v>1.8812000000000069</v>
      </c>
      <c r="AS173" s="70">
        <f>'[6]Com Forecast High1'!AR173</f>
        <v>1.7614999999999839</v>
      </c>
      <c r="AT173" s="70">
        <f>'[6]Com Forecast High1'!AS173</f>
        <v>1.9376000000000033</v>
      </c>
      <c r="AU173" s="70">
        <f>'[6]Com Forecast High1'!AT173</f>
        <v>2.2771999999999935</v>
      </c>
      <c r="AV173" s="70">
        <f>'[6]Com Forecast High1'!AU173</f>
        <v>2.7347000000000037</v>
      </c>
      <c r="AW173" s="70">
        <f>'[6]Com Forecast High1'!AV173</f>
        <v>2.0985000000000014</v>
      </c>
      <c r="AX173" s="70">
        <f>'[6]Com Forecast High1'!AW173</f>
        <v>1.7660999999999945</v>
      </c>
      <c r="AY173" s="70">
        <f>'[6]Com Forecast High1'!AX173</f>
        <v>2.5438000000000045</v>
      </c>
      <c r="AZ173" s="70">
        <f>'[6]Com Forecast High1'!AY173</f>
        <v>2.3174999999999955</v>
      </c>
      <c r="BA173" s="70">
        <f>'[6]Com Forecast High1'!AZ173</f>
        <v>2.5448000000000093</v>
      </c>
      <c r="BB173" s="70">
        <f>'[6]Com Forecast High1'!BA173</f>
        <v>2.341700000000003</v>
      </c>
      <c r="BC173" s="70">
        <f>'[6]Com Forecast High1'!BB173</f>
        <v>2.6037000000000035</v>
      </c>
      <c r="BD173" s="70">
        <f>'[6]Com Forecast High1'!BC173</f>
        <v>2.8149999999999977</v>
      </c>
      <c r="BE173" s="70">
        <f>'[6]Com Forecast High1'!BD173</f>
        <v>2.6501999999999839</v>
      </c>
      <c r="BF173" s="70">
        <f>'[6]Com Forecast High1'!BE173</f>
        <v>2.7069000000000187</v>
      </c>
      <c r="BG173" s="70">
        <f>'[6]Com Forecast High1'!BF173</f>
        <v>2.7536000000000058</v>
      </c>
      <c r="BH173" s="70">
        <f>'[6]Com Forecast High1'!BG173</f>
        <v>2.6318999999999733</v>
      </c>
      <c r="BI173" s="70">
        <f>'[6]Com Forecast High1'!BH173</f>
        <v>2.8210000000000264</v>
      </c>
      <c r="BJ173" s="70">
        <f>'[6]Com Forecast High1'!BI173</f>
        <v>2.6662999999999784</v>
      </c>
      <c r="BK173" s="70"/>
      <c r="BL173" s="70"/>
      <c r="BM173" s="8"/>
    </row>
    <row r="174" spans="1:65">
      <c r="A174" s="57"/>
      <c r="B174" s="1" t="str">
        <f t="shared" si="6"/>
        <v>RegionMedium RetNew</v>
      </c>
      <c r="C174" s="57"/>
      <c r="D174" s="186" t="s">
        <v>5430</v>
      </c>
      <c r="E174" s="57" t="s">
        <v>8</v>
      </c>
      <c r="F174" s="57"/>
      <c r="G174" s="57"/>
      <c r="H174" s="69">
        <v>0.90509751483148726</v>
      </c>
      <c r="I174" s="69">
        <v>0.8375860779718326</v>
      </c>
      <c r="J174" s="69">
        <v>0.7383660189820701</v>
      </c>
      <c r="K174" s="69">
        <v>0.59243051815497028</v>
      </c>
      <c r="L174" s="69">
        <v>0.45245143112225672</v>
      </c>
      <c r="M174" s="69">
        <v>0.57333166274284608</v>
      </c>
      <c r="N174" s="69">
        <v>0.87031266692988229</v>
      </c>
      <c r="O174" s="69">
        <v>1.1538367120601303</v>
      </c>
      <c r="P174" s="69">
        <v>1.0566850522765525</v>
      </c>
      <c r="Q174" s="69">
        <v>0.57921646917742065</v>
      </c>
      <c r="R174" s="69">
        <v>0.72269224229900086</v>
      </c>
      <c r="S174" s="69">
        <v>1.001395096044136</v>
      </c>
      <c r="T174" s="69">
        <v>1.2591775848415623</v>
      </c>
      <c r="U174" s="69">
        <v>1.0915461819088172</v>
      </c>
      <c r="V174" s="69">
        <v>0.9795219091896733</v>
      </c>
      <c r="W174" s="69">
        <v>0.80030134147199505</v>
      </c>
      <c r="X174" s="69">
        <v>0.76178937924767665</v>
      </c>
      <c r="Y174" s="69">
        <v>0.81859830427775659</v>
      </c>
      <c r="Z174" s="69">
        <v>4.0640641094680792</v>
      </c>
      <c r="AA174" s="69">
        <v>5.339806984745759</v>
      </c>
      <c r="AB174" s="69">
        <v>4.4449784664107552</v>
      </c>
      <c r="AC174" s="69">
        <v>4.1357594235919608</v>
      </c>
      <c r="AD174" s="69">
        <v>4.0236281288370161</v>
      </c>
      <c r="AE174" s="69">
        <v>4.1982945528586564</v>
      </c>
      <c r="AF174" s="69">
        <v>4.4054038145434893</v>
      </c>
      <c r="AG174" s="69">
        <v>8.680278044311402</v>
      </c>
      <c r="AH174" s="69">
        <v>2.344666810916233</v>
      </c>
      <c r="AI174" s="69">
        <v>2.2921355877718002</v>
      </c>
      <c r="AJ174" s="69">
        <v>1.3617386751969969</v>
      </c>
      <c r="AK174" s="70">
        <f>'[6]Com Forecast High1'!AJ174</f>
        <v>1.4897157183198908</v>
      </c>
      <c r="AL174" s="70">
        <f>'[6]Com Forecast High1'!AK174</f>
        <v>1.0293397</v>
      </c>
      <c r="AM174" s="70">
        <f>'[6]Com Forecast High1'!AL174</f>
        <v>1.39541205</v>
      </c>
      <c r="AN174" s="70">
        <f>'[6]Com Forecast High1'!AM174</f>
        <v>1.4096781871789452</v>
      </c>
      <c r="AO174" s="70">
        <f>'[6]Com Forecast High1'!AN174</f>
        <v>1.2983465562721277</v>
      </c>
      <c r="AP174" s="70">
        <f>'[6]Com Forecast High1'!AO174</f>
        <v>1.3659999999999997</v>
      </c>
      <c r="AQ174" s="420">
        <f>'[6]Com Forecast High1'!AP174</f>
        <v>2.0721999999999952</v>
      </c>
      <c r="AR174" s="70">
        <f>'[6]Com Forecast High1'!AQ174</f>
        <v>1.8851999999999975</v>
      </c>
      <c r="AS174" s="70">
        <f>'[6]Com Forecast High1'!AR174</f>
        <v>2.1788000000000096</v>
      </c>
      <c r="AT174" s="70">
        <f>'[6]Com Forecast High1'!AS174</f>
        <v>3.1236999999999995</v>
      </c>
      <c r="AU174" s="70">
        <f>'[6]Com Forecast High1'!AT174</f>
        <v>3.0631999999999948</v>
      </c>
      <c r="AV174" s="70">
        <f>'[6]Com Forecast High1'!AU174</f>
        <v>4.1252999999999957</v>
      </c>
      <c r="AW174" s="70">
        <f>'[6]Com Forecast High1'!AV174</f>
        <v>3.843900000000005</v>
      </c>
      <c r="AX174" s="70">
        <f>'[6]Com Forecast High1'!AW174</f>
        <v>3.0364000000000146</v>
      </c>
      <c r="AY174" s="70">
        <f>'[6]Com Forecast High1'!AX174</f>
        <v>4.7015999999999849</v>
      </c>
      <c r="AZ174" s="70">
        <f>'[6]Com Forecast High1'!AY174</f>
        <v>4.2683000000000106</v>
      </c>
      <c r="BA174" s="70">
        <f>'[6]Com Forecast High1'!AZ174</f>
        <v>4.7548999999999921</v>
      </c>
      <c r="BB174" s="70">
        <f>'[6]Com Forecast High1'!BA174</f>
        <v>4.3582999999999856</v>
      </c>
      <c r="BC174" s="70">
        <f>'[6]Com Forecast High1'!BB174</f>
        <v>4.7848000000000184</v>
      </c>
      <c r="BD174" s="70">
        <f>'[6]Com Forecast High1'!BC174</f>
        <v>4.7897999999999854</v>
      </c>
      <c r="BE174" s="70">
        <f>'[6]Com Forecast High1'!BD174</f>
        <v>4.7644999999999982</v>
      </c>
      <c r="BF174" s="70">
        <f>'[6]Com Forecast High1'!BE174</f>
        <v>4.7864000000000146</v>
      </c>
      <c r="BG174" s="70">
        <f>'[6]Com Forecast High1'!BF174</f>
        <v>4.9969000000000108</v>
      </c>
      <c r="BH174" s="70">
        <f>'[6]Com Forecast High1'!BG174</f>
        <v>4.4771999999999821</v>
      </c>
      <c r="BI174" s="70">
        <f>'[6]Com Forecast High1'!BH174</f>
        <v>4.5604000000000156</v>
      </c>
      <c r="BJ174" s="70">
        <f>'[6]Com Forecast High1'!BI174</f>
        <v>4.3215999999999894</v>
      </c>
      <c r="BK174" s="70"/>
      <c r="BL174" s="70"/>
      <c r="BM174" s="8"/>
    </row>
    <row r="175" spans="1:65">
      <c r="A175" s="57"/>
      <c r="B175" s="1" t="str">
        <f t="shared" si="6"/>
        <v>RegionSmall RetNew</v>
      </c>
      <c r="C175" s="57"/>
      <c r="D175" s="186" t="s">
        <v>5431</v>
      </c>
      <c r="E175" s="57" t="s">
        <v>8</v>
      </c>
      <c r="F175" s="57"/>
      <c r="G175" s="57"/>
      <c r="H175" s="69">
        <v>1.7474878206180771</v>
      </c>
      <c r="I175" s="69">
        <v>1.6171422923943721</v>
      </c>
      <c r="J175" s="69">
        <v>1.4255763651827631</v>
      </c>
      <c r="K175" s="69">
        <v>1.1438161060811387</v>
      </c>
      <c r="L175" s="69">
        <v>0.87355600070846262</v>
      </c>
      <c r="M175" s="69">
        <v>1.1069416072856728</v>
      </c>
      <c r="N175" s="69">
        <v>1.6803280979870585</v>
      </c>
      <c r="O175" s="69">
        <v>2.2277329992254882</v>
      </c>
      <c r="P175" s="69">
        <v>2.0401605670370717</v>
      </c>
      <c r="Q175" s="69">
        <v>1.1183035074153274</v>
      </c>
      <c r="R175" s="69">
        <v>1.3953147266212531</v>
      </c>
      <c r="S175" s="69">
        <v>1.9334112681655102</v>
      </c>
      <c r="T175" s="69">
        <v>2.4311164901558593</v>
      </c>
      <c r="U175" s="69">
        <v>2.1074675681580644</v>
      </c>
      <c r="V175" s="69">
        <v>1.8911803184612741</v>
      </c>
      <c r="W175" s="69">
        <v>1.5451559905199812</v>
      </c>
      <c r="X175" s="69">
        <v>1.4708002621787872</v>
      </c>
      <c r="Y175" s="69">
        <v>1.580482261041587</v>
      </c>
      <c r="Z175" s="69">
        <v>1.2780299727604594</v>
      </c>
      <c r="AA175" s="69">
        <v>1.670216639915258</v>
      </c>
      <c r="AB175" s="69">
        <v>1.3913752371192032</v>
      </c>
      <c r="AC175" s="69">
        <v>1.2896653104804972</v>
      </c>
      <c r="AD175" s="69">
        <v>1.2569898766569034</v>
      </c>
      <c r="AE175" s="69">
        <v>1.3108495333775323</v>
      </c>
      <c r="AF175" s="69">
        <v>1.3743339273160831</v>
      </c>
      <c r="AG175" s="69">
        <v>2.7005309471191032</v>
      </c>
      <c r="AH175" s="69">
        <v>0.72521200415511566</v>
      </c>
      <c r="AI175" s="69">
        <v>0.70030743182080113</v>
      </c>
      <c r="AJ175" s="69">
        <v>0.43058996307433511</v>
      </c>
      <c r="AK175" s="70">
        <f>'[6]Com Forecast High1'!AJ175</f>
        <v>0.46292933304326112</v>
      </c>
      <c r="AL175" s="70">
        <f>'[6]Com Forecast High1'!AK175</f>
        <v>0.30932092</v>
      </c>
      <c r="AM175" s="70">
        <f>'[6]Com Forecast High1'!AL175</f>
        <v>0.43602598000000004</v>
      </c>
      <c r="AN175" s="70">
        <f>'[6]Com Forecast High1'!AM175</f>
        <v>0.42988275779916768</v>
      </c>
      <c r="AO175" s="70">
        <f>'[6]Com Forecast High1'!AN175</f>
        <v>0.39877510103832214</v>
      </c>
      <c r="AP175" s="70">
        <f>'[6]Com Forecast High1'!AO175</f>
        <v>0.42200000000001125</v>
      </c>
      <c r="AQ175" s="420">
        <f>'[6]Com Forecast High1'!AP175</f>
        <v>1.3673000000000002</v>
      </c>
      <c r="AR175" s="70">
        <f>'[6]Com Forecast High1'!AQ175</f>
        <v>1.1333999999999946</v>
      </c>
      <c r="AS175" s="70">
        <f>'[6]Com Forecast High1'!AR175</f>
        <v>1.1413000000000011</v>
      </c>
      <c r="AT175" s="70">
        <f>'[6]Com Forecast High1'!AS175</f>
        <v>1.3765000000000072</v>
      </c>
      <c r="AU175" s="70">
        <f>'[6]Com Forecast High1'!AT175</f>
        <v>1.515900000000002</v>
      </c>
      <c r="AV175" s="70">
        <f>'[6]Com Forecast High1'!AU175</f>
        <v>1.9150999999999954</v>
      </c>
      <c r="AW175" s="70">
        <f>'[6]Com Forecast High1'!AV175</f>
        <v>1.593199999999996</v>
      </c>
      <c r="AX175" s="70">
        <f>'[6]Com Forecast High1'!AW175</f>
        <v>1.2920000000000016</v>
      </c>
      <c r="AY175" s="70">
        <f>'[6]Com Forecast High1'!AX175</f>
        <v>1.936000000000007</v>
      </c>
      <c r="AZ175" s="70">
        <f>'[6]Com Forecast High1'!AY175</f>
        <v>1.7711999999999932</v>
      </c>
      <c r="BA175" s="70">
        <f>'[6]Com Forecast High1'!AZ175</f>
        <v>1.9544999999999959</v>
      </c>
      <c r="BB175" s="70">
        <f>'[6]Com Forecast High1'!BA175</f>
        <v>1.8109000000000037</v>
      </c>
      <c r="BC175" s="70">
        <f>'[6]Com Forecast High1'!BB175</f>
        <v>1.9980999999999938</v>
      </c>
      <c r="BD175" s="70">
        <f>'[6]Com Forecast High1'!BC175</f>
        <v>2.0874000000000024</v>
      </c>
      <c r="BE175" s="70">
        <f>'[6]Com Forecast High1'!BD175</f>
        <v>2.0126000000000204</v>
      </c>
      <c r="BF175" s="70">
        <f>'[6]Com Forecast High1'!BE175</f>
        <v>2.0357999999999947</v>
      </c>
      <c r="BG175" s="70">
        <f>'[6]Com Forecast High1'!BF175</f>
        <v>2.1037999999999784</v>
      </c>
      <c r="BH175" s="70">
        <f>'[6]Com Forecast High1'!BG175</f>
        <v>1.947400000000016</v>
      </c>
      <c r="BI175" s="70">
        <f>'[6]Com Forecast High1'!BH175</f>
        <v>2.044399999999996</v>
      </c>
      <c r="BJ175" s="70">
        <f>'[6]Com Forecast High1'!BI175</f>
        <v>1.9147000000000105</v>
      </c>
      <c r="BK175" s="70"/>
      <c r="BL175" s="70"/>
      <c r="BM175" s="8"/>
    </row>
    <row r="176" spans="1:65">
      <c r="A176" s="57"/>
      <c r="B176" s="1" t="str">
        <f t="shared" si="6"/>
        <v>RegionSchool K-12New</v>
      </c>
      <c r="C176" s="57"/>
      <c r="D176" s="186" t="s">
        <v>5433</v>
      </c>
      <c r="E176" s="57" t="s">
        <v>8</v>
      </c>
      <c r="F176" s="57"/>
      <c r="G176" s="57"/>
      <c r="H176" s="69">
        <v>2.3326221600000001</v>
      </c>
      <c r="I176" s="69">
        <v>2.1343561800000002</v>
      </c>
      <c r="J176" s="69">
        <v>2.7849274200000003</v>
      </c>
      <c r="K176" s="69">
        <v>3.7213380599999999</v>
      </c>
      <c r="L176" s="69">
        <v>3.8396688000000001</v>
      </c>
      <c r="M176" s="69">
        <v>4.5304399799999997</v>
      </c>
      <c r="N176" s="69">
        <v>3.8655843599999997</v>
      </c>
      <c r="O176" s="69">
        <v>3.7622019600000001</v>
      </c>
      <c r="P176" s="69">
        <v>4.9317826799999995</v>
      </c>
      <c r="Q176" s="69">
        <v>3.5256144000000003</v>
      </c>
      <c r="R176" s="69">
        <v>4.1166087600000001</v>
      </c>
      <c r="S176" s="69">
        <v>3.6865428600000003</v>
      </c>
      <c r="T176" s="69">
        <v>4.4936060400000004</v>
      </c>
      <c r="U176" s="69">
        <v>4.0552175400000001</v>
      </c>
      <c r="V176" s="69">
        <v>4.7025844800000005</v>
      </c>
      <c r="W176" s="69">
        <v>5.7826820000000012</v>
      </c>
      <c r="X176" s="69">
        <v>6.4745300000000006</v>
      </c>
      <c r="Y176" s="69">
        <v>4.3306040000000001</v>
      </c>
      <c r="Z176" s="69">
        <v>5.0644289999999996</v>
      </c>
      <c r="AA176" s="69">
        <v>4.8802399999999997</v>
      </c>
      <c r="AB176" s="69">
        <v>5.314560624425317</v>
      </c>
      <c r="AC176" s="69">
        <v>5.8392883922912757</v>
      </c>
      <c r="AD176" s="69">
        <v>5.5907307068579604</v>
      </c>
      <c r="AE176" s="69">
        <v>5.3970025110934667</v>
      </c>
      <c r="AF176" s="69">
        <v>5.2520288707852059</v>
      </c>
      <c r="AG176" s="69">
        <v>1.513577</v>
      </c>
      <c r="AH176" s="69">
        <v>0.49029076218052137</v>
      </c>
      <c r="AI176" s="69">
        <v>0.50922769409156987</v>
      </c>
      <c r="AJ176" s="69">
        <v>0.51205580557213137</v>
      </c>
      <c r="AK176" s="70">
        <f>'[6]Com Forecast High1'!AJ176</f>
        <v>4.1541299999999994</v>
      </c>
      <c r="AL176" s="70">
        <f>'[6]Com Forecast High1'!AK176</f>
        <v>7.9392659999999999</v>
      </c>
      <c r="AM176" s="70">
        <f>'[6]Com Forecast High1'!AL176</f>
        <v>5.7108119999999998</v>
      </c>
      <c r="AN176" s="70">
        <f>'[6]Com Forecast High1'!AM176</f>
        <v>0.58326574893180416</v>
      </c>
      <c r="AO176" s="70">
        <f>'[6]Com Forecast High1'!AN176</f>
        <v>0.60886354382812347</v>
      </c>
      <c r="AP176" s="70">
        <f>'[6]Com Forecast High1'!AO176</f>
        <v>0.58899999999999864</v>
      </c>
      <c r="AQ176" s="420">
        <f>'[6]Com Forecast High1'!AP176</f>
        <v>3.8985000000000127</v>
      </c>
      <c r="AR176" s="70">
        <f>'[6]Com Forecast High1'!AQ176</f>
        <v>3.2955000000000041</v>
      </c>
      <c r="AS176" s="70">
        <f>'[6]Com Forecast High1'!AR176</f>
        <v>2.8159999999999741</v>
      </c>
      <c r="AT176" s="70">
        <f>'[6]Com Forecast High1'!AS176</f>
        <v>2.7789999999999964</v>
      </c>
      <c r="AU176" s="70">
        <f>'[6]Com Forecast High1'!AT176</f>
        <v>3.5097000000000094</v>
      </c>
      <c r="AV176" s="70">
        <f>'[6]Com Forecast High1'!AU176</f>
        <v>3.4788000000000352</v>
      </c>
      <c r="AW176" s="70">
        <f>'[6]Com Forecast High1'!AV176</f>
        <v>2.2850999999999999</v>
      </c>
      <c r="AX176" s="70">
        <f>'[6]Com Forecast High1'!AW176</f>
        <v>2.1176999999999566</v>
      </c>
      <c r="AY176" s="70">
        <f>'[6]Com Forecast High1'!AX176</f>
        <v>2.5796000000000276</v>
      </c>
      <c r="AZ176" s="70">
        <f>'[6]Com Forecast High1'!AY176</f>
        <v>2.2323000000000093</v>
      </c>
      <c r="BA176" s="70">
        <f>'[6]Com Forecast High1'!AZ176</f>
        <v>2.3648000000000025</v>
      </c>
      <c r="BB176" s="70">
        <f>'[6]Com Forecast High1'!BA176</f>
        <v>2.6291999999999689</v>
      </c>
      <c r="BC176" s="70">
        <f>'[6]Com Forecast High1'!BB176</f>
        <v>2.95150000000001</v>
      </c>
      <c r="BD176" s="70">
        <f>'[6]Com Forecast High1'!BC176</f>
        <v>3.3466999999999985</v>
      </c>
      <c r="BE176" s="70">
        <f>'[6]Com Forecast High1'!BD176</f>
        <v>3.1478999999999928</v>
      </c>
      <c r="BF176" s="70">
        <f>'[6]Com Forecast High1'!BE176</f>
        <v>3.2271000000000072</v>
      </c>
      <c r="BG176" s="70">
        <f>'[6]Com Forecast High1'!BF176</f>
        <v>3.1782999999999788</v>
      </c>
      <c r="BH176" s="70">
        <f>'[6]Com Forecast High1'!BG176</f>
        <v>3.3243000000000507</v>
      </c>
      <c r="BI176" s="70">
        <f>'[6]Com Forecast High1'!BH176</f>
        <v>3.6304999999999836</v>
      </c>
      <c r="BJ176" s="70">
        <f>'[6]Com Forecast High1'!BI176</f>
        <v>3.3245000000000005</v>
      </c>
      <c r="BK176" s="70"/>
      <c r="BL176" s="70"/>
      <c r="BM176" s="8"/>
    </row>
    <row r="177" spans="1:65">
      <c r="A177" s="57"/>
      <c r="B177" s="1" t="str">
        <f t="shared" si="6"/>
        <v>RegionUniversityNew</v>
      </c>
      <c r="C177" s="57"/>
      <c r="D177" s="185" t="s">
        <v>52</v>
      </c>
      <c r="E177" s="57" t="s">
        <v>8</v>
      </c>
      <c r="F177" s="57"/>
      <c r="G177" s="57"/>
      <c r="H177" s="69">
        <v>1.2016538399999999</v>
      </c>
      <c r="I177" s="69">
        <v>1.0995168200000001</v>
      </c>
      <c r="J177" s="69">
        <v>1.4346595800000002</v>
      </c>
      <c r="K177" s="69">
        <v>1.91705294</v>
      </c>
      <c r="L177" s="69">
        <v>1.9780112000000001</v>
      </c>
      <c r="M177" s="69">
        <v>2.3338630200000003</v>
      </c>
      <c r="N177" s="69">
        <v>1.99136164</v>
      </c>
      <c r="O177" s="69">
        <v>1.93810404</v>
      </c>
      <c r="P177" s="69">
        <v>2.5406153199999997</v>
      </c>
      <c r="Q177" s="69">
        <v>1.8162256000000001</v>
      </c>
      <c r="R177" s="69">
        <v>2.12067724</v>
      </c>
      <c r="S177" s="69">
        <v>1.8991281399999997</v>
      </c>
      <c r="T177" s="69">
        <v>2.3148879600000005</v>
      </c>
      <c r="U177" s="69">
        <v>2.0890514600000003</v>
      </c>
      <c r="V177" s="69">
        <v>2.4225435200000001</v>
      </c>
      <c r="W177" s="69">
        <v>2.7598760000000002</v>
      </c>
      <c r="X177" s="69">
        <v>3.2231519999999998</v>
      </c>
      <c r="Y177" s="69">
        <v>1.711967</v>
      </c>
      <c r="Z177" s="69">
        <v>2.2422549999999997</v>
      </c>
      <c r="AA177" s="69">
        <v>1.9980939999999998</v>
      </c>
      <c r="AB177" s="69">
        <v>2.2146394799898173</v>
      </c>
      <c r="AC177" s="69">
        <v>2.4529568455976025</v>
      </c>
      <c r="AD177" s="69">
        <v>2.3252751304701671</v>
      </c>
      <c r="AE177" s="69">
        <v>2.2545756506342292</v>
      </c>
      <c r="AF177" s="69">
        <v>2.2121944652028378</v>
      </c>
      <c r="AG177" s="69">
        <v>1.513577</v>
      </c>
      <c r="AH177" s="69">
        <v>0.86475691505534946</v>
      </c>
      <c r="AI177" s="69">
        <v>0.78056162858028511</v>
      </c>
      <c r="AJ177" s="69">
        <v>0.65079786892323832</v>
      </c>
      <c r="AK177" s="70">
        <f>'[6]Com Forecast High1'!AJ177</f>
        <v>2.0445000000000002</v>
      </c>
      <c r="AL177" s="70">
        <f>'[6]Com Forecast High1'!AK177</f>
        <v>3.4083410000000001</v>
      </c>
      <c r="AM177" s="70">
        <f>'[6]Com Forecast High1'!AL177</f>
        <v>2.9122819999999998</v>
      </c>
      <c r="AN177" s="70">
        <f>'[6]Com Forecast High1'!AM177</f>
        <v>0.29498262678184584</v>
      </c>
      <c r="AO177" s="70">
        <f>'[6]Com Forecast High1'!AN177</f>
        <v>0.28777209461333736</v>
      </c>
      <c r="AP177" s="70">
        <f>'[6]Com Forecast High1'!AO177</f>
        <v>0.29099999999999682</v>
      </c>
      <c r="AQ177" s="420">
        <f>'[6]Com Forecast High1'!AP177</f>
        <v>1.7280000000000086</v>
      </c>
      <c r="AR177" s="70">
        <f>'[6]Com Forecast High1'!AQ177</f>
        <v>1.4034000000000049</v>
      </c>
      <c r="AS177" s="70">
        <f>'[6]Com Forecast High1'!AR177</f>
        <v>1.2699999999999818</v>
      </c>
      <c r="AT177" s="70">
        <f>'[6]Com Forecast High1'!AS177</f>
        <v>1.2276999999999987</v>
      </c>
      <c r="AU177" s="70">
        <f>'[6]Com Forecast High1'!AT177</f>
        <v>1.6648000000000138</v>
      </c>
      <c r="AV177" s="70">
        <f>'[6]Com Forecast High1'!AU177</f>
        <v>1.6809999999999832</v>
      </c>
      <c r="AW177" s="70">
        <f>'[6]Com Forecast High1'!AV177</f>
        <v>1.083500000000015</v>
      </c>
      <c r="AX177" s="70">
        <f>'[6]Com Forecast High1'!AW177</f>
        <v>0.97630000000000905</v>
      </c>
      <c r="AY177" s="70">
        <f>'[6]Com Forecast High1'!AX177</f>
        <v>1.0670999999999822</v>
      </c>
      <c r="AZ177" s="70">
        <f>'[6]Com Forecast High1'!AY177</f>
        <v>0.94610000000000127</v>
      </c>
      <c r="BA177" s="70">
        <f>'[6]Com Forecast High1'!AZ177</f>
        <v>0.97499999999999432</v>
      </c>
      <c r="BB177" s="70">
        <f>'[6]Com Forecast High1'!BA177</f>
        <v>1.0527000000000157</v>
      </c>
      <c r="BC177" s="70">
        <f>'[6]Com Forecast High1'!BB177</f>
        <v>1.1596999999999866</v>
      </c>
      <c r="BD177" s="70">
        <f>'[6]Com Forecast High1'!BC177</f>
        <v>1.4040999999999997</v>
      </c>
      <c r="BE177" s="70">
        <f>'[6]Com Forecast High1'!BD177</f>
        <v>1.3734000000000037</v>
      </c>
      <c r="BF177" s="70">
        <f>'[6]Com Forecast High1'!BE177</f>
        <v>1.46520000000001</v>
      </c>
      <c r="BG177" s="70">
        <f>'[6]Com Forecast High1'!BF177</f>
        <v>1.4312999999999931</v>
      </c>
      <c r="BH177" s="70">
        <f>'[6]Com Forecast High1'!BG177</f>
        <v>1.5414000000000101</v>
      </c>
      <c r="BI177" s="70">
        <f>'[6]Com Forecast High1'!BH177</f>
        <v>1.595799999999997</v>
      </c>
      <c r="BJ177" s="70">
        <f>'[6]Com Forecast High1'!BI177</f>
        <v>1.5202999999999918</v>
      </c>
      <c r="BK177" s="70"/>
      <c r="BL177" s="70"/>
      <c r="BM177" s="8"/>
    </row>
    <row r="178" spans="1:65">
      <c r="A178" s="57"/>
      <c r="B178" s="1" t="str">
        <f t="shared" si="6"/>
        <v>RegionWarehouseNew</v>
      </c>
      <c r="C178" s="57"/>
      <c r="D178" s="185" t="s">
        <v>54</v>
      </c>
      <c r="E178" s="57" t="s">
        <v>8</v>
      </c>
      <c r="F178" s="57"/>
      <c r="G178" s="57"/>
      <c r="H178" s="69">
        <v>7.7681670999999994</v>
      </c>
      <c r="I178" s="69">
        <v>6.1909778999999991</v>
      </c>
      <c r="J178" s="69">
        <v>6.2494579999999997</v>
      </c>
      <c r="K178" s="69">
        <v>6.6152219000000008</v>
      </c>
      <c r="L178" s="69">
        <v>5.5810154000000001</v>
      </c>
      <c r="M178" s="69">
        <v>5.2429889000000003</v>
      </c>
      <c r="N178" s="69">
        <v>4.4018980000000001</v>
      </c>
      <c r="O178" s="69">
        <v>6.0446849999999994</v>
      </c>
      <c r="P178" s="69">
        <v>9.751614</v>
      </c>
      <c r="Q178" s="69">
        <v>11.116424999999998</v>
      </c>
      <c r="R178" s="69">
        <v>11.370925</v>
      </c>
      <c r="S178" s="69">
        <v>11.869458999999999</v>
      </c>
      <c r="T178" s="69">
        <v>10.888947</v>
      </c>
      <c r="U178" s="69">
        <v>9.4940550000000012</v>
      </c>
      <c r="V178" s="69">
        <v>10.433181000000001</v>
      </c>
      <c r="W178" s="69">
        <v>5.9005559999999999</v>
      </c>
      <c r="X178" s="69">
        <v>6.8123880000000003</v>
      </c>
      <c r="Y178" s="69">
        <v>6.1123589999999997</v>
      </c>
      <c r="Z178" s="69">
        <v>9.229140000000001</v>
      </c>
      <c r="AA178" s="69">
        <v>8.458632999999999</v>
      </c>
      <c r="AB178" s="69">
        <v>8.0452519383000087</v>
      </c>
      <c r="AC178" s="69">
        <v>7.6519041966999959</v>
      </c>
      <c r="AD178" s="69">
        <v>7.4193123636000031</v>
      </c>
      <c r="AE178" s="69">
        <v>7.7886886725999984</v>
      </c>
      <c r="AF178" s="69">
        <v>8.2631958338000029</v>
      </c>
      <c r="AG178" s="69">
        <v>1.23E-2</v>
      </c>
      <c r="AH178" s="69">
        <v>6.8660754747456778</v>
      </c>
      <c r="AI178" s="69">
        <v>6.8865695710315471</v>
      </c>
      <c r="AJ178" s="69">
        <v>8.0328685668476556</v>
      </c>
      <c r="AK178" s="70">
        <f>'[6]Com Forecast High1'!AJ178</f>
        <v>6.9723899999999999</v>
      </c>
      <c r="AL178" s="70">
        <f>'[6]Com Forecast High1'!AK178</f>
        <v>15.161521</v>
      </c>
      <c r="AM178" s="70">
        <f>'[6]Com Forecast High1'!AL178</f>
        <v>15.626221000000001</v>
      </c>
      <c r="AN178" s="70">
        <f>'[6]Com Forecast High1'!AM178</f>
        <v>3.4909278469200813</v>
      </c>
      <c r="AO178" s="70">
        <f>'[6]Com Forecast High1'!AN178</f>
        <v>3.6460606746664235</v>
      </c>
      <c r="AP178" s="70">
        <f>'[6]Com Forecast High1'!AO178</f>
        <v>3.5060000000000286</v>
      </c>
      <c r="AQ178" s="420">
        <f>'[6]Com Forecast High1'!AP178</f>
        <v>5.4864000000000033</v>
      </c>
      <c r="AR178" s="70">
        <f>'[6]Com Forecast High1'!AQ178</f>
        <v>5.5339999999999918</v>
      </c>
      <c r="AS178" s="70">
        <f>'[6]Com Forecast High1'!AR178</f>
        <v>4.716899999999896</v>
      </c>
      <c r="AT178" s="70">
        <f>'[6]Com Forecast High1'!AS178</f>
        <v>4.766800000000103</v>
      </c>
      <c r="AU178" s="70">
        <f>'[6]Com Forecast High1'!AT178</f>
        <v>5.0137999999999465</v>
      </c>
      <c r="AV178" s="70">
        <f>'[6]Com Forecast High1'!AU178</f>
        <v>6.2419999999999618</v>
      </c>
      <c r="AW178" s="70">
        <f>'[6]Com Forecast High1'!AV178</f>
        <v>4.6346000000000913</v>
      </c>
      <c r="AX178" s="70">
        <f>'[6]Com Forecast High1'!AW178</f>
        <v>3.6503999999999905</v>
      </c>
      <c r="AY178" s="70">
        <f>'[6]Com Forecast High1'!AX178</f>
        <v>4.6364999999999554</v>
      </c>
      <c r="AZ178" s="70">
        <f>'[6]Com Forecast High1'!AY178</f>
        <v>4.3188999999999851</v>
      </c>
      <c r="BA178" s="70">
        <f>'[6]Com Forecast High1'!AZ178</f>
        <v>4.4759999999999991</v>
      </c>
      <c r="BB178" s="70">
        <f>'[6]Com Forecast High1'!BA178</f>
        <v>4.0918000000000347</v>
      </c>
      <c r="BC178" s="70">
        <f>'[6]Com Forecast High1'!BB178</f>
        <v>4.3934000000000424</v>
      </c>
      <c r="BD178" s="70">
        <f>'[6]Com Forecast High1'!BC178</f>
        <v>5.5349999999999682</v>
      </c>
      <c r="BE178" s="70">
        <f>'[6]Com Forecast High1'!BD178</f>
        <v>5.0692999999999984</v>
      </c>
      <c r="BF178" s="70">
        <f>'[6]Com Forecast High1'!BE178</f>
        <v>5.8795000000000073</v>
      </c>
      <c r="BG178" s="70">
        <f>'[6]Com Forecast High1'!BF178</f>
        <v>5.2288999999999533</v>
      </c>
      <c r="BH178" s="70">
        <f>'[6]Com Forecast High1'!BG178</f>
        <v>5.4144000000000005</v>
      </c>
      <c r="BI178" s="70">
        <f>'[6]Com Forecast High1'!BH178</f>
        <v>5.72950000000003</v>
      </c>
      <c r="BJ178" s="70">
        <f>'[6]Com Forecast High1'!BI178</f>
        <v>5.232599999999934</v>
      </c>
      <c r="BK178" s="70"/>
      <c r="BL178" s="70"/>
      <c r="BM178" s="8"/>
    </row>
    <row r="179" spans="1:65">
      <c r="A179" s="57"/>
      <c r="B179" s="1" t="str">
        <f t="shared" si="6"/>
        <v>RegionSupermarketNew</v>
      </c>
      <c r="C179" s="57"/>
      <c r="D179" s="185" t="s">
        <v>56</v>
      </c>
      <c r="E179" s="57" t="s">
        <v>8</v>
      </c>
      <c r="F179" s="57"/>
      <c r="G179" s="57"/>
      <c r="H179" s="69">
        <v>0.94562667569891845</v>
      </c>
      <c r="I179" s="69">
        <v>0.87797440847584418</v>
      </c>
      <c r="J179" s="69">
        <v>0.76896588931383225</v>
      </c>
      <c r="K179" s="69">
        <v>0.63948110135578418</v>
      </c>
      <c r="L179" s="69">
        <v>0.43394926096228958</v>
      </c>
      <c r="M179" s="69">
        <v>0.70856563684818685</v>
      </c>
      <c r="N179" s="69">
        <v>0.99833300111063006</v>
      </c>
      <c r="O179" s="69">
        <v>1.2788148464054281</v>
      </c>
      <c r="P179" s="69">
        <v>1.1413744588863326</v>
      </c>
      <c r="Q179" s="69">
        <v>0.71823731071012475</v>
      </c>
      <c r="R179" s="69">
        <v>0.84101134433644587</v>
      </c>
      <c r="S179" s="69">
        <v>1.2251082266483837</v>
      </c>
      <c r="T179" s="69">
        <v>1.5651012636603874</v>
      </c>
      <c r="U179" s="69">
        <v>1.2759510039866273</v>
      </c>
      <c r="V179" s="69">
        <v>1.107505460703968</v>
      </c>
      <c r="W179" s="69">
        <v>0.63798485303363595</v>
      </c>
      <c r="X179" s="69">
        <v>0.62624539967892912</v>
      </c>
      <c r="Y179" s="69">
        <v>0.67166554183832972</v>
      </c>
      <c r="Z179" s="69">
        <v>0.492732</v>
      </c>
      <c r="AA179" s="69">
        <v>0.49918399999999996</v>
      </c>
      <c r="AB179" s="69">
        <v>0.51242220696340901</v>
      </c>
      <c r="AC179" s="69">
        <v>0.56820095103565071</v>
      </c>
      <c r="AD179" s="69">
        <v>0.49314781500982674</v>
      </c>
      <c r="AE179" s="69">
        <v>0.5050087559041242</v>
      </c>
      <c r="AF179" s="69">
        <v>0.53237464527304901</v>
      </c>
      <c r="AG179" s="69">
        <v>2.5148422200000002</v>
      </c>
      <c r="AH179" s="69">
        <v>0.9185915041684255</v>
      </c>
      <c r="AI179" s="69">
        <v>0.90821139662343564</v>
      </c>
      <c r="AJ179" s="69">
        <v>0.30542687719903566</v>
      </c>
      <c r="AK179" s="70">
        <f>'[6]Com Forecast High1'!AJ179</f>
        <v>0.11462493484554592</v>
      </c>
      <c r="AL179" s="70">
        <f>'[6]Com Forecast High1'!AK179</f>
        <v>0.21023611370643358</v>
      </c>
      <c r="AM179" s="70">
        <f>'[6]Com Forecast High1'!AL179</f>
        <v>0.25048594399777041</v>
      </c>
      <c r="AN179" s="70">
        <f>'[6]Com Forecast High1'!AM179</f>
        <v>0.32344762623756346</v>
      </c>
      <c r="AO179" s="70">
        <f>'[6]Com Forecast High1'!AN179</f>
        <v>0.31859077829280136</v>
      </c>
      <c r="AP179" s="70">
        <f>'[6]Com Forecast High1'!AO179</f>
        <v>0.32800000000000296</v>
      </c>
      <c r="AQ179" s="420">
        <f>'[6]Com Forecast High1'!AP179</f>
        <v>0.80519999999999925</v>
      </c>
      <c r="AR179" s="70">
        <f>'[6]Com Forecast High1'!AQ179</f>
        <v>0.7085000000000008</v>
      </c>
      <c r="AS179" s="70">
        <f>'[6]Com Forecast High1'!AR179</f>
        <v>0.6150999999999982</v>
      </c>
      <c r="AT179" s="70">
        <f>'[6]Com Forecast High1'!AS179</f>
        <v>0.62189999999999657</v>
      </c>
      <c r="AU179" s="70">
        <f>'[6]Com Forecast High1'!AT179</f>
        <v>0.82140000000000413</v>
      </c>
      <c r="AV179" s="70">
        <f>'[6]Com Forecast High1'!AU179</f>
        <v>0.94989999999999952</v>
      </c>
      <c r="AW179" s="70">
        <f>'[6]Com Forecast High1'!AV179</f>
        <v>0.72860000000000014</v>
      </c>
      <c r="AX179" s="70">
        <f>'[6]Com Forecast High1'!AW179</f>
        <v>0.61609999999999587</v>
      </c>
      <c r="AY179" s="70">
        <f>'[6]Com Forecast High1'!AX179</f>
        <v>0.90270000000000294</v>
      </c>
      <c r="AZ179" s="70">
        <f>'[6]Com Forecast High1'!AY179</f>
        <v>0.78849999999999909</v>
      </c>
      <c r="BA179" s="70">
        <f>'[6]Com Forecast High1'!AZ179</f>
        <v>0.90469999999999828</v>
      </c>
      <c r="BB179" s="70">
        <f>'[6]Com Forecast High1'!BA179</f>
        <v>0.78589999999999804</v>
      </c>
      <c r="BC179" s="70">
        <f>'[6]Com Forecast High1'!BB179</f>
        <v>0.9544000000000068</v>
      </c>
      <c r="BD179" s="70">
        <f>'[6]Com Forecast High1'!BC179</f>
        <v>1.0395000000000039</v>
      </c>
      <c r="BE179" s="70">
        <f>'[6]Com Forecast High1'!BD179</f>
        <v>1.0145999999999873</v>
      </c>
      <c r="BF179" s="70">
        <f>'[6]Com Forecast High1'!BE179</f>
        <v>1.03840000000001</v>
      </c>
      <c r="BG179" s="70">
        <f>'[6]Com Forecast High1'!BF179</f>
        <v>1.0797999999999917</v>
      </c>
      <c r="BH179" s="70">
        <f>'[6]Com Forecast High1'!BG179</f>
        <v>0.95369999999999777</v>
      </c>
      <c r="BI179" s="70">
        <f>'[6]Com Forecast High1'!BH179</f>
        <v>1.0416000000000025</v>
      </c>
      <c r="BJ179" s="70">
        <f>'[6]Com Forecast High1'!BI179</f>
        <v>0.94850000000000989</v>
      </c>
      <c r="BK179" s="70"/>
      <c r="BL179" s="70"/>
      <c r="BM179" s="8"/>
    </row>
    <row r="180" spans="1:65">
      <c r="A180" s="57"/>
      <c r="B180" s="1" t="str">
        <f t="shared" si="6"/>
        <v>RegionMiniMartNew</v>
      </c>
      <c r="C180" s="57"/>
      <c r="D180" s="185" t="s">
        <v>58</v>
      </c>
      <c r="E180" s="57" t="s">
        <v>8</v>
      </c>
      <c r="F180" s="57"/>
      <c r="G180" s="57"/>
      <c r="H180" s="69">
        <v>0.38265402430108175</v>
      </c>
      <c r="I180" s="69">
        <v>0.35527809152415585</v>
      </c>
      <c r="J180" s="69">
        <v>0.31116708068616789</v>
      </c>
      <c r="K180" s="69">
        <v>0.25877021364421587</v>
      </c>
      <c r="L180" s="69">
        <v>0.17560040903771046</v>
      </c>
      <c r="M180" s="69">
        <v>0.28672572315181322</v>
      </c>
      <c r="N180" s="69">
        <v>0.4039819838893699</v>
      </c>
      <c r="O180" s="69">
        <v>0.51748079859457219</v>
      </c>
      <c r="P180" s="69">
        <v>0.46186464611366751</v>
      </c>
      <c r="Q180" s="69">
        <v>0.29063942928987535</v>
      </c>
      <c r="R180" s="69">
        <v>0.34032074566355414</v>
      </c>
      <c r="S180" s="69">
        <v>0.49574806335161636</v>
      </c>
      <c r="T180" s="69">
        <v>0.63332847133961268</v>
      </c>
      <c r="U180" s="69">
        <v>0.51632192601337268</v>
      </c>
      <c r="V180" s="69">
        <v>0.44815933429603194</v>
      </c>
      <c r="W180" s="69">
        <v>0.25816474696636388</v>
      </c>
      <c r="X180" s="69">
        <v>0.25341430032107087</v>
      </c>
      <c r="Y180" s="69">
        <v>0.27179385816167018</v>
      </c>
      <c r="Z180" s="69">
        <v>0.492732</v>
      </c>
      <c r="AA180" s="69">
        <v>0.49918399999999996</v>
      </c>
      <c r="AB180" s="69">
        <v>0.51242220696340901</v>
      </c>
      <c r="AC180" s="69">
        <v>0.56820095103565071</v>
      </c>
      <c r="AD180" s="69">
        <v>0.49314781500982674</v>
      </c>
      <c r="AE180" s="69">
        <v>0.5050087559041242</v>
      </c>
      <c r="AF180" s="69">
        <v>0.53237464527304901</v>
      </c>
      <c r="AG180" s="69">
        <v>0</v>
      </c>
      <c r="AH180" s="69">
        <v>0.16181677435650518</v>
      </c>
      <c r="AI180" s="69">
        <v>0.22377553365145114</v>
      </c>
      <c r="AJ180" s="69">
        <v>0.15564887816912082</v>
      </c>
      <c r="AK180" s="70">
        <f>'[6]Com Forecast High1'!AJ180</f>
        <v>0.11462493484554592</v>
      </c>
      <c r="AL180" s="70">
        <f>'[6]Com Forecast High1'!AK180</f>
        <v>0.10049161741327667</v>
      </c>
      <c r="AM180" s="70">
        <f>'[6]Com Forecast High1'!AL180</f>
        <v>0.11973079794833122</v>
      </c>
      <c r="AN180" s="70">
        <f>'[6]Com Forecast High1'!AM180</f>
        <v>3.5020815502523062E-2</v>
      </c>
      <c r="AO180" s="70">
        <f>'[6]Com Forecast High1'!AN180</f>
        <v>3.4649900863668058E-2</v>
      </c>
      <c r="AP180" s="70">
        <f>'[6]Com Forecast High1'!AO180</f>
        <v>3.399999999999892E-2</v>
      </c>
      <c r="AQ180" s="420">
        <f>'[6]Com Forecast High1'!AP180</f>
        <v>0.27529999999999788</v>
      </c>
      <c r="AR180" s="70">
        <f>'[6]Com Forecast High1'!AQ180</f>
        <v>0.22940000000000182</v>
      </c>
      <c r="AS180" s="70">
        <f>'[6]Com Forecast High1'!AR180</f>
        <v>0.18959999999999866</v>
      </c>
      <c r="AT180" s="70">
        <f>'[6]Com Forecast High1'!AS180</f>
        <v>0.18590000000000018</v>
      </c>
      <c r="AU180" s="70">
        <f>'[6]Com Forecast High1'!AT180</f>
        <v>0.42880000000000251</v>
      </c>
      <c r="AV180" s="70">
        <f>'[6]Com Forecast High1'!AU180</f>
        <v>0.4964999999999975</v>
      </c>
      <c r="AW180" s="70">
        <f>'[6]Com Forecast High1'!AV180</f>
        <v>0.38380000000000081</v>
      </c>
      <c r="AX180" s="70">
        <f>'[6]Com Forecast High1'!AW180</f>
        <v>0.32699999999999818</v>
      </c>
      <c r="AY180" s="70">
        <f>'[6]Com Forecast High1'!AX180</f>
        <v>0.46330000000000027</v>
      </c>
      <c r="AZ180" s="70">
        <f>'[6]Com Forecast High1'!AY180</f>
        <v>0.41319999999999979</v>
      </c>
      <c r="BA180" s="70">
        <f>'[6]Com Forecast High1'!AZ180</f>
        <v>0.44260000000000232</v>
      </c>
      <c r="BB180" s="70">
        <f>'[6]Com Forecast High1'!BA180</f>
        <v>0.42239999999999966</v>
      </c>
      <c r="BC180" s="70">
        <f>'[6]Com Forecast High1'!BB180</f>
        <v>0.46569999999999823</v>
      </c>
      <c r="BD180" s="70">
        <f>'[6]Com Forecast High1'!BC180</f>
        <v>0.5149000000000008</v>
      </c>
      <c r="BE180" s="70">
        <f>'[6]Com Forecast High1'!BD180</f>
        <v>0.48959999999999937</v>
      </c>
      <c r="BF180" s="70">
        <f>'[6]Com Forecast High1'!BE180</f>
        <v>0.49370000000000047</v>
      </c>
      <c r="BG180" s="70">
        <f>'[6]Com Forecast High1'!BF180</f>
        <v>0.51200000000000401</v>
      </c>
      <c r="BH180" s="70">
        <f>'[6]Com Forecast High1'!BG180</f>
        <v>0.47399999999999665</v>
      </c>
      <c r="BI180" s="70">
        <f>'[6]Com Forecast High1'!BH180</f>
        <v>0.51389999999999958</v>
      </c>
      <c r="BJ180" s="70">
        <f>'[6]Com Forecast High1'!BI180</f>
        <v>0.50180000000000291</v>
      </c>
      <c r="BK180" s="70"/>
      <c r="BL180" s="70"/>
      <c r="BM180" s="8"/>
    </row>
    <row r="181" spans="1:65">
      <c r="A181" s="57"/>
      <c r="B181" s="1" t="str">
        <f t="shared" si="6"/>
        <v>RegionRestaurantNew</v>
      </c>
      <c r="C181" s="57"/>
      <c r="D181" s="185" t="s">
        <v>60</v>
      </c>
      <c r="E181" s="57" t="s">
        <v>8</v>
      </c>
      <c r="F181" s="57"/>
      <c r="G181" s="57"/>
      <c r="H181" s="69">
        <v>0.40274807407407415</v>
      </c>
      <c r="I181" s="69">
        <v>0.37036307407407404</v>
      </c>
      <c r="J181" s="69">
        <v>0.48768807407407411</v>
      </c>
      <c r="K181" s="69">
        <v>0.46379207407407413</v>
      </c>
      <c r="L181" s="69">
        <v>0.53812807407407393</v>
      </c>
      <c r="M181" s="69">
        <v>0.42164107407407414</v>
      </c>
      <c r="N181" s="69">
        <v>0.43037807407407414</v>
      </c>
      <c r="O181" s="69">
        <v>0.50291507407407388</v>
      </c>
      <c r="P181" s="69">
        <v>0.48163407407407416</v>
      </c>
      <c r="Q181" s="69">
        <v>0.45580907407407417</v>
      </c>
      <c r="R181" s="69">
        <v>0.6205150740740738</v>
      </c>
      <c r="S181" s="69">
        <v>0.56234507407407419</v>
      </c>
      <c r="T181" s="69">
        <v>0.58473807407407419</v>
      </c>
      <c r="U181" s="69">
        <v>0.5404590740740739</v>
      </c>
      <c r="V181" s="69">
        <v>0.42069407407407394</v>
      </c>
      <c r="W181" s="69">
        <v>1.2428048860740741</v>
      </c>
      <c r="X181" s="69">
        <v>1.1604115330740739</v>
      </c>
      <c r="Y181" s="69">
        <v>1.2477731920740742</v>
      </c>
      <c r="Z181" s="69">
        <v>0.82163131927791289</v>
      </c>
      <c r="AA181" s="69">
        <v>1.027850238030191</v>
      </c>
      <c r="AB181" s="69">
        <v>0.87629095683643521</v>
      </c>
      <c r="AC181" s="69">
        <v>0.82284875798054413</v>
      </c>
      <c r="AD181" s="69">
        <v>0.79912516854823978</v>
      </c>
      <c r="AE181" s="69">
        <v>0.82991214945479497</v>
      </c>
      <c r="AF181" s="69">
        <v>0.86442084177616085</v>
      </c>
      <c r="AG181" s="69">
        <v>0.10520207407407393</v>
      </c>
      <c r="AH181" s="69">
        <v>0.86402258783077479</v>
      </c>
      <c r="AI181" s="69">
        <v>1.2402151109483464</v>
      </c>
      <c r="AJ181" s="69">
        <v>0.66585387929427231</v>
      </c>
      <c r="AK181" s="70">
        <f>'[6]Com Forecast High1'!AJ181</f>
        <v>0.23123000000000002</v>
      </c>
      <c r="AL181" s="70">
        <f>'[6]Com Forecast High1'!AK181</f>
        <v>9.3277268880289685E-2</v>
      </c>
      <c r="AM181" s="70">
        <f>'[6]Com Forecast High1'!AL181</f>
        <v>0.11113525805389837</v>
      </c>
      <c r="AN181" s="70">
        <f>'[6]Com Forecast High1'!AM181</f>
        <v>0.64329355912615871</v>
      </c>
      <c r="AO181" s="70">
        <f>'[6]Com Forecast High1'!AN181</f>
        <v>0.83055138824288188</v>
      </c>
      <c r="AP181" s="70">
        <f>'[6]Com Forecast High1'!AO181</f>
        <v>0.7640000000000029</v>
      </c>
      <c r="AQ181" s="420">
        <f>'[6]Com Forecast High1'!AP181</f>
        <v>1.2704999999999984</v>
      </c>
      <c r="AR181" s="70">
        <f>'[6]Com Forecast High1'!AQ181</f>
        <v>1.0659000000000063</v>
      </c>
      <c r="AS181" s="70">
        <f>'[6]Com Forecast High1'!AR181</f>
        <v>0.93289999999999651</v>
      </c>
      <c r="AT181" s="70">
        <f>'[6]Com Forecast High1'!AS181</f>
        <v>0.92779999999999774</v>
      </c>
      <c r="AU181" s="70">
        <f>'[6]Com Forecast High1'!AT181</f>
        <v>1.1330000000000027</v>
      </c>
      <c r="AV181" s="70">
        <f>'[6]Com Forecast High1'!AU181</f>
        <v>1.2848000000000042</v>
      </c>
      <c r="AW181" s="70">
        <f>'[6]Com Forecast High1'!AV181</f>
        <v>1.0279000000000025</v>
      </c>
      <c r="AX181" s="70">
        <f>'[6]Com Forecast High1'!AW181</f>
        <v>0.81749999999999545</v>
      </c>
      <c r="AY181" s="70">
        <f>'[6]Com Forecast High1'!AX181</f>
        <v>1.2794999999999987</v>
      </c>
      <c r="AZ181" s="70">
        <f>'[6]Com Forecast High1'!AY181</f>
        <v>1.1252999999999957</v>
      </c>
      <c r="BA181" s="70">
        <f>'[6]Com Forecast High1'!AZ181</f>
        <v>1.3503000000000043</v>
      </c>
      <c r="BB181" s="70">
        <f>'[6]Com Forecast High1'!BA181</f>
        <v>1.2025000000000006</v>
      </c>
      <c r="BC181" s="70">
        <f>'[6]Com Forecast High1'!BB181</f>
        <v>1.4930999999999983</v>
      </c>
      <c r="BD181" s="70">
        <f>'[6]Com Forecast High1'!BC181</f>
        <v>1.4591000000000065</v>
      </c>
      <c r="BE181" s="70">
        <f>'[6]Com Forecast High1'!BD181</f>
        <v>1.5447999999999951</v>
      </c>
      <c r="BF181" s="70">
        <f>'[6]Com Forecast High1'!BE181</f>
        <v>1.5411000000000001</v>
      </c>
      <c r="BG181" s="70">
        <f>'[6]Com Forecast High1'!BF181</f>
        <v>1.6918000000000006</v>
      </c>
      <c r="BH181" s="70">
        <f>'[6]Com Forecast High1'!BG181</f>
        <v>1.5566999999999922</v>
      </c>
      <c r="BI181" s="70">
        <f>'[6]Com Forecast High1'!BH181</f>
        <v>1.7336000000000098</v>
      </c>
      <c r="BJ181" s="70">
        <f>'[6]Com Forecast High1'!BI181</f>
        <v>1.4468999999999994</v>
      </c>
      <c r="BK181" s="70"/>
      <c r="BL181" s="70"/>
      <c r="BM181" s="8"/>
    </row>
    <row r="182" spans="1:65">
      <c r="A182" s="57"/>
      <c r="B182" s="1" t="str">
        <f t="shared" si="6"/>
        <v>RegionLodgingNew</v>
      </c>
      <c r="C182" s="57"/>
      <c r="D182" s="185" t="s">
        <v>62</v>
      </c>
      <c r="E182" s="57" t="s">
        <v>8</v>
      </c>
      <c r="F182" s="57"/>
      <c r="G182" s="57"/>
      <c r="H182" s="69">
        <v>1.2680339999999999</v>
      </c>
      <c r="I182" s="69">
        <v>3.2701959999999999</v>
      </c>
      <c r="J182" s="69">
        <v>2.1934979999999999</v>
      </c>
      <c r="K182" s="69">
        <v>2.1689530000000001</v>
      </c>
      <c r="L182" s="69">
        <v>1.452771</v>
      </c>
      <c r="M182" s="69">
        <v>0.90405199999999997</v>
      </c>
      <c r="N182" s="69">
        <v>1.359175</v>
      </c>
      <c r="O182" s="69">
        <v>1.5139029999999998</v>
      </c>
      <c r="P182" s="69">
        <v>2.30301</v>
      </c>
      <c r="Q182" s="69">
        <v>2.7516340000000001</v>
      </c>
      <c r="R182" s="69">
        <v>4.7814439999999996</v>
      </c>
      <c r="S182" s="69">
        <v>4.4062680000000007</v>
      </c>
      <c r="T182" s="69">
        <v>3.36571</v>
      </c>
      <c r="U182" s="69">
        <v>3.4345909999999997</v>
      </c>
      <c r="V182" s="69">
        <v>2.0285880000000001</v>
      </c>
      <c r="W182" s="69">
        <v>0.95992100000000002</v>
      </c>
      <c r="X182" s="69">
        <v>1.6628509999999999</v>
      </c>
      <c r="Y182" s="69">
        <v>1.8797829999999998</v>
      </c>
      <c r="Z182" s="69">
        <v>2.3661449999999999</v>
      </c>
      <c r="AA182" s="69">
        <v>3.0826709999999999</v>
      </c>
      <c r="AB182" s="69">
        <v>3.0169681880581578</v>
      </c>
      <c r="AC182" s="69">
        <v>2.5401827085011996</v>
      </c>
      <c r="AD182" s="69">
        <v>2.2922556070064219</v>
      </c>
      <c r="AE182" s="69">
        <v>2.6029925645564869</v>
      </c>
      <c r="AF182" s="69">
        <v>2.7303601113138414</v>
      </c>
      <c r="AG182" s="69">
        <v>0.92476100000000006</v>
      </c>
      <c r="AH182" s="69">
        <v>2.0956039569473086</v>
      </c>
      <c r="AI182" s="69">
        <v>2.8400690165322358</v>
      </c>
      <c r="AJ182" s="69">
        <v>1.44379033391528</v>
      </c>
      <c r="AK182" s="70">
        <f>'[6]Com Forecast High1'!AJ182</f>
        <v>2.8911199999999999</v>
      </c>
      <c r="AL182" s="70">
        <f>'[6]Com Forecast High1'!AK182</f>
        <v>3.0192169999999998</v>
      </c>
      <c r="AM182" s="70">
        <f>'[6]Com Forecast High1'!AL182</f>
        <v>3.6209599999999997</v>
      </c>
      <c r="AN182" s="70">
        <f>'[6]Com Forecast High1'!AM182</f>
        <v>0.67103727081669406</v>
      </c>
      <c r="AO182" s="70">
        <f>'[6]Com Forecast High1'!AN182</f>
        <v>0.84126060382711465</v>
      </c>
      <c r="AP182" s="70">
        <f>'[6]Com Forecast High1'!AO182</f>
        <v>1.1450000000000102</v>
      </c>
      <c r="AQ182" s="420">
        <f>'[6]Com Forecast High1'!AP182</f>
        <v>3.0243000000000109</v>
      </c>
      <c r="AR182" s="70">
        <f>'[6]Com Forecast High1'!AQ182</f>
        <v>2.3352999999999895</v>
      </c>
      <c r="AS182" s="70">
        <f>'[6]Com Forecast High1'!AR182</f>
        <v>1.842899999999986</v>
      </c>
      <c r="AT182" s="70">
        <f>'[6]Com Forecast High1'!AS182</f>
        <v>1.8165000000000191</v>
      </c>
      <c r="AU182" s="70">
        <f>'[6]Com Forecast High1'!AT182</f>
        <v>2.4838000000000022</v>
      </c>
      <c r="AV182" s="70">
        <f>'[6]Com Forecast High1'!AU182</f>
        <v>2.8940999999999804</v>
      </c>
      <c r="AW182" s="70">
        <f>'[6]Com Forecast High1'!AV182</f>
        <v>2.0886000000000138</v>
      </c>
      <c r="AX182" s="70">
        <f>'[6]Com Forecast High1'!AW182</f>
        <v>1.6033999999999935</v>
      </c>
      <c r="AY182" s="70">
        <f>'[6]Com Forecast High1'!AX182</f>
        <v>2.7042000000000144</v>
      </c>
      <c r="AZ182" s="70">
        <f>'[6]Com Forecast High1'!AY182</f>
        <v>2.1824999999999761</v>
      </c>
      <c r="BA182" s="70">
        <f>'[6]Com Forecast High1'!AZ182</f>
        <v>2.8030000000000257</v>
      </c>
      <c r="BB182" s="70">
        <f>'[6]Com Forecast High1'!BA182</f>
        <v>2.378799999999984</v>
      </c>
      <c r="BC182" s="70">
        <f>'[6]Com Forecast High1'!BB182</f>
        <v>3.3129000000000133</v>
      </c>
      <c r="BD182" s="70">
        <f>'[6]Com Forecast High1'!BC182</f>
        <v>3.0153999999999996</v>
      </c>
      <c r="BE182" s="70">
        <f>'[6]Com Forecast High1'!BD182</f>
        <v>3.5115999999999872</v>
      </c>
      <c r="BF182" s="70">
        <f>'[6]Com Forecast High1'!BE182</f>
        <v>3.4458999999999946</v>
      </c>
      <c r="BG182" s="70">
        <f>'[6]Com Forecast High1'!BF182</f>
        <v>3.6059000000000196</v>
      </c>
      <c r="BH182" s="70">
        <f>'[6]Com Forecast High1'!BG182</f>
        <v>3.5156999999999812</v>
      </c>
      <c r="BI182" s="70">
        <f>'[6]Com Forecast High1'!BH182</f>
        <v>4.1744999999999948</v>
      </c>
      <c r="BJ182" s="70">
        <f>'[6]Com Forecast High1'!BI182</f>
        <v>3.2417000000000087</v>
      </c>
      <c r="BK182" s="70"/>
      <c r="BL182" s="70"/>
      <c r="BM182" s="8"/>
    </row>
    <row r="183" spans="1:65">
      <c r="A183" s="57"/>
      <c r="B183" s="1" t="str">
        <f t="shared" si="6"/>
        <v>RegionHospitalNew</v>
      </c>
      <c r="C183" s="57"/>
      <c r="D183" s="185" t="s">
        <v>64</v>
      </c>
      <c r="E183" s="57" t="s">
        <v>8</v>
      </c>
      <c r="F183" s="57"/>
      <c r="G183" s="57"/>
      <c r="H183" s="69">
        <v>0.75905672000000002</v>
      </c>
      <c r="I183" s="69">
        <v>0.75352307799999996</v>
      </c>
      <c r="J183" s="69">
        <v>1.0492427340000001</v>
      </c>
      <c r="K183" s="69">
        <v>0.82287268399999991</v>
      </c>
      <c r="L183" s="69">
        <v>0.67738382599999991</v>
      </c>
      <c r="M183" s="69">
        <v>1.2262085980000001</v>
      </c>
      <c r="N183" s="69">
        <v>0.94672238399999986</v>
      </c>
      <c r="O183" s="69">
        <v>0.94664478799999996</v>
      </c>
      <c r="P183" s="69">
        <v>0.89970378400000006</v>
      </c>
      <c r="Q183" s="69">
        <v>0.77038129399999988</v>
      </c>
      <c r="R183" s="69">
        <v>1.1871685080000001</v>
      </c>
      <c r="S183" s="69">
        <v>1.3819149399999999</v>
      </c>
      <c r="T183" s="69">
        <v>2.1635749979999996</v>
      </c>
      <c r="U183" s="69">
        <v>1.9397220020000001</v>
      </c>
      <c r="V183" s="69">
        <v>1.5831111979999999</v>
      </c>
      <c r="W183" s="69">
        <v>1.026218284</v>
      </c>
      <c r="X183" s="69">
        <v>1.045345602</v>
      </c>
      <c r="Y183" s="69">
        <v>1.134643912</v>
      </c>
      <c r="Z183" s="69">
        <v>7.6951280000000004</v>
      </c>
      <c r="AA183" s="69">
        <v>4.5313210000000002</v>
      </c>
      <c r="AB183" s="69">
        <v>4.4960725606</v>
      </c>
      <c r="AC183" s="69">
        <v>4.5696217040999993</v>
      </c>
      <c r="AD183" s="69">
        <v>4.8413475147999998</v>
      </c>
      <c r="AE183" s="69">
        <v>5.1556288689000001</v>
      </c>
      <c r="AF183" s="69">
        <v>5.2352342909999985</v>
      </c>
      <c r="AG183" s="69">
        <v>0.72659099999999988</v>
      </c>
      <c r="AH183" s="69">
        <v>1.4875606306688305</v>
      </c>
      <c r="AI183" s="69">
        <v>2.834210680854905</v>
      </c>
      <c r="AJ183" s="69">
        <v>3.0327588873381184</v>
      </c>
      <c r="AK183" s="70">
        <f>'[6]Com Forecast High1'!AJ183</f>
        <v>1.02396</v>
      </c>
      <c r="AL183" s="70">
        <f>'[6]Com Forecast High1'!AK183</f>
        <v>1.4391350000000001</v>
      </c>
      <c r="AM183" s="70">
        <f>'[6]Com Forecast High1'!AL183</f>
        <v>1.134768</v>
      </c>
      <c r="AN183" s="70">
        <f>'[6]Com Forecast High1'!AM183</f>
        <v>3.6641655546324201</v>
      </c>
      <c r="AO183" s="70">
        <f>'[6]Com Forecast High1'!AN183</f>
        <v>3.2408750129126802</v>
      </c>
      <c r="AP183" s="70">
        <f>'[6]Com Forecast High1'!AO183</f>
        <v>3.188999999999993</v>
      </c>
      <c r="AQ183" s="420">
        <f>'[6]Com Forecast High1'!AP183</f>
        <v>4.2653999999999996</v>
      </c>
      <c r="AR183" s="70">
        <f>'[6]Com Forecast High1'!AQ183</f>
        <v>4.9047999999999945</v>
      </c>
      <c r="AS183" s="70">
        <f>'[6]Com Forecast High1'!AR183</f>
        <v>5.1305000000000121</v>
      </c>
      <c r="AT183" s="70">
        <f>'[6]Com Forecast High1'!AS183</f>
        <v>4.8566999999999894</v>
      </c>
      <c r="AU183" s="70">
        <f>'[6]Com Forecast High1'!AT183</f>
        <v>5.9685000000000059</v>
      </c>
      <c r="AV183" s="70">
        <f>'[6]Com Forecast High1'!AU183</f>
        <v>6.8383000000000038</v>
      </c>
      <c r="AW183" s="70">
        <f>'[6]Com Forecast High1'!AV183</f>
        <v>5.7920000000000016</v>
      </c>
      <c r="AX183" s="70">
        <f>'[6]Com Forecast High1'!AW183</f>
        <v>4.7716000000000065</v>
      </c>
      <c r="AY183" s="70">
        <f>'[6]Com Forecast High1'!AX183</f>
        <v>5.1338999999999828</v>
      </c>
      <c r="AZ183" s="70">
        <f>'[6]Com Forecast High1'!AY183</f>
        <v>5.3403000000000134</v>
      </c>
      <c r="BA183" s="70">
        <f>'[6]Com Forecast High1'!AZ183</f>
        <v>5.1451999999999884</v>
      </c>
      <c r="BB183" s="70">
        <f>'[6]Com Forecast High1'!BA183</f>
        <v>4.9241000000000099</v>
      </c>
      <c r="BC183" s="70">
        <f>'[6]Com Forecast High1'!BB183</f>
        <v>4.7404999999999973</v>
      </c>
      <c r="BD183" s="70">
        <f>'[6]Com Forecast High1'!BC183</f>
        <v>4.9468999999999994</v>
      </c>
      <c r="BE183" s="70">
        <f>'[6]Com Forecast High1'!BD183</f>
        <v>4.980700000000013</v>
      </c>
      <c r="BF183" s="70">
        <f>'[6]Com Forecast High1'!BE183</f>
        <v>5.6173000000000002</v>
      </c>
      <c r="BG183" s="70">
        <f>'[6]Com Forecast High1'!BF183</f>
        <v>5.6709999999999923</v>
      </c>
      <c r="BH183" s="70">
        <f>'[6]Com Forecast High1'!BG183</f>
        <v>5.7340999999999838</v>
      </c>
      <c r="BI183" s="70">
        <f>'[6]Com Forecast High1'!BH183</f>
        <v>6.1315000000000168</v>
      </c>
      <c r="BJ183" s="70">
        <f>'[6]Com Forecast High1'!BI183</f>
        <v>6.1132999999999811</v>
      </c>
      <c r="BK183" s="70"/>
      <c r="BL183" s="70"/>
      <c r="BM183" s="8"/>
    </row>
    <row r="184" spans="1:65">
      <c r="A184" s="57"/>
      <c r="B184" s="1" t="str">
        <f t="shared" si="6"/>
        <v>RegionResidential CareNew</v>
      </c>
      <c r="C184" s="57"/>
      <c r="D184" s="186" t="s">
        <v>5434</v>
      </c>
      <c r="E184" s="57" t="s">
        <v>8</v>
      </c>
      <c r="F184" s="57"/>
      <c r="G184" s="57"/>
      <c r="H184" s="69">
        <v>1.5868732800000001</v>
      </c>
      <c r="I184" s="69">
        <v>1.5850439220000003</v>
      </c>
      <c r="J184" s="69">
        <v>2.1840582660000001</v>
      </c>
      <c r="K184" s="69">
        <v>1.6983533159999999</v>
      </c>
      <c r="L184" s="69">
        <v>1.4102051739999999</v>
      </c>
      <c r="M184" s="69">
        <v>2.5247384019999997</v>
      </c>
      <c r="N184" s="69">
        <v>1.9978036160000001</v>
      </c>
      <c r="O184" s="69">
        <v>1.9580872119999999</v>
      </c>
      <c r="P184" s="69">
        <v>1.839522216</v>
      </c>
      <c r="Q184" s="69">
        <v>1.601259706</v>
      </c>
      <c r="R184" s="69">
        <v>2.454743492</v>
      </c>
      <c r="S184" s="69">
        <v>2.82329506</v>
      </c>
      <c r="T184" s="69">
        <v>4.3995720020000002</v>
      </c>
      <c r="U184" s="69">
        <v>3.9502809980000002</v>
      </c>
      <c r="V184" s="69">
        <v>3.2548358020000001</v>
      </c>
      <c r="W184" s="69">
        <v>3.1835925159999996</v>
      </c>
      <c r="X184" s="69">
        <v>3.2696349979999999</v>
      </c>
      <c r="Y184" s="69">
        <v>3.3710648879999998</v>
      </c>
      <c r="Z184" s="69">
        <v>7.6951280000000004</v>
      </c>
      <c r="AA184" s="69">
        <v>4.5313210000000002</v>
      </c>
      <c r="AB184" s="69">
        <v>4.4960725606</v>
      </c>
      <c r="AC184" s="69">
        <v>4.5696217040999993</v>
      </c>
      <c r="AD184" s="69">
        <v>4.8413475147999998</v>
      </c>
      <c r="AE184" s="69">
        <v>5.1556288689000001</v>
      </c>
      <c r="AF184" s="69">
        <v>5.2352342909999985</v>
      </c>
      <c r="AG184" s="69">
        <v>1.3778969999999999</v>
      </c>
      <c r="AH184" s="69">
        <v>1.2199100267365817</v>
      </c>
      <c r="AI184" s="69">
        <v>2.5988429040487264</v>
      </c>
      <c r="AJ184" s="69">
        <v>3.0299135798889067</v>
      </c>
      <c r="AK184" s="70">
        <f>'[6]Com Forecast High1'!AJ184</f>
        <v>2.2663700000000002</v>
      </c>
      <c r="AL184" s="70">
        <f>'[6]Com Forecast High1'!AK184</f>
        <v>2.3558889999999999</v>
      </c>
      <c r="AM184" s="70">
        <f>'[6]Com Forecast High1'!AL184</f>
        <v>2.3749039999999999</v>
      </c>
      <c r="AN184" s="70">
        <f>'[6]Com Forecast High1'!AM184</f>
        <v>1.4675697775410228</v>
      </c>
      <c r="AO184" s="70">
        <f>'[6]Com Forecast High1'!AN184</f>
        <v>2.2383374637780533</v>
      </c>
      <c r="AP184" s="70">
        <f>'[6]Com Forecast High1'!AO184</f>
        <v>2.6189999999999998</v>
      </c>
      <c r="AQ184" s="420">
        <f>'[6]Com Forecast High1'!AP184</f>
        <v>3.9373999999999967</v>
      </c>
      <c r="AR184" s="70">
        <f>'[6]Com Forecast High1'!AQ184</f>
        <v>3.8543999999999983</v>
      </c>
      <c r="AS184" s="70">
        <f>'[6]Com Forecast High1'!AR184</f>
        <v>3.8007000000000062</v>
      </c>
      <c r="AT184" s="70">
        <f>'[6]Com Forecast High1'!AS184</f>
        <v>4.1879999999999882</v>
      </c>
      <c r="AU184" s="70">
        <f>'[6]Com Forecast High1'!AT184</f>
        <v>4.8940000000000055</v>
      </c>
      <c r="AV184" s="70">
        <f>'[6]Com Forecast High1'!AU184</f>
        <v>5.5674999999999955</v>
      </c>
      <c r="AW184" s="70">
        <f>'[6]Com Forecast High1'!AV184</f>
        <v>4.2981000000000051</v>
      </c>
      <c r="AX184" s="70">
        <f>'[6]Com Forecast High1'!AW184</f>
        <v>3.5754000000000019</v>
      </c>
      <c r="AY184" s="70">
        <f>'[6]Com Forecast High1'!AX184</f>
        <v>3.7295000000000016</v>
      </c>
      <c r="AZ184" s="70">
        <f>'[6]Com Forecast High1'!AY184</f>
        <v>3.8497999999999877</v>
      </c>
      <c r="BA184" s="70">
        <f>'[6]Com Forecast High1'!AZ184</f>
        <v>3.7150000000000034</v>
      </c>
      <c r="BB184" s="70">
        <f>'[6]Com Forecast High1'!BA184</f>
        <v>3.5307999999999993</v>
      </c>
      <c r="BC184" s="70">
        <f>'[6]Com Forecast High1'!BB184</f>
        <v>3.3233000000000175</v>
      </c>
      <c r="BD184" s="70">
        <f>'[6]Com Forecast High1'!BC184</f>
        <v>3.6752999999999929</v>
      </c>
      <c r="BE184" s="70">
        <f>'[6]Com Forecast High1'!BD184</f>
        <v>3.5521999999999991</v>
      </c>
      <c r="BF184" s="70">
        <f>'[6]Com Forecast High1'!BE184</f>
        <v>4.1295000000000073</v>
      </c>
      <c r="BG184" s="70">
        <f>'[6]Com Forecast High1'!BF184</f>
        <v>3.9572000000000003</v>
      </c>
      <c r="BH184" s="70">
        <f>'[6]Com Forecast High1'!BG184</f>
        <v>4.2121999999999957</v>
      </c>
      <c r="BI184" s="70">
        <f>'[6]Com Forecast High1'!BH184</f>
        <v>4.4499999999999886</v>
      </c>
      <c r="BJ184" s="70">
        <f>'[6]Com Forecast High1'!BI184</f>
        <v>4.498800000000017</v>
      </c>
      <c r="BK184" s="70"/>
      <c r="BL184" s="70"/>
      <c r="BM184" s="8"/>
    </row>
    <row r="185" spans="1:65">
      <c r="A185" s="57"/>
      <c r="B185" s="1" t="str">
        <f t="shared" si="6"/>
        <v>RegionAssemblyNew</v>
      </c>
      <c r="C185" s="57"/>
      <c r="D185" s="185" t="s">
        <v>67</v>
      </c>
      <c r="E185" s="57" t="s">
        <v>8</v>
      </c>
      <c r="F185" s="57"/>
      <c r="G185" s="57"/>
      <c r="H185" s="69">
        <v>2.0197172999999999</v>
      </c>
      <c r="I185" s="69">
        <v>2.4033025800000001</v>
      </c>
      <c r="J185" s="69">
        <v>1.6100873399999998</v>
      </c>
      <c r="K185" s="69">
        <v>2.2882799</v>
      </c>
      <c r="L185" s="69">
        <v>2.8939977200000002</v>
      </c>
      <c r="M185" s="69">
        <v>2.6208346827820002</v>
      </c>
      <c r="N185" s="69">
        <v>2.808180909576</v>
      </c>
      <c r="O185" s="69">
        <v>2.4410076620000001</v>
      </c>
      <c r="P185" s="69">
        <v>3.4118360120000002</v>
      </c>
      <c r="Q185" s="69">
        <v>4.6980795400000002</v>
      </c>
      <c r="R185" s="69">
        <v>5.0203619890400004</v>
      </c>
      <c r="S185" s="69">
        <v>6.1223928520000008</v>
      </c>
      <c r="T185" s="69">
        <v>6.8415446340000008</v>
      </c>
      <c r="U185" s="69">
        <v>6.7605348059999999</v>
      </c>
      <c r="V185" s="69">
        <v>5.2803142400000009</v>
      </c>
      <c r="W185" s="69">
        <v>4.7062230000000014</v>
      </c>
      <c r="X185" s="69">
        <v>4.0795029999999999</v>
      </c>
      <c r="Y185" s="69">
        <v>5.6370279999999999</v>
      </c>
      <c r="Z185" s="69">
        <v>3.2726250000000001</v>
      </c>
      <c r="AA185" s="69">
        <v>4.1234289999999998</v>
      </c>
      <c r="AB185" s="69">
        <v>4.1990751697822688</v>
      </c>
      <c r="AC185" s="69">
        <v>3.9559845486033547</v>
      </c>
      <c r="AD185" s="69">
        <v>4.2245626971251937</v>
      </c>
      <c r="AE185" s="69">
        <v>4.3471217789162413</v>
      </c>
      <c r="AF185" s="69">
        <v>4.1660864881761857</v>
      </c>
      <c r="AG185" s="69">
        <v>2.2409969999999997</v>
      </c>
      <c r="AH185" s="69">
        <v>7.0801794523899666</v>
      </c>
      <c r="AI185" s="69">
        <v>8.7104413228639359</v>
      </c>
      <c r="AJ185" s="69">
        <v>4.3291282417244217</v>
      </c>
      <c r="AK185" s="70">
        <f>'[6]Com Forecast High1'!AJ185</f>
        <v>0.58013000000000003</v>
      </c>
      <c r="AL185" s="70">
        <f>'[6]Com Forecast High1'!AK185</f>
        <v>2.497757</v>
      </c>
      <c r="AM185" s="70">
        <f>'[6]Com Forecast High1'!AL185</f>
        <v>2.2152449999999995</v>
      </c>
      <c r="AN185" s="70">
        <f>'[6]Com Forecast High1'!AM185</f>
        <v>3.1916308730298697</v>
      </c>
      <c r="AO185" s="70">
        <f>'[6]Com Forecast High1'!AN185</f>
        <v>2.6556426210083051</v>
      </c>
      <c r="AP185" s="70">
        <f>'[6]Com Forecast High1'!AO185</f>
        <v>2.1750000000000114</v>
      </c>
      <c r="AQ185" s="420">
        <f>'[6]Com Forecast High1'!AP185</f>
        <v>7.0923000000000229</v>
      </c>
      <c r="AR185" s="70">
        <f>'[6]Com Forecast High1'!AQ185</f>
        <v>9.416499999999985</v>
      </c>
      <c r="AS185" s="70">
        <f>'[6]Com Forecast High1'!AR185</f>
        <v>5.9877999999999929</v>
      </c>
      <c r="AT185" s="70">
        <f>'[6]Com Forecast High1'!AS185</f>
        <v>5.9329999999999927</v>
      </c>
      <c r="AU185" s="70">
        <f>'[6]Com Forecast High1'!AT185</f>
        <v>7.8032000000000039</v>
      </c>
      <c r="AV185" s="70">
        <f>'[6]Com Forecast High1'!AU185</f>
        <v>9.5126000000000204</v>
      </c>
      <c r="AW185" s="70">
        <f>'[6]Com Forecast High1'!AV185</f>
        <v>8.5878999999999905</v>
      </c>
      <c r="AX185" s="70">
        <f>'[6]Com Forecast High1'!AW185</f>
        <v>9.0674000000000206</v>
      </c>
      <c r="AY185" s="70">
        <f>'[6]Com Forecast High1'!AX185</f>
        <v>10.488200000000006</v>
      </c>
      <c r="AZ185" s="70">
        <f>'[6]Com Forecast High1'!AY185</f>
        <v>9.9848999999999819</v>
      </c>
      <c r="BA185" s="70">
        <f>'[6]Com Forecast High1'!AZ185</f>
        <v>9.7493000000000052</v>
      </c>
      <c r="BB185" s="70">
        <f>'[6]Com Forecast High1'!BA185</f>
        <v>9.3806000000000154</v>
      </c>
      <c r="BC185" s="70">
        <f>'[6]Com Forecast High1'!BB185</f>
        <v>11.128199999999936</v>
      </c>
      <c r="BD185" s="70">
        <f>'[6]Com Forecast High1'!BC185</f>
        <v>11.908800000000042</v>
      </c>
      <c r="BE185" s="70">
        <f>'[6]Com Forecast High1'!BD185</f>
        <v>11.79219999999998</v>
      </c>
      <c r="BF185" s="70">
        <f>'[6]Com Forecast High1'!BE185</f>
        <v>12.399700000000053</v>
      </c>
      <c r="BG185" s="70">
        <f>'[6]Com Forecast High1'!BF185</f>
        <v>12.810299999999984</v>
      </c>
      <c r="BH185" s="70">
        <f>'[6]Com Forecast High1'!BG185</f>
        <v>13.215199999999982</v>
      </c>
      <c r="BI185" s="70">
        <f>'[6]Com Forecast High1'!BH185</f>
        <v>12.750400000000013</v>
      </c>
      <c r="BJ185" s="70">
        <f>'[6]Com Forecast High1'!BI185</f>
        <v>12.378899999999931</v>
      </c>
      <c r="BK185" s="70"/>
      <c r="BL185" s="70"/>
      <c r="BM185" s="8"/>
    </row>
    <row r="186" spans="1:65">
      <c r="A186" s="57"/>
      <c r="B186" s="1" t="str">
        <f t="shared" si="6"/>
        <v>RegionOtherNew</v>
      </c>
      <c r="C186" s="57"/>
      <c r="D186" s="185" t="s">
        <v>69</v>
      </c>
      <c r="E186" s="57" t="s">
        <v>8</v>
      </c>
      <c r="F186" s="57"/>
      <c r="G186" s="57"/>
      <c r="H186" s="69">
        <v>3.9206276999999998</v>
      </c>
      <c r="I186" s="69">
        <v>5.0675564199999998</v>
      </c>
      <c r="J186" s="69">
        <v>3.3396976600000001</v>
      </c>
      <c r="K186" s="69">
        <v>4.6083171000000016</v>
      </c>
      <c r="L186" s="69">
        <v>5.7593702800000006</v>
      </c>
      <c r="M186" s="69">
        <v>5.3036676835180003</v>
      </c>
      <c r="N186" s="69">
        <v>5.8835187068239998</v>
      </c>
      <c r="O186" s="69">
        <v>5.0332471999999999</v>
      </c>
      <c r="P186" s="69">
        <v>6.8259360000000013</v>
      </c>
      <c r="Q186" s="69">
        <v>9.5154594599999989</v>
      </c>
      <c r="R186" s="69">
        <v>10.112064566960001</v>
      </c>
      <c r="S186" s="69">
        <v>12.42666404</v>
      </c>
      <c r="T186" s="69">
        <v>13.837188780000002</v>
      </c>
      <c r="U186" s="69">
        <v>13.824212319999997</v>
      </c>
      <c r="V186" s="69">
        <v>10.725069760000002</v>
      </c>
      <c r="W186" s="69">
        <v>7.2359570000000009</v>
      </c>
      <c r="X186" s="69">
        <v>9.5127849999999992</v>
      </c>
      <c r="Y186" s="69">
        <v>8.7675900000000002</v>
      </c>
      <c r="Z186" s="69">
        <v>3.607186</v>
      </c>
      <c r="AA186" s="69">
        <v>4.0182390000000003</v>
      </c>
      <c r="AB186" s="69">
        <v>4.2711939641417151</v>
      </c>
      <c r="AC186" s="69">
        <v>4.5946027044206739</v>
      </c>
      <c r="AD186" s="69">
        <v>4.429112704129059</v>
      </c>
      <c r="AE186" s="69">
        <v>4.328169119778071</v>
      </c>
      <c r="AF186" s="69">
        <v>4.1834530407094137</v>
      </c>
      <c r="AG186" s="69">
        <v>6.2913229999999949</v>
      </c>
      <c r="AH186" s="69">
        <v>6.7740064121194923</v>
      </c>
      <c r="AI186" s="69">
        <v>7.4745486748761074</v>
      </c>
      <c r="AJ186" s="69">
        <v>9.5160828296858213</v>
      </c>
      <c r="AK186" s="70">
        <f>'[6]Com Forecast High1'!AJ186</f>
        <v>1.4797600000000002</v>
      </c>
      <c r="AL186" s="70">
        <f>'[6]Com Forecast High1'!AK186</f>
        <v>12.705783</v>
      </c>
      <c r="AM186" s="70">
        <f>'[6]Com Forecast High1'!AL186</f>
        <v>11.091638000000001</v>
      </c>
      <c r="AN186" s="70">
        <f>'[6]Com Forecast High1'!AM186</f>
        <v>7.2940239088836858</v>
      </c>
      <c r="AO186" s="70">
        <f>'[6]Com Forecast High1'!AN186</f>
        <v>6.5059782198673481</v>
      </c>
      <c r="AP186" s="70">
        <f>'[6]Com Forecast High1'!AO186</f>
        <v>5.6680000000000064</v>
      </c>
      <c r="AQ186" s="420">
        <f>'[6]Com Forecast High1'!AP186</f>
        <v>8.3694999999999595</v>
      </c>
      <c r="AR186" s="70">
        <f>'[6]Com Forecast High1'!AQ186</f>
        <v>9.5372000000000412</v>
      </c>
      <c r="AS186" s="70">
        <f>'[6]Com Forecast High1'!AR186</f>
        <v>7.8663999999999987</v>
      </c>
      <c r="AT186" s="70">
        <f>'[6]Com Forecast High1'!AS186</f>
        <v>7.6076999999999657</v>
      </c>
      <c r="AU186" s="70">
        <f>'[6]Com Forecast High1'!AT186</f>
        <v>11.582300000000032</v>
      </c>
      <c r="AV186" s="70">
        <f>'[6]Com Forecast High1'!AU186</f>
        <v>12.362300000000005</v>
      </c>
      <c r="AW186" s="70">
        <f>'[6]Com Forecast High1'!AV186</f>
        <v>9.6277999999999793</v>
      </c>
      <c r="AX186" s="70">
        <f>'[6]Com Forecast High1'!AW186</f>
        <v>8.7024000000000115</v>
      </c>
      <c r="AY186" s="70">
        <f>'[6]Com Forecast High1'!AX186</f>
        <v>11.062700000000007</v>
      </c>
      <c r="AZ186" s="70">
        <f>'[6]Com Forecast High1'!AY186</f>
        <v>10.704499999999996</v>
      </c>
      <c r="BA186" s="70">
        <f>'[6]Com Forecast High1'!AZ186</f>
        <v>11.081999999999994</v>
      </c>
      <c r="BB186" s="70">
        <f>'[6]Com Forecast High1'!BA186</f>
        <v>9.7883999999999673</v>
      </c>
      <c r="BC186" s="70">
        <f>'[6]Com Forecast High1'!BB186</f>
        <v>9.9748000000000729</v>
      </c>
      <c r="BD186" s="70">
        <f>'[6]Com Forecast High1'!BC186</f>
        <v>10.461099999999988</v>
      </c>
      <c r="BE186" s="70">
        <f>'[6]Com Forecast High1'!BD186</f>
        <v>10.790300000000002</v>
      </c>
      <c r="BF186" s="70">
        <f>'[6]Com Forecast High1'!BE186</f>
        <v>10.345399999999927</v>
      </c>
      <c r="BG186" s="70">
        <f>'[6]Com Forecast High1'!BF186</f>
        <v>11.734300000000076</v>
      </c>
      <c r="BH186" s="70">
        <f>'[6]Com Forecast High1'!BG186</f>
        <v>13.100699999999961</v>
      </c>
      <c r="BI186" s="70">
        <f>'[6]Com Forecast High1'!BH186</f>
        <v>11.782500000000027</v>
      </c>
      <c r="BJ186" s="70">
        <f>'[6]Com Forecast High1'!BI186</f>
        <v>11.587199999999939</v>
      </c>
      <c r="BK186" s="70"/>
      <c r="BL186" s="70"/>
      <c r="BM186" s="8"/>
    </row>
    <row r="187" spans="1:65">
      <c r="A187" s="57"/>
      <c r="B187" s="1" t="str">
        <f t="shared" si="6"/>
        <v>RegionLarge OffStock 2016</v>
      </c>
      <c r="C187" s="57"/>
      <c r="D187" s="185" t="s">
        <v>41</v>
      </c>
      <c r="E187" s="57" t="s">
        <v>5421</v>
      </c>
      <c r="F187" s="57" t="s">
        <v>71</v>
      </c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91"/>
      <c r="AK187" s="71">
        <f>'[6]Com Forecast High1'!AJ187</f>
        <v>374.08900330716483</v>
      </c>
      <c r="AL187" s="71">
        <f>'[6]Com Forecast High1'!AK187</f>
        <v>376.96257131716482</v>
      </c>
      <c r="AM187" s="71">
        <f>'[6]Com Forecast High1'!AL187</f>
        <v>381.4216171571648</v>
      </c>
      <c r="AN187" s="71">
        <f>'[6]Com Forecast High1'!AM187</f>
        <v>387.81446819133123</v>
      </c>
      <c r="AO187" s="71">
        <f>'[6]Com Forecast High1'!AN187</f>
        <v>392.31295127047315</v>
      </c>
      <c r="AP187" s="71">
        <f>'[6]Com Forecast High1'!AO187</f>
        <v>397.3915826151196</v>
      </c>
      <c r="AQ187" s="421">
        <f>'[6]Com Forecast High1'!AP187</f>
        <v>396.19940786727432</v>
      </c>
      <c r="AR187" s="71">
        <f>'[6]Com Forecast High1'!AQ187</f>
        <v>395.01080964367247</v>
      </c>
      <c r="AS187" s="71">
        <f>'[6]Com Forecast High1'!AR187</f>
        <v>393.82577721474149</v>
      </c>
      <c r="AT187" s="71">
        <f>'[6]Com Forecast High1'!AS187</f>
        <v>392.64429988309723</v>
      </c>
      <c r="AU187" s="71">
        <f>'[6]Com Forecast High1'!AT187</f>
        <v>391.46636698344793</v>
      </c>
      <c r="AV187" s="71">
        <f>'[6]Com Forecast High1'!AU187</f>
        <v>390.2919678824976</v>
      </c>
      <c r="AW187" s="71">
        <f>'[6]Com Forecast High1'!AV187</f>
        <v>389.12109197885013</v>
      </c>
      <c r="AX187" s="71">
        <f>'[6]Com Forecast High1'!AW187</f>
        <v>387.95372870291351</v>
      </c>
      <c r="AY187" s="71">
        <f>'[6]Com Forecast High1'!AX187</f>
        <v>386.78986751680475</v>
      </c>
      <c r="AZ187" s="71">
        <f>'[6]Com Forecast High1'!AY187</f>
        <v>385.62949791425433</v>
      </c>
      <c r="BA187" s="71">
        <f>'[6]Com Forecast High1'!AZ187</f>
        <v>384.47260942051156</v>
      </c>
      <c r="BB187" s="71">
        <f>'[6]Com Forecast High1'!BA187</f>
        <v>383.31919159225004</v>
      </c>
      <c r="BC187" s="71">
        <f>'[6]Com Forecast High1'!BB187</f>
        <v>382.16923401747329</v>
      </c>
      <c r="BD187" s="71">
        <f>'[6]Com Forecast High1'!BC187</f>
        <v>381.02272631542093</v>
      </c>
      <c r="BE187" s="71">
        <f>'[6]Com Forecast High1'!BD187</f>
        <v>379.87965813647463</v>
      </c>
      <c r="BF187" s="71">
        <f>'[6]Com Forecast High1'!BE187</f>
        <v>378.74001916206521</v>
      </c>
      <c r="BG187" s="71">
        <f>'[6]Com Forecast High1'!BF187</f>
        <v>377.60379910457902</v>
      </c>
      <c r="BH187" s="71">
        <f>'[6]Com Forecast High1'!BG187</f>
        <v>376.47098770726524</v>
      </c>
      <c r="BI187" s="71">
        <f>'[6]Com Forecast High1'!BH187</f>
        <v>375.34157474414343</v>
      </c>
      <c r="BJ187" s="71">
        <f>'[6]Com Forecast High1'!BI187</f>
        <v>374.21555001991101</v>
      </c>
      <c r="BK187" s="71"/>
      <c r="BL187" s="71"/>
      <c r="BM187" s="8"/>
    </row>
    <row r="188" spans="1:65">
      <c r="A188" s="57"/>
      <c r="B188" s="1" t="str">
        <f t="shared" si="6"/>
        <v>RegionMedium OffStock 2016</v>
      </c>
      <c r="C188" s="57"/>
      <c r="D188" s="185" t="s">
        <v>43</v>
      </c>
      <c r="E188" s="57" t="s">
        <v>5421</v>
      </c>
      <c r="F188" s="57" t="s">
        <v>71</v>
      </c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91"/>
      <c r="AK188" s="71">
        <f>'[6]Com Forecast High1'!AJ188</f>
        <v>185.51031783189035</v>
      </c>
      <c r="AL188" s="71">
        <f>'[6]Com Forecast High1'!AK188</f>
        <v>187.7985690518903</v>
      </c>
      <c r="AM188" s="71">
        <f>'[6]Com Forecast High1'!AL188</f>
        <v>191.33890653189036</v>
      </c>
      <c r="AN188" s="71">
        <f>'[6]Com Forecast High1'!AM188</f>
        <v>196.22260136395678</v>
      </c>
      <c r="AO188" s="71">
        <f>'[6]Com Forecast High1'!AN188</f>
        <v>199.76112896026385</v>
      </c>
      <c r="AP188" s="71">
        <f>'[6]Com Forecast High1'!AO188</f>
        <v>203.60648659664545</v>
      </c>
      <c r="AQ188" s="421">
        <f>'[6]Com Forecast High1'!AP188</f>
        <v>202.99566713685553</v>
      </c>
      <c r="AR188" s="71">
        <f>'[6]Com Forecast High1'!AQ188</f>
        <v>202.38668013544498</v>
      </c>
      <c r="AS188" s="71">
        <f>'[6]Com Forecast High1'!AR188</f>
        <v>201.77952009503861</v>
      </c>
      <c r="AT188" s="71">
        <f>'[6]Com Forecast High1'!AS188</f>
        <v>201.17418153475353</v>
      </c>
      <c r="AU188" s="71">
        <f>'[6]Com Forecast High1'!AT188</f>
        <v>200.57065899014924</v>
      </c>
      <c r="AV188" s="71">
        <f>'[6]Com Forecast High1'!AU188</f>
        <v>199.96894701317882</v>
      </c>
      <c r="AW188" s="71">
        <f>'[6]Com Forecast High1'!AV188</f>
        <v>199.36904017213928</v>
      </c>
      <c r="AX188" s="71">
        <f>'[6]Com Forecast High1'!AW188</f>
        <v>198.77093305162285</v>
      </c>
      <c r="AY188" s="71">
        <f>'[6]Com Forecast High1'!AX188</f>
        <v>198.17462025246797</v>
      </c>
      <c r="AZ188" s="71">
        <f>'[6]Com Forecast High1'!AY188</f>
        <v>197.58009639171058</v>
      </c>
      <c r="BA188" s="71">
        <f>'[6]Com Forecast High1'!AZ188</f>
        <v>196.98735610253544</v>
      </c>
      <c r="BB188" s="71">
        <f>'[6]Com Forecast High1'!BA188</f>
        <v>196.39639403422785</v>
      </c>
      <c r="BC188" s="71">
        <f>'[6]Com Forecast High1'!BB188</f>
        <v>195.80720485212515</v>
      </c>
      <c r="BD188" s="71">
        <f>'[6]Com Forecast High1'!BC188</f>
        <v>195.21978323756878</v>
      </c>
      <c r="BE188" s="71">
        <f>'[6]Com Forecast High1'!BD188</f>
        <v>194.63412388785608</v>
      </c>
      <c r="BF188" s="71">
        <f>'[6]Com Forecast High1'!BE188</f>
        <v>194.05022151619249</v>
      </c>
      <c r="BG188" s="71">
        <f>'[6]Com Forecast High1'!BF188</f>
        <v>193.46807085164392</v>
      </c>
      <c r="BH188" s="71">
        <f>'[6]Com Forecast High1'!BG188</f>
        <v>192.88766663908899</v>
      </c>
      <c r="BI188" s="71">
        <f>'[6]Com Forecast High1'!BH188</f>
        <v>192.30900363917172</v>
      </c>
      <c r="BJ188" s="71">
        <f>'[6]Com Forecast High1'!BI188</f>
        <v>191.73207662825419</v>
      </c>
      <c r="BK188" s="71"/>
      <c r="BL188" s="71"/>
      <c r="BM188" s="8"/>
    </row>
    <row r="189" spans="1:65">
      <c r="A189" s="57"/>
      <c r="B189" s="1" t="str">
        <f t="shared" si="6"/>
        <v>RegionSmall OffStock 2016</v>
      </c>
      <c r="C189" s="57"/>
      <c r="D189" s="185" t="s">
        <v>45</v>
      </c>
      <c r="E189" s="57" t="s">
        <v>5421</v>
      </c>
      <c r="F189" s="57" t="s">
        <v>71</v>
      </c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91"/>
      <c r="AK189" s="71">
        <f>'[6]Com Forecast High1'!AJ189</f>
        <v>183.14105692529955</v>
      </c>
      <c r="AL189" s="71">
        <f>'[6]Com Forecast High1'!AK189</f>
        <v>183.73751869529951</v>
      </c>
      <c r="AM189" s="71">
        <f>'[6]Com Forecast High1'!AL189</f>
        <v>184.67133937529954</v>
      </c>
      <c r="AN189" s="71">
        <f>'[6]Com Forecast High1'!AM189</f>
        <v>185.952232940773</v>
      </c>
      <c r="AO189" s="71">
        <f>'[6]Com Forecast High1'!AN189</f>
        <v>186.87926633992754</v>
      </c>
      <c r="AP189" s="71">
        <f>'[6]Com Forecast High1'!AO189</f>
        <v>187.88224385323986</v>
      </c>
      <c r="AQ189" s="421">
        <f>'[6]Com Forecast High1'!AP189</f>
        <v>187.31859712168011</v>
      </c>
      <c r="AR189" s="71">
        <f>'[6]Com Forecast High1'!AQ189</f>
        <v>186.75664133031509</v>
      </c>
      <c r="AS189" s="71">
        <f>'[6]Com Forecast High1'!AR189</f>
        <v>186.19637140632415</v>
      </c>
      <c r="AT189" s="71">
        <f>'[6]Com Forecast High1'!AS189</f>
        <v>185.63778229210516</v>
      </c>
      <c r="AU189" s="71">
        <f>'[6]Com Forecast High1'!AT189</f>
        <v>185.08086894522884</v>
      </c>
      <c r="AV189" s="71">
        <f>'[6]Com Forecast High1'!AU189</f>
        <v>184.52562633839315</v>
      </c>
      <c r="AW189" s="71">
        <f>'[6]Com Forecast High1'!AV189</f>
        <v>183.97204945937798</v>
      </c>
      <c r="AX189" s="71">
        <f>'[6]Com Forecast High1'!AW189</f>
        <v>183.42013331099986</v>
      </c>
      <c r="AY189" s="71">
        <f>'[6]Com Forecast High1'!AX189</f>
        <v>182.86987291106681</v>
      </c>
      <c r="AZ189" s="71">
        <f>'[6]Com Forecast High1'!AY189</f>
        <v>182.32126329233364</v>
      </c>
      <c r="BA189" s="71">
        <f>'[6]Com Forecast High1'!AZ189</f>
        <v>181.77429950245664</v>
      </c>
      <c r="BB189" s="71">
        <f>'[6]Com Forecast High1'!BA189</f>
        <v>181.22897660394926</v>
      </c>
      <c r="BC189" s="71">
        <f>'[6]Com Forecast High1'!BB189</f>
        <v>180.68528967413741</v>
      </c>
      <c r="BD189" s="71">
        <f>'[6]Com Forecast High1'!BC189</f>
        <v>180.14323380511502</v>
      </c>
      <c r="BE189" s="71">
        <f>'[6]Com Forecast High1'!BD189</f>
        <v>179.60280410369967</v>
      </c>
      <c r="BF189" s="71">
        <f>'[6]Com Forecast High1'!BE189</f>
        <v>179.06399569138856</v>
      </c>
      <c r="BG189" s="71">
        <f>'[6]Com Forecast High1'!BF189</f>
        <v>178.52680370431437</v>
      </c>
      <c r="BH189" s="71">
        <f>'[6]Com Forecast High1'!BG189</f>
        <v>177.99122329320147</v>
      </c>
      <c r="BI189" s="71">
        <f>'[6]Com Forecast High1'!BH189</f>
        <v>177.45724962332184</v>
      </c>
      <c r="BJ189" s="71">
        <f>'[6]Com Forecast High1'!BI189</f>
        <v>176.92487787445191</v>
      </c>
      <c r="BK189" s="71"/>
      <c r="BL189" s="71"/>
      <c r="BM189" s="8"/>
    </row>
    <row r="190" spans="1:65">
      <c r="A190" s="57"/>
      <c r="B190" s="1" t="str">
        <f t="shared" si="6"/>
        <v>RegionXLarge RetStock 2016</v>
      </c>
      <c r="C190" s="57"/>
      <c r="D190" s="186" t="s">
        <v>5432</v>
      </c>
      <c r="E190" s="57" t="s">
        <v>5421</v>
      </c>
      <c r="F190" s="57" t="s">
        <v>71</v>
      </c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91"/>
      <c r="AK190" s="71">
        <f>'[6]Com Forecast High1'!AJ190</f>
        <v>137.99956683460044</v>
      </c>
      <c r="AL190" s="71">
        <f>'[6]Com Forecast High1'!AK190</f>
        <v>138.71277975460043</v>
      </c>
      <c r="AM190" s="71">
        <f>'[6]Com Forecast High1'!AL190</f>
        <v>139.68619373460041</v>
      </c>
      <c r="AN190" s="71">
        <f>'[6]Com Forecast High1'!AM190</f>
        <v>140.66135137439511</v>
      </c>
      <c r="AO190" s="71">
        <f>'[6]Com Forecast High1'!AN190</f>
        <v>141.55119190727632</v>
      </c>
      <c r="AP190" s="71">
        <f>'[6]Com Forecast High1'!AO190</f>
        <v>142.43598868364219</v>
      </c>
      <c r="AQ190" s="421">
        <f>'[6]Com Forecast High1'!AP190</f>
        <v>141.78078313569742</v>
      </c>
      <c r="AR190" s="71">
        <f>'[6]Com Forecast High1'!AQ190</f>
        <v>141.12859153327321</v>
      </c>
      <c r="AS190" s="71">
        <f>'[6]Com Forecast High1'!AR190</f>
        <v>140.47940001222014</v>
      </c>
      <c r="AT190" s="71">
        <f>'[6]Com Forecast High1'!AS190</f>
        <v>139.83319477216392</v>
      </c>
      <c r="AU190" s="71">
        <f>'[6]Com Forecast High1'!AT190</f>
        <v>139.18996207621197</v>
      </c>
      <c r="AV190" s="71">
        <f>'[6]Com Forecast High1'!AU190</f>
        <v>138.54968825066138</v>
      </c>
      <c r="AW190" s="71">
        <f>'[6]Com Forecast High1'!AV190</f>
        <v>137.91235968470832</v>
      </c>
      <c r="AX190" s="71">
        <f>'[6]Com Forecast High1'!AW190</f>
        <v>137.27796283015869</v>
      </c>
      <c r="AY190" s="71">
        <f>'[6]Com Forecast High1'!AX190</f>
        <v>136.64648420113994</v>
      </c>
      <c r="AZ190" s="71">
        <f>'[6]Com Forecast High1'!AY190</f>
        <v>136.01791037381466</v>
      </c>
      <c r="BA190" s="71">
        <f>'[6]Com Forecast High1'!AZ190</f>
        <v>135.39222798609512</v>
      </c>
      <c r="BB190" s="71">
        <f>'[6]Com Forecast High1'!BA190</f>
        <v>134.76942373735909</v>
      </c>
      <c r="BC190" s="71">
        <f>'[6]Com Forecast High1'!BB190</f>
        <v>134.14948438816722</v>
      </c>
      <c r="BD190" s="71">
        <f>'[6]Com Forecast High1'!BC190</f>
        <v>133.53239675998165</v>
      </c>
      <c r="BE190" s="71">
        <f>'[6]Com Forecast High1'!BD190</f>
        <v>132.91814773488571</v>
      </c>
      <c r="BF190" s="71">
        <f>'[6]Com Forecast High1'!BE190</f>
        <v>132.30672425530526</v>
      </c>
      <c r="BG190" s="71">
        <f>'[6]Com Forecast High1'!BF190</f>
        <v>131.69811332373084</v>
      </c>
      <c r="BH190" s="71">
        <f>'[6]Com Forecast High1'!BG190</f>
        <v>131.09230200244167</v>
      </c>
      <c r="BI190" s="71">
        <f>'[6]Com Forecast High1'!BH190</f>
        <v>130.48927741323044</v>
      </c>
      <c r="BJ190" s="71">
        <f>'[6]Com Forecast High1'!BI190</f>
        <v>129.88902673712957</v>
      </c>
      <c r="BK190" s="71"/>
      <c r="BL190" s="71"/>
      <c r="BM190" s="8"/>
    </row>
    <row r="191" spans="1:65">
      <c r="A191" s="57"/>
      <c r="B191" s="1" t="str">
        <f t="shared" si="6"/>
        <v>RegionLarge RetStock 2016</v>
      </c>
      <c r="C191" s="57"/>
      <c r="D191" s="186" t="s">
        <v>5429</v>
      </c>
      <c r="E191" s="57" t="s">
        <v>5421</v>
      </c>
      <c r="F191" s="57" t="s">
        <v>71</v>
      </c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91"/>
      <c r="AK191" s="71">
        <f>'[6]Com Forecast High1'!AJ191</f>
        <v>211.99943822917234</v>
      </c>
      <c r="AL191" s="71">
        <f>'[6]Com Forecast High1'!AK191</f>
        <v>212.27585868917237</v>
      </c>
      <c r="AM191" s="71">
        <f>'[6]Com Forecast High1'!AL191</f>
        <v>212.66091767917237</v>
      </c>
      <c r="AN191" s="71">
        <f>'[6]Com Forecast High1'!AM191</f>
        <v>213.04194740646687</v>
      </c>
      <c r="AO191" s="71">
        <f>'[6]Com Forecast High1'!AN191</f>
        <v>213.39192568290599</v>
      </c>
      <c r="AP191" s="71">
        <f>'[6]Com Forecast High1'!AO191</f>
        <v>213.73988358590566</v>
      </c>
      <c r="AQ191" s="421">
        <f>'[6]Com Forecast High1'!AP191</f>
        <v>212.75668012141045</v>
      </c>
      <c r="AR191" s="71">
        <f>'[6]Com Forecast High1'!AQ191</f>
        <v>211.777999392852</v>
      </c>
      <c r="AS191" s="71">
        <f>'[6]Com Forecast High1'!AR191</f>
        <v>210.80382059564485</v>
      </c>
      <c r="AT191" s="71">
        <f>'[6]Com Forecast High1'!AS191</f>
        <v>209.83412302090488</v>
      </c>
      <c r="AU191" s="71">
        <f>'[6]Com Forecast High1'!AT191</f>
        <v>208.86888605500869</v>
      </c>
      <c r="AV191" s="71">
        <f>'[6]Com Forecast High1'!AU191</f>
        <v>207.90808917915564</v>
      </c>
      <c r="AW191" s="71">
        <f>'[6]Com Forecast High1'!AV191</f>
        <v>206.95171196893151</v>
      </c>
      <c r="AX191" s="71">
        <f>'[6]Com Forecast High1'!AW191</f>
        <v>205.99973409387439</v>
      </c>
      <c r="AY191" s="71">
        <f>'[6]Com Forecast High1'!AX191</f>
        <v>205.0521353170426</v>
      </c>
      <c r="AZ191" s="71">
        <f>'[6]Com Forecast High1'!AY191</f>
        <v>204.10889549458417</v>
      </c>
      <c r="BA191" s="71">
        <f>'[6]Com Forecast High1'!AZ191</f>
        <v>203.16999457530909</v>
      </c>
      <c r="BB191" s="71">
        <f>'[6]Com Forecast High1'!BA191</f>
        <v>202.23541260026263</v>
      </c>
      <c r="BC191" s="71">
        <f>'[6]Com Forecast High1'!BB191</f>
        <v>201.30512970230143</v>
      </c>
      <c r="BD191" s="71">
        <f>'[6]Com Forecast High1'!BC191</f>
        <v>200.37912610567085</v>
      </c>
      <c r="BE191" s="71">
        <f>'[6]Com Forecast High1'!BD191</f>
        <v>199.45738212558476</v>
      </c>
      <c r="BF191" s="71">
        <f>'[6]Com Forecast High1'!BE191</f>
        <v>198.53987816780705</v>
      </c>
      <c r="BG191" s="71">
        <f>'[6]Com Forecast High1'!BF191</f>
        <v>197.62659472823515</v>
      </c>
      <c r="BH191" s="71">
        <f>'[6]Com Forecast High1'!BG191</f>
        <v>196.71751239248522</v>
      </c>
      <c r="BI191" s="71">
        <f>'[6]Com Forecast High1'!BH191</f>
        <v>195.8126118354798</v>
      </c>
      <c r="BJ191" s="71">
        <f>'[6]Com Forecast High1'!BI191</f>
        <v>194.91187382103658</v>
      </c>
      <c r="BK191" s="71"/>
      <c r="BL191" s="71"/>
      <c r="BM191" s="8"/>
    </row>
    <row r="192" spans="1:65">
      <c r="A192" s="57"/>
      <c r="B192" s="1" t="str">
        <f t="shared" si="6"/>
        <v>RegionMedium RetStock 2016</v>
      </c>
      <c r="C192" s="57"/>
      <c r="D192" s="186" t="s">
        <v>5430</v>
      </c>
      <c r="E192" s="57" t="s">
        <v>5421</v>
      </c>
      <c r="F192" s="57" t="s">
        <v>71</v>
      </c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91"/>
      <c r="AK192" s="71">
        <f>'[6]Com Forecast High1'!AJ192</f>
        <v>94.444471020920943</v>
      </c>
      <c r="AL192" s="71">
        <f>'[6]Com Forecast High1'!AK192</f>
        <v>95.473810720920937</v>
      </c>
      <c r="AM192" s="71">
        <f>'[6]Com Forecast High1'!AL192</f>
        <v>96.869222770920942</v>
      </c>
      <c r="AN192" s="71">
        <f>'[6]Com Forecast High1'!AM192</f>
        <v>98.278900958099882</v>
      </c>
      <c r="AO192" s="71">
        <f>'[6]Com Forecast High1'!AN192</f>
        <v>99.577247514372004</v>
      </c>
      <c r="AP192" s="71">
        <f>'[6]Com Forecast High1'!AO192</f>
        <v>100.86806229512416</v>
      </c>
      <c r="AQ192" s="421">
        <f>'[6]Com Forecast High1'!AP192</f>
        <v>100.40406920856658</v>
      </c>
      <c r="AR192" s="71">
        <f>'[6]Com Forecast High1'!AQ192</f>
        <v>99.942210490207174</v>
      </c>
      <c r="AS192" s="71">
        <f>'[6]Com Forecast High1'!AR192</f>
        <v>99.48247632195222</v>
      </c>
      <c r="AT192" s="71">
        <f>'[6]Com Forecast High1'!AS192</f>
        <v>99.024856930871238</v>
      </c>
      <c r="AU192" s="71">
        <f>'[6]Com Forecast High1'!AT192</f>
        <v>98.56934258898923</v>
      </c>
      <c r="AV192" s="71">
        <f>'[6]Com Forecast High1'!AU192</f>
        <v>98.115923613079872</v>
      </c>
      <c r="AW192" s="71">
        <f>'[6]Com Forecast High1'!AV192</f>
        <v>97.664590364459684</v>
      </c>
      <c r="AX192" s="71">
        <f>'[6]Com Forecast High1'!AW192</f>
        <v>97.215333248783182</v>
      </c>
      <c r="AY192" s="71">
        <f>'[6]Com Forecast High1'!AX192</f>
        <v>96.768142715838778</v>
      </c>
      <c r="AZ192" s="71">
        <f>'[6]Com Forecast High1'!AY192</f>
        <v>96.323009259345909</v>
      </c>
      <c r="BA192" s="71">
        <f>'[6]Com Forecast High1'!AZ192</f>
        <v>95.879923416752916</v>
      </c>
      <c r="BB192" s="71">
        <f>'[6]Com Forecast High1'!BA192</f>
        <v>95.438875769035846</v>
      </c>
      <c r="BC192" s="71">
        <f>'[6]Com Forecast High1'!BB192</f>
        <v>94.999856940498276</v>
      </c>
      <c r="BD192" s="71">
        <f>'[6]Com Forecast High1'!BC192</f>
        <v>94.562857598571981</v>
      </c>
      <c r="BE192" s="71">
        <f>'[6]Com Forecast High1'!BD192</f>
        <v>94.127868453618547</v>
      </c>
      <c r="BF192" s="71">
        <f>'[6]Com Forecast High1'!BE192</f>
        <v>93.694880258731885</v>
      </c>
      <c r="BG192" s="71">
        <f>'[6]Com Forecast High1'!BF192</f>
        <v>93.26388380954171</v>
      </c>
      <c r="BH192" s="71">
        <f>'[6]Com Forecast High1'!BG192</f>
        <v>92.834869944017825</v>
      </c>
      <c r="BI192" s="71">
        <f>'[6]Com Forecast High1'!BH192</f>
        <v>92.407829542275337</v>
      </c>
      <c r="BJ192" s="71">
        <f>'[6]Com Forecast High1'!BI192</f>
        <v>91.982753526380876</v>
      </c>
      <c r="BK192" s="71"/>
      <c r="BL192" s="71"/>
      <c r="BM192" s="8"/>
    </row>
    <row r="193" spans="1:65">
      <c r="A193" s="57"/>
      <c r="B193" s="1" t="str">
        <f t="shared" si="6"/>
        <v>RegionSmall RetStock 2016</v>
      </c>
      <c r="C193" s="57"/>
      <c r="D193" s="186" t="s">
        <v>5431</v>
      </c>
      <c r="E193" s="57" t="s">
        <v>5421</v>
      </c>
      <c r="F193" s="57" t="s">
        <v>71</v>
      </c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91"/>
      <c r="AK193" s="71">
        <f>'[6]Com Forecast High1'!AJ193</f>
        <v>110.29303757016943</v>
      </c>
      <c r="AL193" s="71">
        <f>'[6]Com Forecast High1'!AK193</f>
        <v>110.60235849016942</v>
      </c>
      <c r="AM193" s="71">
        <f>'[6]Com Forecast High1'!AL193</f>
        <v>111.03838447016943</v>
      </c>
      <c r="AN193" s="71">
        <f>'[6]Com Forecast High1'!AM193</f>
        <v>111.4682672279686</v>
      </c>
      <c r="AO193" s="71">
        <f>'[6]Com Forecast High1'!AN193</f>
        <v>111.86704232900692</v>
      </c>
      <c r="AP193" s="71">
        <f>'[6]Com Forecast High1'!AO193</f>
        <v>112.26344284870396</v>
      </c>
      <c r="AQ193" s="421">
        <f>'[6]Com Forecast High1'!AP193</f>
        <v>111.74703101159992</v>
      </c>
      <c r="AR193" s="71">
        <f>'[6]Com Forecast High1'!AQ193</f>
        <v>111.23299466894655</v>
      </c>
      <c r="AS193" s="71">
        <f>'[6]Com Forecast High1'!AR193</f>
        <v>110.72132289346939</v>
      </c>
      <c r="AT193" s="71">
        <f>'[6]Com Forecast High1'!AS193</f>
        <v>110.21200480815943</v>
      </c>
      <c r="AU193" s="71">
        <f>'[6]Com Forecast High1'!AT193</f>
        <v>109.70502958604189</v>
      </c>
      <c r="AV193" s="71">
        <f>'[6]Com Forecast High1'!AU193</f>
        <v>109.20038644994609</v>
      </c>
      <c r="AW193" s="71">
        <f>'[6]Com Forecast High1'!AV193</f>
        <v>108.69806467227633</v>
      </c>
      <c r="AX193" s="71">
        <f>'[6]Com Forecast High1'!AW193</f>
        <v>108.19805357478386</v>
      </c>
      <c r="AY193" s="71">
        <f>'[6]Com Forecast High1'!AX193</f>
        <v>107.70034252833985</v>
      </c>
      <c r="AZ193" s="71">
        <f>'[6]Com Forecast High1'!AY193</f>
        <v>107.20492095270947</v>
      </c>
      <c r="BA193" s="71">
        <f>'[6]Com Forecast High1'!AZ193</f>
        <v>106.711778316327</v>
      </c>
      <c r="BB193" s="71">
        <f>'[6]Com Forecast High1'!BA193</f>
        <v>106.22090413607189</v>
      </c>
      <c r="BC193" s="71">
        <f>'[6]Com Forecast High1'!BB193</f>
        <v>105.73228797704596</v>
      </c>
      <c r="BD193" s="71">
        <f>'[6]Com Forecast High1'!BC193</f>
        <v>105.24591945235153</v>
      </c>
      <c r="BE193" s="71">
        <f>'[6]Com Forecast High1'!BD193</f>
        <v>104.76178822287072</v>
      </c>
      <c r="BF193" s="71">
        <f>'[6]Com Forecast High1'!BE193</f>
        <v>104.2798839970455</v>
      </c>
      <c r="BG193" s="71">
        <f>'[6]Com Forecast High1'!BF193</f>
        <v>103.80019653065909</v>
      </c>
      <c r="BH193" s="71">
        <f>'[6]Com Forecast High1'!BG193</f>
        <v>103.32271562661805</v>
      </c>
      <c r="BI193" s="71">
        <f>'[6]Com Forecast High1'!BH193</f>
        <v>102.84743113473559</v>
      </c>
      <c r="BJ193" s="71">
        <f>'[6]Com Forecast High1'!BI193</f>
        <v>102.37433295151581</v>
      </c>
      <c r="BK193" s="71"/>
      <c r="BL193" s="71"/>
      <c r="BM193" s="8"/>
    </row>
    <row r="194" spans="1:65">
      <c r="A194" s="57"/>
      <c r="B194" s="1" t="str">
        <f t="shared" si="6"/>
        <v>RegionSchool K-12Stock 2016</v>
      </c>
      <c r="C194" s="57"/>
      <c r="D194" s="186" t="s">
        <v>5433</v>
      </c>
      <c r="E194" s="57" t="s">
        <v>5421</v>
      </c>
      <c r="F194" s="57" t="s">
        <v>71</v>
      </c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91"/>
      <c r="AK194" s="71">
        <f>'[6]Com Forecast High1'!AJ194</f>
        <v>257.27062361244151</v>
      </c>
      <c r="AL194" s="71">
        <f>'[6]Com Forecast High1'!AK194</f>
        <v>265.20988961244149</v>
      </c>
      <c r="AM194" s="71">
        <f>'[6]Com Forecast High1'!AL194</f>
        <v>270.92070161244152</v>
      </c>
      <c r="AN194" s="71">
        <f>'[6]Com Forecast High1'!AM194</f>
        <v>271.50396736137327</v>
      </c>
      <c r="AO194" s="71">
        <f>'[6]Com Forecast High1'!AN194</f>
        <v>272.11283090520141</v>
      </c>
      <c r="AP194" s="71">
        <f>'[6]Com Forecast High1'!AO194</f>
        <v>272.68813868111096</v>
      </c>
      <c r="AQ194" s="421">
        <f>'[6]Com Forecast High1'!AP194</f>
        <v>272.11549358988066</v>
      </c>
      <c r="AR194" s="71">
        <f>'[6]Com Forecast High1'!AQ194</f>
        <v>271.54405105334189</v>
      </c>
      <c r="AS194" s="71">
        <f>'[6]Com Forecast High1'!AR194</f>
        <v>270.97380854612987</v>
      </c>
      <c r="AT194" s="71">
        <f>'[6]Com Forecast High1'!AS194</f>
        <v>270.40476354818298</v>
      </c>
      <c r="AU194" s="71">
        <f>'[6]Com Forecast High1'!AT194</f>
        <v>269.83691354473183</v>
      </c>
      <c r="AV194" s="71">
        <f>'[6]Com Forecast High1'!AU194</f>
        <v>269.27025602628788</v>
      </c>
      <c r="AW194" s="71">
        <f>'[6]Com Forecast High1'!AV194</f>
        <v>268.70478848863269</v>
      </c>
      <c r="AX194" s="71">
        <f>'[6]Com Forecast High1'!AW194</f>
        <v>268.14050843280654</v>
      </c>
      <c r="AY194" s="71">
        <f>'[6]Com Forecast High1'!AX194</f>
        <v>267.57741336509764</v>
      </c>
      <c r="AZ194" s="71">
        <f>'[6]Com Forecast High1'!AY194</f>
        <v>267.01550079703094</v>
      </c>
      <c r="BA194" s="71">
        <f>'[6]Com Forecast High1'!AZ194</f>
        <v>266.45476824535717</v>
      </c>
      <c r="BB194" s="71">
        <f>'[6]Com Forecast High1'!BA194</f>
        <v>265.8952132320419</v>
      </c>
      <c r="BC194" s="71">
        <f>'[6]Com Forecast High1'!BB194</f>
        <v>265.33683328425462</v>
      </c>
      <c r="BD194" s="71">
        <f>'[6]Com Forecast High1'!BC194</f>
        <v>264.77962593435768</v>
      </c>
      <c r="BE194" s="71">
        <f>'[6]Com Forecast High1'!BD194</f>
        <v>264.22358871989559</v>
      </c>
      <c r="BF194" s="71">
        <f>'[6]Com Forecast High1'!BE194</f>
        <v>263.66871918358379</v>
      </c>
      <c r="BG194" s="71">
        <f>'[6]Com Forecast High1'!BF194</f>
        <v>263.11501487329826</v>
      </c>
      <c r="BH194" s="71">
        <f>'[6]Com Forecast High1'!BG194</f>
        <v>262.56247334206432</v>
      </c>
      <c r="BI194" s="71">
        <f>'[6]Com Forecast High1'!BH194</f>
        <v>262.01109214804598</v>
      </c>
      <c r="BJ194" s="71">
        <f>'[6]Com Forecast High1'!BI194</f>
        <v>261.46086885453508</v>
      </c>
      <c r="BK194" s="71"/>
      <c r="BL194" s="71"/>
      <c r="BM194" s="8"/>
    </row>
    <row r="195" spans="1:65">
      <c r="A195" s="57"/>
      <c r="B195" s="1" t="str">
        <f t="shared" si="6"/>
        <v>RegionUniversityStock 2016</v>
      </c>
      <c r="C195" s="57"/>
      <c r="D195" s="185" t="s">
        <v>52</v>
      </c>
      <c r="E195" s="57" t="s">
        <v>5421</v>
      </c>
      <c r="F195" s="57" t="s">
        <v>71</v>
      </c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91"/>
      <c r="AK195" s="71">
        <f>'[6]Com Forecast High1'!AJ195</f>
        <v>126.52498525999998</v>
      </c>
      <c r="AL195" s="71">
        <f>'[6]Com Forecast High1'!AK195</f>
        <v>129.93332625999997</v>
      </c>
      <c r="AM195" s="71">
        <f>'[6]Com Forecast High1'!AL195</f>
        <v>132.84560825999998</v>
      </c>
      <c r="AN195" s="71">
        <f>'[6]Com Forecast High1'!AM195</f>
        <v>133.14059088678181</v>
      </c>
      <c r="AO195" s="71">
        <f>'[6]Com Forecast High1'!AN195</f>
        <v>133.42836298139514</v>
      </c>
      <c r="AP195" s="71">
        <f>'[6]Com Forecast High1'!AO195</f>
        <v>133.71035476005824</v>
      </c>
      <c r="AQ195" s="421">
        <f>'[6]Com Forecast High1'!AP195</f>
        <v>133.38944990863411</v>
      </c>
      <c r="AR195" s="71">
        <f>'[6]Com Forecast High1'!AQ195</f>
        <v>133.06931522885338</v>
      </c>
      <c r="AS195" s="71">
        <f>'[6]Com Forecast High1'!AR195</f>
        <v>132.74994887230412</v>
      </c>
      <c r="AT195" s="71">
        <f>'[6]Com Forecast High1'!AS195</f>
        <v>132.43134899501064</v>
      </c>
      <c r="AU195" s="71">
        <f>'[6]Com Forecast High1'!AT195</f>
        <v>132.1135137574226</v>
      </c>
      <c r="AV195" s="71">
        <f>'[6]Com Forecast High1'!AU195</f>
        <v>131.79644132440478</v>
      </c>
      <c r="AW195" s="71">
        <f>'[6]Com Forecast High1'!AV195</f>
        <v>131.48012986522622</v>
      </c>
      <c r="AX195" s="71">
        <f>'[6]Com Forecast High1'!AW195</f>
        <v>131.16457755354969</v>
      </c>
      <c r="AY195" s="71">
        <f>'[6]Com Forecast High1'!AX195</f>
        <v>130.84978256742119</v>
      </c>
      <c r="AZ195" s="71">
        <f>'[6]Com Forecast High1'!AY195</f>
        <v>130.53574308925937</v>
      </c>
      <c r="BA195" s="71">
        <f>'[6]Com Forecast High1'!AZ195</f>
        <v>130.22245730584515</v>
      </c>
      <c r="BB195" s="71">
        <f>'[6]Com Forecast High1'!BA195</f>
        <v>129.90992340831113</v>
      </c>
      <c r="BC195" s="71">
        <f>'[6]Com Forecast High1'!BB195</f>
        <v>129.59813959213119</v>
      </c>
      <c r="BD195" s="71">
        <f>'[6]Com Forecast High1'!BC195</f>
        <v>129.28710405711007</v>
      </c>
      <c r="BE195" s="71">
        <f>'[6]Com Forecast High1'!BD195</f>
        <v>128.97681500737301</v>
      </c>
      <c r="BF195" s="71">
        <f>'[6]Com Forecast High1'!BE195</f>
        <v>128.6672706513553</v>
      </c>
      <c r="BG195" s="71">
        <f>'[6]Com Forecast High1'!BF195</f>
        <v>128.35846920179208</v>
      </c>
      <c r="BH195" s="71">
        <f>'[6]Com Forecast High1'!BG195</f>
        <v>128.05040887570777</v>
      </c>
      <c r="BI195" s="71">
        <f>'[6]Com Forecast High1'!BH195</f>
        <v>127.74308789440607</v>
      </c>
      <c r="BJ195" s="71">
        <f>'[6]Com Forecast High1'!BI195</f>
        <v>127.4365044834595</v>
      </c>
      <c r="BK195" s="71"/>
      <c r="BL195" s="71"/>
      <c r="BM195" s="8"/>
    </row>
    <row r="196" spans="1:65">
      <c r="A196" s="57"/>
      <c r="B196" s="1" t="str">
        <f t="shared" si="6"/>
        <v>RegionWarehouseStock 2016</v>
      </c>
      <c r="C196" s="57"/>
      <c r="D196" s="185" t="s">
        <v>54</v>
      </c>
      <c r="E196" s="57" t="s">
        <v>5421</v>
      </c>
      <c r="F196" s="57" t="s">
        <v>71</v>
      </c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91"/>
      <c r="AK196" s="71">
        <f>'[6]Com Forecast High1'!AJ196</f>
        <v>450.95397944140859</v>
      </c>
      <c r="AL196" s="71">
        <f>'[6]Com Forecast High1'!AK196</f>
        <v>466.11550044140859</v>
      </c>
      <c r="AM196" s="71">
        <f>'[6]Com Forecast High1'!AL196</f>
        <v>481.74172144140857</v>
      </c>
      <c r="AN196" s="71">
        <f>'[6]Com Forecast High1'!AM196</f>
        <v>485.23264928832867</v>
      </c>
      <c r="AO196" s="71">
        <f>'[6]Com Forecast High1'!AN196</f>
        <v>488.87870996299512</v>
      </c>
      <c r="AP196" s="71">
        <f>'[6]Com Forecast High1'!AO196</f>
        <v>492.27131113835708</v>
      </c>
      <c r="AQ196" s="421">
        <f>'[6]Com Forecast High1'!AP196</f>
        <v>489.94779054978409</v>
      </c>
      <c r="AR196" s="71">
        <f>'[6]Com Forecast High1'!AQ196</f>
        <v>487.63523697838912</v>
      </c>
      <c r="AS196" s="71">
        <f>'[6]Com Forecast High1'!AR196</f>
        <v>485.33359865985119</v>
      </c>
      <c r="AT196" s="71">
        <f>'[6]Com Forecast High1'!AS196</f>
        <v>483.04282407417668</v>
      </c>
      <c r="AU196" s="71">
        <f>'[6]Com Forecast High1'!AT196</f>
        <v>480.76286194454661</v>
      </c>
      <c r="AV196" s="71">
        <f>'[6]Com Forecast High1'!AU196</f>
        <v>478.49366123616835</v>
      </c>
      <c r="AW196" s="71">
        <f>'[6]Com Forecast High1'!AV196</f>
        <v>476.23517115513368</v>
      </c>
      <c r="AX196" s="71">
        <f>'[6]Com Forecast High1'!AW196</f>
        <v>473.98734114728154</v>
      </c>
      <c r="AY196" s="71">
        <f>'[6]Com Forecast High1'!AX196</f>
        <v>471.75012089706638</v>
      </c>
      <c r="AZ196" s="71">
        <f>'[6]Com Forecast High1'!AY196</f>
        <v>469.52346032643226</v>
      </c>
      <c r="BA196" s="71">
        <f>'[6]Com Forecast High1'!AZ196</f>
        <v>467.30730959369151</v>
      </c>
      <c r="BB196" s="71">
        <f>'[6]Com Forecast High1'!BA196</f>
        <v>465.10161909240929</v>
      </c>
      <c r="BC196" s="71">
        <f>'[6]Com Forecast High1'!BB196</f>
        <v>462.90633945029316</v>
      </c>
      <c r="BD196" s="71">
        <f>'[6]Com Forecast High1'!BC196</f>
        <v>460.72142152808783</v>
      </c>
      <c r="BE196" s="71">
        <f>'[6]Com Forecast High1'!BD196</f>
        <v>458.54681641847526</v>
      </c>
      <c r="BF196" s="71">
        <f>'[6]Com Forecast High1'!BE196</f>
        <v>456.38247544498006</v>
      </c>
      <c r="BG196" s="71">
        <f>'[6]Com Forecast High1'!BF196</f>
        <v>454.22835016087981</v>
      </c>
      <c r="BH196" s="71">
        <f>'[6]Com Forecast High1'!BG196</f>
        <v>452.08439234812045</v>
      </c>
      <c r="BI196" s="71">
        <f>'[6]Com Forecast High1'!BH196</f>
        <v>449.95055401623733</v>
      </c>
      <c r="BJ196" s="71">
        <f>'[6]Com Forecast High1'!BI196</f>
        <v>447.82678740128074</v>
      </c>
      <c r="BK196" s="71"/>
      <c r="BL196" s="71"/>
      <c r="BM196" s="8"/>
    </row>
    <row r="197" spans="1:65">
      <c r="A197" s="57"/>
      <c r="B197" s="1" t="str">
        <f t="shared" si="6"/>
        <v>RegionSupermarketStock 2016</v>
      </c>
      <c r="C197" s="57"/>
      <c r="D197" s="185" t="s">
        <v>56</v>
      </c>
      <c r="E197" s="57" t="s">
        <v>5421</v>
      </c>
      <c r="F197" s="57" t="s">
        <v>71</v>
      </c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91"/>
      <c r="AK197" s="71">
        <f>'[6]Com Forecast High1'!AJ197</f>
        <v>50.841932722233658</v>
      </c>
      <c r="AL197" s="71">
        <f>'[6]Com Forecast High1'!AK197</f>
        <v>51.052168835940087</v>
      </c>
      <c r="AM197" s="71">
        <f>'[6]Com Forecast High1'!AL197</f>
        <v>51.30265477993786</v>
      </c>
      <c r="AN197" s="71">
        <f>'[6]Com Forecast High1'!AM197</f>
        <v>51.62610240617542</v>
      </c>
      <c r="AO197" s="71">
        <f>'[6]Com Forecast High1'!AN197</f>
        <v>51.944693184468221</v>
      </c>
      <c r="AP197" s="71">
        <f>'[6]Com Forecast High1'!AO197</f>
        <v>52.259126207988203</v>
      </c>
      <c r="AQ197" s="421">
        <f>'[6]Com Forecast High1'!AP197</f>
        <v>52.012463132286499</v>
      </c>
      <c r="AR197" s="71">
        <f>'[6]Com Forecast High1'!AQ197</f>
        <v>51.766964306302107</v>
      </c>
      <c r="AS197" s="71">
        <f>'[6]Com Forecast High1'!AR197</f>
        <v>51.522624234776359</v>
      </c>
      <c r="AT197" s="71">
        <f>'[6]Com Forecast High1'!AS197</f>
        <v>51.279437448388222</v>
      </c>
      <c r="AU197" s="71">
        <f>'[6]Com Forecast High1'!AT197</f>
        <v>51.037398503631835</v>
      </c>
      <c r="AV197" s="71">
        <f>'[6]Com Forecast High1'!AU197</f>
        <v>50.7965019826947</v>
      </c>
      <c r="AW197" s="71">
        <f>'[6]Com Forecast High1'!AV197</f>
        <v>50.55674249333638</v>
      </c>
      <c r="AX197" s="71">
        <f>'[6]Com Forecast High1'!AW197</f>
        <v>50.318114668767834</v>
      </c>
      <c r="AY197" s="71">
        <f>'[6]Com Forecast High1'!AX197</f>
        <v>50.080613167531247</v>
      </c>
      <c r="AZ197" s="71">
        <f>'[6]Com Forecast High1'!AY197</f>
        <v>49.844232673380503</v>
      </c>
      <c r="BA197" s="71">
        <f>'[6]Com Forecast High1'!AZ197</f>
        <v>49.608967895162152</v>
      </c>
      <c r="BB197" s="71">
        <f>'[6]Com Forecast High1'!BA197</f>
        <v>49.374813566696993</v>
      </c>
      <c r="BC197" s="71">
        <f>'[6]Com Forecast High1'!BB197</f>
        <v>49.141764446662179</v>
      </c>
      <c r="BD197" s="71">
        <f>'[6]Com Forecast High1'!BC197</f>
        <v>48.909815318473946</v>
      </c>
      <c r="BE197" s="71">
        <f>'[6]Com Forecast High1'!BD197</f>
        <v>48.678960990170744</v>
      </c>
      <c r="BF197" s="71">
        <f>'[6]Com Forecast High1'!BE197</f>
        <v>48.449196294297138</v>
      </c>
      <c r="BG197" s="71">
        <f>'[6]Com Forecast High1'!BF197</f>
        <v>48.220516087788056</v>
      </c>
      <c r="BH197" s="71">
        <f>'[6]Com Forecast High1'!BG197</f>
        <v>47.992915251853702</v>
      </c>
      <c r="BI197" s="71">
        <f>'[6]Com Forecast High1'!BH197</f>
        <v>47.766388691864961</v>
      </c>
      <c r="BJ197" s="71">
        <f>'[6]Com Forecast High1'!BI197</f>
        <v>47.540931337239357</v>
      </c>
      <c r="BK197" s="71"/>
      <c r="BL197" s="71"/>
      <c r="BM197" s="8"/>
    </row>
    <row r="198" spans="1:65">
      <c r="A198" s="57"/>
      <c r="B198" s="1" t="str">
        <f t="shared" si="6"/>
        <v>RegionMiniMartStock 2016</v>
      </c>
      <c r="C198" s="57"/>
      <c r="D198" s="185" t="s">
        <v>58</v>
      </c>
      <c r="E198" s="57" t="s">
        <v>5421</v>
      </c>
      <c r="F198" s="57" t="s">
        <v>71</v>
      </c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91"/>
      <c r="AK198" s="71">
        <f>'[6]Com Forecast High1'!AJ198</f>
        <v>23.334502685901921</v>
      </c>
      <c r="AL198" s="71">
        <f>'[6]Com Forecast High1'!AK198</f>
        <v>23.434994303315193</v>
      </c>
      <c r="AM198" s="71">
        <f>'[6]Com Forecast High1'!AL198</f>
        <v>23.554725101263525</v>
      </c>
      <c r="AN198" s="71">
        <f>'[6]Com Forecast High1'!AM198</f>
        <v>23.589745916766049</v>
      </c>
      <c r="AO198" s="71">
        <f>'[6]Com Forecast High1'!AN198</f>
        <v>23.624395817629718</v>
      </c>
      <c r="AP198" s="71">
        <f>'[6]Com Forecast High1'!AO198</f>
        <v>23.658436526228126</v>
      </c>
      <c r="AQ198" s="421">
        <f>'[6]Com Forecast High1'!AP198</f>
        <v>23.60165627856518</v>
      </c>
      <c r="AR198" s="71">
        <f>'[6]Com Forecast High1'!AQ198</f>
        <v>23.545012303496627</v>
      </c>
      <c r="AS198" s="71">
        <f>'[6]Com Forecast High1'!AR198</f>
        <v>23.488504273968235</v>
      </c>
      <c r="AT198" s="71">
        <f>'[6]Com Forecast High1'!AS198</f>
        <v>23.432131863710712</v>
      </c>
      <c r="AU198" s="71">
        <f>'[6]Com Forecast High1'!AT198</f>
        <v>23.375894747237805</v>
      </c>
      <c r="AV198" s="71">
        <f>'[6]Com Forecast High1'!AU198</f>
        <v>23.319792599844437</v>
      </c>
      <c r="AW198" s="71">
        <f>'[6]Com Forecast High1'!AV198</f>
        <v>23.263825097604812</v>
      </c>
      <c r="AX198" s="71">
        <f>'[6]Com Forecast High1'!AW198</f>
        <v>23.207991917370563</v>
      </c>
      <c r="AY198" s="71">
        <f>'[6]Com Forecast High1'!AX198</f>
        <v>23.152292736768878</v>
      </c>
      <c r="AZ198" s="71">
        <f>'[6]Com Forecast High1'!AY198</f>
        <v>23.096727234200628</v>
      </c>
      <c r="BA198" s="71">
        <f>'[6]Com Forecast High1'!AZ198</f>
        <v>23.041295088838545</v>
      </c>
      <c r="BB198" s="71">
        <f>'[6]Com Forecast High1'!BA198</f>
        <v>22.985995980625336</v>
      </c>
      <c r="BC198" s="71">
        <f>'[6]Com Forecast High1'!BB198</f>
        <v>22.930829590271834</v>
      </c>
      <c r="BD198" s="71">
        <f>'[6]Com Forecast High1'!BC198</f>
        <v>22.875795599255184</v>
      </c>
      <c r="BE198" s="71">
        <f>'[6]Com Forecast High1'!BD198</f>
        <v>22.82089368981697</v>
      </c>
      <c r="BF198" s="71">
        <f>'[6]Com Forecast High1'!BE198</f>
        <v>22.76612354496141</v>
      </c>
      <c r="BG198" s="71">
        <f>'[6]Com Forecast High1'!BF198</f>
        <v>22.711484848453502</v>
      </c>
      <c r="BH198" s="71">
        <f>'[6]Com Forecast High1'!BG198</f>
        <v>22.656977284817216</v>
      </c>
      <c r="BI198" s="71">
        <f>'[6]Com Forecast High1'!BH198</f>
        <v>22.602600539333658</v>
      </c>
      <c r="BJ198" s="71">
        <f>'[6]Com Forecast High1'!BI198</f>
        <v>22.548354298039257</v>
      </c>
      <c r="BK198" s="71"/>
      <c r="BL198" s="71"/>
      <c r="BM198" s="8"/>
    </row>
    <row r="199" spans="1:65">
      <c r="A199" s="57"/>
      <c r="B199" s="1" t="str">
        <f t="shared" si="6"/>
        <v>RegionRestaurantStock 2016</v>
      </c>
      <c r="C199" s="57"/>
      <c r="D199" s="185" t="s">
        <v>60</v>
      </c>
      <c r="E199" s="57" t="s">
        <v>5421</v>
      </c>
      <c r="F199" s="57" t="s">
        <v>71</v>
      </c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91"/>
      <c r="AK199" s="71">
        <f>'[6]Com Forecast High1'!AJ199</f>
        <v>49.912520116318802</v>
      </c>
      <c r="AL199" s="71">
        <f>'[6]Com Forecast High1'!AK199</f>
        <v>50.005797385199088</v>
      </c>
      <c r="AM199" s="71">
        <f>'[6]Com Forecast High1'!AL199</f>
        <v>50.116932643252994</v>
      </c>
      <c r="AN199" s="71">
        <f>'[6]Com Forecast High1'!AM199</f>
        <v>50.760226202379151</v>
      </c>
      <c r="AO199" s="71">
        <f>'[6]Com Forecast High1'!AN199</f>
        <v>51.590777590622032</v>
      </c>
      <c r="AP199" s="71">
        <f>'[6]Com Forecast High1'!AO199</f>
        <v>52.315294677242463</v>
      </c>
      <c r="AQ199" s="421">
        <f>'[6]Com Forecast High1'!AP199</f>
        <v>51.844457025147285</v>
      </c>
      <c r="AR199" s="71">
        <f>'[6]Com Forecast High1'!AQ199</f>
        <v>51.377856911920958</v>
      </c>
      <c r="AS199" s="71">
        <f>'[6]Com Forecast High1'!AR199</f>
        <v>50.915456199713667</v>
      </c>
      <c r="AT199" s="71">
        <f>'[6]Com Forecast High1'!AS199</f>
        <v>50.457217093916242</v>
      </c>
      <c r="AU199" s="71">
        <f>'[6]Com Forecast High1'!AT199</f>
        <v>50.003102140070993</v>
      </c>
      <c r="AV199" s="71">
        <f>'[6]Com Forecast High1'!AU199</f>
        <v>49.553074220810359</v>
      </c>
      <c r="AW199" s="71">
        <f>'[6]Com Forecast High1'!AV199</f>
        <v>49.107096552823059</v>
      </c>
      <c r="AX199" s="71">
        <f>'[6]Com Forecast High1'!AW199</f>
        <v>48.665132683847652</v>
      </c>
      <c r="AY199" s="71">
        <f>'[6]Com Forecast High1'!AX199</f>
        <v>48.227146489693027</v>
      </c>
      <c r="AZ199" s="71">
        <f>'[6]Com Forecast High1'!AY199</f>
        <v>47.793102171285788</v>
      </c>
      <c r="BA199" s="71">
        <f>'[6]Com Forecast High1'!AZ199</f>
        <v>47.362964251744209</v>
      </c>
      <c r="BB199" s="71">
        <f>'[6]Com Forecast High1'!BA199</f>
        <v>46.936697573478511</v>
      </c>
      <c r="BC199" s="71">
        <f>'[6]Com Forecast High1'!BB199</f>
        <v>46.514267295317204</v>
      </c>
      <c r="BD199" s="71">
        <f>'[6]Com Forecast High1'!BC199</f>
        <v>46.095638889659348</v>
      </c>
      <c r="BE199" s="71">
        <f>'[6]Com Forecast High1'!BD199</f>
        <v>45.680778139652418</v>
      </c>
      <c r="BF199" s="71">
        <f>'[6]Com Forecast High1'!BE199</f>
        <v>45.269651136395545</v>
      </c>
      <c r="BG199" s="71">
        <f>'[6]Com Forecast High1'!BF199</f>
        <v>44.862224276167979</v>
      </c>
      <c r="BH199" s="71">
        <f>'[6]Com Forecast High1'!BG199</f>
        <v>44.458464257682465</v>
      </c>
      <c r="BI199" s="71">
        <f>'[6]Com Forecast High1'!BH199</f>
        <v>44.058338079363324</v>
      </c>
      <c r="BJ199" s="71">
        <f>'[6]Com Forecast High1'!BI199</f>
        <v>43.66181303664905</v>
      </c>
      <c r="BK199" s="71"/>
      <c r="BL199" s="71"/>
      <c r="BM199" s="8"/>
    </row>
    <row r="200" spans="1:65">
      <c r="A200" s="57"/>
      <c r="B200" s="1" t="str">
        <f t="shared" si="6"/>
        <v>RegionLodgingStock 2016</v>
      </c>
      <c r="C200" s="57"/>
      <c r="D200" s="185" t="s">
        <v>62</v>
      </c>
      <c r="E200" s="57" t="s">
        <v>5421</v>
      </c>
      <c r="F200" s="57" t="s">
        <v>71</v>
      </c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91"/>
      <c r="AK200" s="71">
        <f>'[6]Com Forecast High1'!AJ200</f>
        <v>176.08432845551511</v>
      </c>
      <c r="AL200" s="71">
        <f>'[6]Com Forecast High1'!AK200</f>
        <v>179.1035454555151</v>
      </c>
      <c r="AM200" s="71">
        <f>'[6]Com Forecast High1'!AL200</f>
        <v>182.7245054555151</v>
      </c>
      <c r="AN200" s="71">
        <f>'[6]Com Forecast High1'!AM200</f>
        <v>183.39554272633177</v>
      </c>
      <c r="AO200" s="71">
        <f>'[6]Com Forecast High1'!AN200</f>
        <v>184.23680333015889</v>
      </c>
      <c r="AP200" s="71">
        <f>'[6]Com Forecast High1'!AO200</f>
        <v>185.31024285483278</v>
      </c>
      <c r="AQ200" s="421">
        <f>'[6]Com Forecast High1'!AP200</f>
        <v>184.6245949562699</v>
      </c>
      <c r="AR200" s="71">
        <f>'[6]Com Forecast High1'!AQ200</f>
        <v>183.94148395493167</v>
      </c>
      <c r="AS200" s="71">
        <f>'[6]Com Forecast High1'!AR200</f>
        <v>183.26090046429843</v>
      </c>
      <c r="AT200" s="71">
        <f>'[6]Com Forecast High1'!AS200</f>
        <v>182.58283513258053</v>
      </c>
      <c r="AU200" s="71">
        <f>'[6]Com Forecast High1'!AT200</f>
        <v>181.90727864258994</v>
      </c>
      <c r="AV200" s="71">
        <f>'[6]Com Forecast High1'!AU200</f>
        <v>181.23422171161238</v>
      </c>
      <c r="AW200" s="71">
        <f>'[6]Com Forecast High1'!AV200</f>
        <v>180.5636550912794</v>
      </c>
      <c r="AX200" s="71">
        <f>'[6]Com Forecast High1'!AW200</f>
        <v>179.89556956744164</v>
      </c>
      <c r="AY200" s="71">
        <f>'[6]Com Forecast High1'!AX200</f>
        <v>179.22995596004213</v>
      </c>
      <c r="AZ200" s="71">
        <f>'[6]Com Forecast High1'!AY200</f>
        <v>178.56680512298999</v>
      </c>
      <c r="BA200" s="71">
        <f>'[6]Com Forecast High1'!AZ200</f>
        <v>177.90610794403491</v>
      </c>
      <c r="BB200" s="71">
        <f>'[6]Com Forecast High1'!BA200</f>
        <v>177.24785534464198</v>
      </c>
      <c r="BC200" s="71">
        <f>'[6]Com Forecast High1'!BB200</f>
        <v>176.59203827986678</v>
      </c>
      <c r="BD200" s="71">
        <f>'[6]Com Forecast High1'!BC200</f>
        <v>175.93864773823128</v>
      </c>
      <c r="BE200" s="71">
        <f>'[6]Com Forecast High1'!BD200</f>
        <v>175.2876747415998</v>
      </c>
      <c r="BF200" s="71">
        <f>'[6]Com Forecast High1'!BE200</f>
        <v>174.63911034505588</v>
      </c>
      <c r="BG200" s="71">
        <f>'[6]Com Forecast High1'!BF200</f>
        <v>173.99294563677915</v>
      </c>
      <c r="BH200" s="71">
        <f>'[6]Com Forecast High1'!BG200</f>
        <v>173.34917173792309</v>
      </c>
      <c r="BI200" s="71">
        <f>'[6]Com Forecast High1'!BH200</f>
        <v>172.70777980249278</v>
      </c>
      <c r="BJ200" s="71">
        <f>'[6]Com Forecast High1'!BI200</f>
        <v>172.06876101722352</v>
      </c>
      <c r="BK200" s="71"/>
      <c r="BL200" s="71"/>
      <c r="BM200" s="8"/>
    </row>
    <row r="201" spans="1:65">
      <c r="A201" s="57"/>
      <c r="B201" s="1" t="str">
        <f t="shared" si="6"/>
        <v>RegionHospitalStock 2016</v>
      </c>
      <c r="C201" s="57"/>
      <c r="D201" s="185" t="s">
        <v>64</v>
      </c>
      <c r="E201" s="57" t="s">
        <v>5421</v>
      </c>
      <c r="F201" s="57" t="s">
        <v>71</v>
      </c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91"/>
      <c r="AK201" s="71">
        <f>'[6]Com Forecast High1'!AJ201</f>
        <v>101.41807522071713</v>
      </c>
      <c r="AL201" s="71">
        <f>'[6]Com Forecast High1'!AK201</f>
        <v>102.85721022071712</v>
      </c>
      <c r="AM201" s="71">
        <f>'[6]Com Forecast High1'!AL201</f>
        <v>103.99197822071713</v>
      </c>
      <c r="AN201" s="71">
        <f>'[6]Com Forecast High1'!AM201</f>
        <v>107.65614377534955</v>
      </c>
      <c r="AO201" s="71">
        <f>'[6]Com Forecast High1'!AN201</f>
        <v>110.89701878826222</v>
      </c>
      <c r="AP201" s="71">
        <f>'[6]Com Forecast High1'!AO201</f>
        <v>113.96949456021028</v>
      </c>
      <c r="AQ201" s="421">
        <f>'[6]Com Forecast High1'!AP201</f>
        <v>113.50221963251342</v>
      </c>
      <c r="AR201" s="71">
        <f>'[6]Com Forecast High1'!AQ201</f>
        <v>113.03686053202011</v>
      </c>
      <c r="AS201" s="71">
        <f>'[6]Com Forecast High1'!AR201</f>
        <v>112.57340940383882</v>
      </c>
      <c r="AT201" s="71">
        <f>'[6]Com Forecast High1'!AS201</f>
        <v>112.11185842528309</v>
      </c>
      <c r="AU201" s="71">
        <f>'[6]Com Forecast High1'!AT201</f>
        <v>111.65219980573941</v>
      </c>
      <c r="AV201" s="71">
        <f>'[6]Com Forecast High1'!AU201</f>
        <v>111.1944257865359</v>
      </c>
      <c r="AW201" s="71">
        <f>'[6]Com Forecast High1'!AV201</f>
        <v>110.7385286408111</v>
      </c>
      <c r="AX201" s="71">
        <f>'[6]Com Forecast High1'!AW201</f>
        <v>110.28450067338377</v>
      </c>
      <c r="AY201" s="71">
        <f>'[6]Com Forecast High1'!AX201</f>
        <v>109.8323342206229</v>
      </c>
      <c r="AZ201" s="71">
        <f>'[6]Com Forecast High1'!AY201</f>
        <v>109.38202165031834</v>
      </c>
      <c r="BA201" s="71">
        <f>'[6]Com Forecast High1'!AZ201</f>
        <v>108.93355536155204</v>
      </c>
      <c r="BB201" s="71">
        <f>'[6]Com Forecast High1'!BA201</f>
        <v>108.48692778456969</v>
      </c>
      <c r="BC201" s="71">
        <f>'[6]Com Forecast High1'!BB201</f>
        <v>108.04213138065295</v>
      </c>
      <c r="BD201" s="71">
        <f>'[6]Com Forecast High1'!BC201</f>
        <v>107.59915864199226</v>
      </c>
      <c r="BE201" s="71">
        <f>'[6]Com Forecast High1'!BD201</f>
        <v>107.15800209156011</v>
      </c>
      <c r="BF201" s="71">
        <f>'[6]Com Forecast High1'!BE201</f>
        <v>106.71865428298472</v>
      </c>
      <c r="BG201" s="71">
        <f>'[6]Com Forecast High1'!BF201</f>
        <v>106.28110780042448</v>
      </c>
      <c r="BH201" s="71">
        <f>'[6]Com Forecast High1'!BG201</f>
        <v>105.84535525844274</v>
      </c>
      <c r="BI201" s="71">
        <f>'[6]Com Forecast High1'!BH201</f>
        <v>105.41138930188312</v>
      </c>
      <c r="BJ201" s="71">
        <f>'[6]Com Forecast High1'!BI201</f>
        <v>104.9792026057454</v>
      </c>
      <c r="BK201" s="71"/>
      <c r="BL201" s="71"/>
      <c r="BM201" s="8"/>
    </row>
    <row r="202" spans="1:65">
      <c r="A202" s="57"/>
      <c r="B202" s="1" t="str">
        <f t="shared" si="6"/>
        <v>RegionResidential CareStock 2016</v>
      </c>
      <c r="C202" s="57"/>
      <c r="D202" s="186" t="s">
        <v>5434</v>
      </c>
      <c r="E202" s="57" t="s">
        <v>5421</v>
      </c>
      <c r="F202" s="57" t="s">
        <v>71</v>
      </c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91"/>
      <c r="AK202" s="71">
        <f>'[6]Com Forecast High1'!AJ202</f>
        <v>128.89772438416014</v>
      </c>
      <c r="AL202" s="71">
        <f>'[6]Com Forecast High1'!AK202</f>
        <v>131.25361338416016</v>
      </c>
      <c r="AM202" s="71">
        <f>'[6]Com Forecast High1'!AL202</f>
        <v>133.62851738416015</v>
      </c>
      <c r="AN202" s="71">
        <f>'[6]Com Forecast High1'!AM202</f>
        <v>135.09608716170118</v>
      </c>
      <c r="AO202" s="71">
        <f>'[6]Com Forecast High1'!AN202</f>
        <v>137.33442462547924</v>
      </c>
      <c r="AP202" s="71">
        <f>'[6]Com Forecast High1'!AO202</f>
        <v>139.9045227105708</v>
      </c>
      <c r="AQ202" s="421">
        <f>'[6]Com Forecast High1'!AP202</f>
        <v>139.33091416745748</v>
      </c>
      <c r="AR202" s="71">
        <f>'[6]Com Forecast High1'!AQ202</f>
        <v>138.75965741937091</v>
      </c>
      <c r="AS202" s="71">
        <f>'[6]Com Forecast High1'!AR202</f>
        <v>138.1907428239515</v>
      </c>
      <c r="AT202" s="71">
        <f>'[6]Com Forecast High1'!AS202</f>
        <v>137.62416077837327</v>
      </c>
      <c r="AU202" s="71">
        <f>'[6]Com Forecast High1'!AT202</f>
        <v>137.05990171918194</v>
      </c>
      <c r="AV202" s="71">
        <f>'[6]Com Forecast High1'!AU202</f>
        <v>136.4979561221333</v>
      </c>
      <c r="AW202" s="71">
        <f>'[6]Com Forecast High1'!AV202</f>
        <v>135.93831450203254</v>
      </c>
      <c r="AX202" s="71">
        <f>'[6]Com Forecast High1'!AW202</f>
        <v>135.38096741257422</v>
      </c>
      <c r="AY202" s="71">
        <f>'[6]Com Forecast High1'!AX202</f>
        <v>134.82590544618267</v>
      </c>
      <c r="AZ202" s="71">
        <f>'[6]Com Forecast High1'!AY202</f>
        <v>134.27311923385332</v>
      </c>
      <c r="BA202" s="71">
        <f>'[6]Com Forecast High1'!AZ202</f>
        <v>133.7225994449945</v>
      </c>
      <c r="BB202" s="71">
        <f>'[6]Com Forecast High1'!BA202</f>
        <v>133.17433678727002</v>
      </c>
      <c r="BC202" s="71">
        <f>'[6]Com Forecast High1'!BB202</f>
        <v>132.62832200644223</v>
      </c>
      <c r="BD202" s="71">
        <f>'[6]Com Forecast High1'!BC202</f>
        <v>132.08454588621584</v>
      </c>
      <c r="BE202" s="71">
        <f>'[6]Com Forecast High1'!BD202</f>
        <v>131.54299924808231</v>
      </c>
      <c r="BF202" s="71">
        <f>'[6]Com Forecast High1'!BE202</f>
        <v>131.00367295116519</v>
      </c>
      <c r="BG202" s="71">
        <f>'[6]Com Forecast High1'!BF202</f>
        <v>130.4665578920654</v>
      </c>
      <c r="BH202" s="71">
        <f>'[6]Com Forecast High1'!BG202</f>
        <v>129.93164500470795</v>
      </c>
      <c r="BI202" s="71">
        <f>'[6]Com Forecast High1'!BH202</f>
        <v>129.39892526018866</v>
      </c>
      <c r="BJ202" s="71">
        <f>'[6]Com Forecast High1'!BI202</f>
        <v>128.86838966662188</v>
      </c>
      <c r="BK202" s="71"/>
      <c r="BL202" s="71"/>
      <c r="BM202" s="8"/>
    </row>
    <row r="203" spans="1:65">
      <c r="A203" s="57"/>
      <c r="B203" s="1" t="str">
        <f t="shared" si="6"/>
        <v>RegionAssemblyStock 2016</v>
      </c>
      <c r="C203" s="57"/>
      <c r="D203" s="185" t="s">
        <v>67</v>
      </c>
      <c r="E203" s="57" t="s">
        <v>5421</v>
      </c>
      <c r="F203" s="57" t="s">
        <v>71</v>
      </c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91"/>
      <c r="AK203" s="71">
        <f>'[6]Com Forecast High1'!AJ203</f>
        <v>363.0914188077565</v>
      </c>
      <c r="AL203" s="71">
        <f>'[6]Com Forecast High1'!AK203</f>
        <v>365.58917580775653</v>
      </c>
      <c r="AM203" s="71">
        <f>'[6]Com Forecast High1'!AL203</f>
        <v>367.80442080775651</v>
      </c>
      <c r="AN203" s="71">
        <f>'[6]Com Forecast High1'!AM203</f>
        <v>370.99605168078642</v>
      </c>
      <c r="AO203" s="71">
        <f>'[6]Com Forecast High1'!AN203</f>
        <v>373.65169430179469</v>
      </c>
      <c r="AP203" s="71">
        <f>'[6]Com Forecast High1'!AO203</f>
        <v>375.76903062038861</v>
      </c>
      <c r="AQ203" s="421">
        <f>'[6]Com Forecast High1'!AP203</f>
        <v>374.0830802363385</v>
      </c>
      <c r="AR203" s="71">
        <f>'[6]Com Forecast High1'!AQ203</f>
        <v>372.40469414967811</v>
      </c>
      <c r="AS203" s="71">
        <f>'[6]Com Forecast High1'!AR203</f>
        <v>370.73383842192658</v>
      </c>
      <c r="AT203" s="71">
        <f>'[6]Com Forecast High1'!AS203</f>
        <v>369.07047926687358</v>
      </c>
      <c r="AU203" s="71">
        <f>'[6]Com Forecast High1'!AT203</f>
        <v>367.41458304989618</v>
      </c>
      <c r="AV203" s="71">
        <f>'[6]Com Forecast High1'!AU203</f>
        <v>365.76611628727898</v>
      </c>
      <c r="AW203" s="71">
        <f>'[6]Com Forecast High1'!AV203</f>
        <v>364.12504564553672</v>
      </c>
      <c r="AX203" s="71">
        <f>'[6]Com Forecast High1'!AW203</f>
        <v>362.49133794074038</v>
      </c>
      <c r="AY203" s="71">
        <f>'[6]Com Forecast High1'!AX203</f>
        <v>360.86496013784631</v>
      </c>
      <c r="AZ203" s="71">
        <f>'[6]Com Forecast High1'!AY203</f>
        <v>359.24587935002785</v>
      </c>
      <c r="BA203" s="71">
        <f>'[6]Com Forecast High1'!AZ203</f>
        <v>357.63406283801066</v>
      </c>
      <c r="BB203" s="71">
        <f>'[6]Com Forecast High1'!BA203</f>
        <v>356.02947800941081</v>
      </c>
      <c r="BC203" s="71">
        <f>'[6]Com Forecast High1'!BB203</f>
        <v>354.43209241807529</v>
      </c>
      <c r="BD203" s="71">
        <f>'[6]Com Forecast High1'!BC203</f>
        <v>352.84187376342618</v>
      </c>
      <c r="BE203" s="71">
        <f>'[6]Com Forecast High1'!BD203</f>
        <v>351.25878988980764</v>
      </c>
      <c r="BF203" s="71">
        <f>'[6]Com Forecast High1'!BE203</f>
        <v>349.68280878583539</v>
      </c>
      <c r="BG203" s="71">
        <f>'[6]Com Forecast High1'!BF203</f>
        <v>348.11389858374957</v>
      </c>
      <c r="BH203" s="71">
        <f>'[6]Com Forecast High1'!BG203</f>
        <v>346.55202755877053</v>
      </c>
      <c r="BI203" s="71">
        <f>'[6]Com Forecast High1'!BH203</f>
        <v>344.99716412845686</v>
      </c>
      <c r="BJ203" s="71">
        <f>'[6]Com Forecast High1'!BI203</f>
        <v>343.44927685206721</v>
      </c>
      <c r="BK203" s="71"/>
      <c r="BL203" s="71"/>
      <c r="BM203" s="8"/>
    </row>
    <row r="204" spans="1:65">
      <c r="A204" s="57"/>
      <c r="B204" s="1" t="str">
        <f t="shared" si="6"/>
        <v>RegionOtherStock 2016</v>
      </c>
      <c r="C204" s="57"/>
      <c r="D204" s="185" t="s">
        <v>69</v>
      </c>
      <c r="E204" s="57" t="s">
        <v>5421</v>
      </c>
      <c r="F204" s="57" t="s">
        <v>71</v>
      </c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91"/>
      <c r="AK204" s="71">
        <f>'[6]Com Forecast High1'!AJ204</f>
        <v>329.02027590514081</v>
      </c>
      <c r="AL204" s="71">
        <f>'[6]Com Forecast High1'!AK204</f>
        <v>341.7260589051408</v>
      </c>
      <c r="AM204" s="71">
        <f>'[6]Com Forecast High1'!AL204</f>
        <v>352.81769690514079</v>
      </c>
      <c r="AN204" s="71">
        <f>'[6]Com Forecast High1'!AM204</f>
        <v>360.11172081402447</v>
      </c>
      <c r="AO204" s="71">
        <f>'[6]Com Forecast High1'!AN204</f>
        <v>366.61769903389188</v>
      </c>
      <c r="AP204" s="71">
        <f>'[6]Com Forecast High1'!AO204</f>
        <v>371.99363487654216</v>
      </c>
      <c r="AQ204" s="421">
        <f>'[6]Com Forecast High1'!AP204</f>
        <v>368.64569216265329</v>
      </c>
      <c r="AR204" s="71">
        <f>'[6]Com Forecast High1'!AQ204</f>
        <v>365.32788093318936</v>
      </c>
      <c r="AS204" s="71">
        <f>'[6]Com Forecast High1'!AR204</f>
        <v>362.03993000479068</v>
      </c>
      <c r="AT204" s="71">
        <f>'[6]Com Forecast High1'!AS204</f>
        <v>358.7815706347476</v>
      </c>
      <c r="AU204" s="71">
        <f>'[6]Com Forecast High1'!AT204</f>
        <v>355.55253649903483</v>
      </c>
      <c r="AV204" s="71">
        <f>'[6]Com Forecast High1'!AU204</f>
        <v>352.35256367054353</v>
      </c>
      <c r="AW204" s="71">
        <f>'[6]Com Forecast High1'!AV204</f>
        <v>349.18139059750865</v>
      </c>
      <c r="AX204" s="71">
        <f>'[6]Com Forecast High1'!AW204</f>
        <v>346.03875808213104</v>
      </c>
      <c r="AY204" s="71">
        <f>'[6]Com Forecast High1'!AX204</f>
        <v>342.92440925939184</v>
      </c>
      <c r="AZ204" s="71">
        <f>'[6]Com Forecast High1'!AY204</f>
        <v>339.83808957605731</v>
      </c>
      <c r="BA204" s="71">
        <f>'[6]Com Forecast High1'!AZ204</f>
        <v>336.77954676987281</v>
      </c>
      <c r="BB204" s="71">
        <f>'[6]Com Forecast High1'!BA204</f>
        <v>333.74853084894391</v>
      </c>
      <c r="BC204" s="71">
        <f>'[6]Com Forecast High1'!BB204</f>
        <v>330.74479407130343</v>
      </c>
      <c r="BD204" s="71">
        <f>'[6]Com Forecast High1'!BC204</f>
        <v>327.76809092466175</v>
      </c>
      <c r="BE204" s="71">
        <f>'[6]Com Forecast High1'!BD204</f>
        <v>324.81817810633981</v>
      </c>
      <c r="BF204" s="71">
        <f>'[6]Com Forecast High1'!BE204</f>
        <v>321.89481450338269</v>
      </c>
      <c r="BG204" s="71">
        <f>'[6]Com Forecast High1'!BF204</f>
        <v>318.99776117285228</v>
      </c>
      <c r="BH204" s="71">
        <f>'[6]Com Forecast High1'!BG204</f>
        <v>316.12678132229661</v>
      </c>
      <c r="BI204" s="71">
        <f>'[6]Com Forecast High1'!BH204</f>
        <v>313.2816402903959</v>
      </c>
      <c r="BJ204" s="71">
        <f>'[6]Com Forecast High1'!BI204</f>
        <v>310.46210552778234</v>
      </c>
      <c r="BK204" s="71"/>
      <c r="BL204" s="71"/>
      <c r="BM204" s="8"/>
    </row>
    <row r="207" spans="1:65">
      <c r="E207" s="57" t="s">
        <v>5448</v>
      </c>
      <c r="F207" s="57" t="s">
        <v>8</v>
      </c>
      <c r="G207" s="57" t="s">
        <v>5455</v>
      </c>
      <c r="H207" s="16">
        <v>42.389799174074071</v>
      </c>
      <c r="I207" s="16">
        <v>36.465809974074077</v>
      </c>
      <c r="J207" s="16">
        <v>35.569335074074075</v>
      </c>
      <c r="K207" s="16">
        <v>38.272286974074078</v>
      </c>
      <c r="L207" s="16">
        <v>34.157084474074075</v>
      </c>
      <c r="M207" s="16">
        <v>35.53257534037408</v>
      </c>
      <c r="N207" s="16">
        <v>36.773434690474069</v>
      </c>
      <c r="O207" s="16">
        <v>42.359566936074067</v>
      </c>
      <c r="P207" s="16">
        <v>51.593021086074074</v>
      </c>
      <c r="Q207" s="16">
        <v>51.05823207407407</v>
      </c>
      <c r="R207" s="16">
        <v>58.828523630074066</v>
      </c>
      <c r="S207" s="16">
        <v>69.276658966074081</v>
      </c>
      <c r="T207" s="16">
        <v>78.406612488074074</v>
      </c>
      <c r="U207" s="16">
        <v>74.656716200074086</v>
      </c>
      <c r="V207" s="16">
        <v>62.619136074074078</v>
      </c>
      <c r="W207" s="16">
        <v>48.797968286074081</v>
      </c>
      <c r="X207" s="16">
        <v>52.20252758307408</v>
      </c>
      <c r="Y207" s="16">
        <v>51.00957789207407</v>
      </c>
      <c r="Z207" s="16">
        <v>67.083563074074078</v>
      </c>
      <c r="AA207" s="16">
        <v>72.079969074074057</v>
      </c>
      <c r="AB207" s="16">
        <v>65.729459982444979</v>
      </c>
      <c r="AC207" s="16">
        <v>64.942320409137878</v>
      </c>
      <c r="AD207" s="16">
        <v>63.362334928324181</v>
      </c>
      <c r="AE207" s="16">
        <v>65.142943044759335</v>
      </c>
      <c r="AF207" s="16">
        <v>66.739289699029854</v>
      </c>
      <c r="AG207" s="16">
        <v>44.714785074074072</v>
      </c>
      <c r="AH207" s="16">
        <v>43.824620297609542</v>
      </c>
      <c r="AI207" s="16">
        <v>57.604555574293428</v>
      </c>
      <c r="AJ207" s="16">
        <v>50.242896550824476</v>
      </c>
      <c r="AK207" s="16">
        <v>58.268733663173791</v>
      </c>
      <c r="AL207" s="16">
        <v>50.493979287084123</v>
      </c>
      <c r="AM207" s="16">
        <v>43.950761548361811</v>
      </c>
      <c r="AN207" s="16">
        <v>43.962803863542256</v>
      </c>
      <c r="AO207" s="16">
        <v>37.712548165419328</v>
      </c>
      <c r="AP207" s="16">
        <v>34.53675058472281</v>
      </c>
      <c r="AQ207" s="422">
        <v>37.965263951109904</v>
      </c>
      <c r="AR207" s="16">
        <v>37.903094546109358</v>
      </c>
      <c r="AS207" s="16">
        <v>40.880215551256242</v>
      </c>
      <c r="AT207" s="16">
        <v>43.730713547850435</v>
      </c>
      <c r="AU207" s="16">
        <v>46.529113830491454</v>
      </c>
      <c r="AV207" s="16">
        <v>52.384578151230279</v>
      </c>
      <c r="AW207" s="16">
        <v>56.641273479232602</v>
      </c>
      <c r="AX207" s="16">
        <v>54.088903811247384</v>
      </c>
      <c r="AY207" s="16">
        <v>56.771435539482184</v>
      </c>
      <c r="AZ207" s="16">
        <v>54.856799310951004</v>
      </c>
      <c r="BA207" s="16">
        <v>53.631396694614288</v>
      </c>
      <c r="BB207" s="16">
        <v>50.852056772951997</v>
      </c>
      <c r="BC207" s="16">
        <v>49.701378701184801</v>
      </c>
      <c r="BD207" s="16">
        <v>50.180406523032829</v>
      </c>
      <c r="BE207" s="16">
        <v>50.180406523032829</v>
      </c>
      <c r="BF207" s="16">
        <v>50.180406523032829</v>
      </c>
      <c r="BG207" s="16">
        <v>50.180406523032829</v>
      </c>
      <c r="BH207" s="16">
        <v>50.180406523032829</v>
      </c>
      <c r="BI207" s="16">
        <v>50.180406523032829</v>
      </c>
      <c r="BJ207" s="16">
        <v>50.180406523032829</v>
      </c>
    </row>
    <row r="208" spans="1:65">
      <c r="D208" s="4"/>
      <c r="AZ208" s="88"/>
      <c r="BA208" s="88"/>
      <c r="BB208" s="88"/>
      <c r="BC208" s="88"/>
      <c r="BD208" s="88"/>
    </row>
    <row r="209" spans="1:56"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423"/>
      <c r="AR209" s="8"/>
      <c r="AS209" s="8"/>
      <c r="AT209" s="8"/>
      <c r="AU209" s="8"/>
      <c r="AV209" s="8"/>
      <c r="AW209" s="8"/>
      <c r="AX209" s="8"/>
      <c r="AY209" s="8"/>
    </row>
    <row r="210" spans="1:56"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423"/>
      <c r="AR210" s="8"/>
      <c r="AS210" s="8"/>
      <c r="AT210" s="8"/>
      <c r="AU210" s="8"/>
      <c r="AV210" s="8"/>
      <c r="AW210" s="8"/>
      <c r="AX210" s="8"/>
      <c r="AY210" s="8"/>
    </row>
    <row r="211" spans="1:56"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423"/>
      <c r="AR211" s="8"/>
      <c r="AS211" s="8"/>
      <c r="AT211" s="8"/>
      <c r="AU211" s="8"/>
      <c r="AV211" s="8"/>
      <c r="AW211" s="8"/>
      <c r="AX211" s="8"/>
      <c r="AY211" s="8"/>
    </row>
    <row r="212" spans="1:56"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423"/>
      <c r="AR212" s="8"/>
      <c r="AS212" s="8"/>
      <c r="AT212" s="8"/>
      <c r="AU212" s="8"/>
      <c r="AV212" s="8"/>
      <c r="AW212" s="8"/>
      <c r="AX212" s="8"/>
      <c r="AY212" s="8"/>
    </row>
    <row r="214" spans="1:56">
      <c r="D214" s="4" t="s">
        <v>5450</v>
      </c>
      <c r="BD214" s="88"/>
    </row>
    <row r="215" spans="1:56">
      <c r="D215" s="4" t="s">
        <v>140</v>
      </c>
    </row>
    <row r="216" spans="1:56">
      <c r="A216" s="8"/>
      <c r="B216" s="8"/>
      <c r="D216" s="185" t="s">
        <v>41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423"/>
      <c r="AR216" s="8"/>
      <c r="AS216" s="8"/>
      <c r="AT216" s="8"/>
      <c r="AU216" s="8"/>
      <c r="AV216" s="8"/>
      <c r="AW216" s="8"/>
      <c r="AX216" s="8"/>
      <c r="AY216" s="8"/>
    </row>
    <row r="217" spans="1:56">
      <c r="A217" s="8"/>
      <c r="B217" s="8"/>
      <c r="D217" s="185" t="s">
        <v>43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423"/>
      <c r="AR217" s="8"/>
      <c r="AS217" s="8"/>
      <c r="AT217" s="8"/>
      <c r="AU217" s="8"/>
      <c r="AV217" s="8"/>
      <c r="AW217" s="8"/>
      <c r="AX217" s="8"/>
      <c r="AY217" s="8"/>
    </row>
    <row r="218" spans="1:56">
      <c r="A218" s="8"/>
      <c r="B218" s="8"/>
      <c r="D218" s="185" t="s">
        <v>45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423"/>
      <c r="AR218" s="8"/>
      <c r="AS218" s="8"/>
      <c r="AT218" s="8"/>
      <c r="AU218" s="8"/>
      <c r="AV218" s="8"/>
      <c r="AW218" s="8"/>
      <c r="AX218" s="8"/>
      <c r="AY218" s="8"/>
    </row>
    <row r="219" spans="1:56">
      <c r="A219" s="8"/>
      <c r="B219" s="8"/>
      <c r="D219" s="186" t="s">
        <v>5432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423"/>
      <c r="AR219" s="8"/>
      <c r="AS219" s="8"/>
      <c r="AT219" s="8"/>
      <c r="AU219" s="8"/>
      <c r="AV219" s="8"/>
      <c r="AW219" s="8"/>
      <c r="AX219" s="8"/>
      <c r="AY219" s="8"/>
    </row>
    <row r="220" spans="1:56">
      <c r="A220" s="8"/>
      <c r="B220" s="8"/>
      <c r="D220" s="186" t="s">
        <v>5429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423"/>
      <c r="AR220" s="8"/>
      <c r="AS220" s="8"/>
      <c r="AT220" s="8"/>
      <c r="AU220" s="8"/>
      <c r="AV220" s="8"/>
      <c r="AW220" s="8"/>
      <c r="AX220" s="8"/>
      <c r="AY220" s="8"/>
    </row>
    <row r="221" spans="1:56">
      <c r="A221" s="8"/>
      <c r="B221" s="8"/>
      <c r="D221" s="186" t="s">
        <v>5430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423"/>
      <c r="AR221" s="8"/>
      <c r="AS221" s="8"/>
      <c r="AT221" s="8"/>
      <c r="AU221" s="8"/>
      <c r="AV221" s="8"/>
      <c r="AW221" s="8"/>
      <c r="AX221" s="8"/>
      <c r="AY221" s="8"/>
    </row>
    <row r="222" spans="1:56">
      <c r="A222" s="8"/>
      <c r="B222" s="8"/>
      <c r="D222" s="186" t="s">
        <v>5431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423"/>
      <c r="AR222" s="8"/>
      <c r="AS222" s="8"/>
      <c r="AT222" s="8"/>
      <c r="AU222" s="8"/>
      <c r="AV222" s="8"/>
      <c r="AW222" s="8"/>
      <c r="AX222" s="8"/>
      <c r="AY222" s="8"/>
    </row>
    <row r="223" spans="1:56">
      <c r="A223" s="8"/>
      <c r="B223" s="8"/>
      <c r="D223" s="186" t="s">
        <v>5433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423"/>
      <c r="AR223" s="8"/>
      <c r="AS223" s="8"/>
      <c r="AT223" s="8"/>
      <c r="AU223" s="8"/>
      <c r="AV223" s="8"/>
      <c r="AW223" s="8"/>
      <c r="AX223" s="8"/>
      <c r="AY223" s="8"/>
    </row>
    <row r="224" spans="1:56">
      <c r="A224" s="8"/>
      <c r="B224" s="8"/>
      <c r="D224" s="185" t="s">
        <v>52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423"/>
      <c r="AR224" s="8"/>
      <c r="AS224" s="8"/>
      <c r="AT224" s="8"/>
      <c r="AU224" s="8"/>
      <c r="AV224" s="8"/>
      <c r="AW224" s="8"/>
      <c r="AX224" s="8"/>
      <c r="AY224" s="8"/>
    </row>
    <row r="225" spans="1:56">
      <c r="A225" s="8"/>
      <c r="B225" s="8"/>
      <c r="D225" s="185" t="s">
        <v>54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423"/>
      <c r="AR225" s="8"/>
      <c r="AS225" s="8"/>
      <c r="AT225" s="8"/>
      <c r="AU225" s="8"/>
      <c r="AV225" s="8"/>
      <c r="AW225" s="8"/>
      <c r="AX225" s="8"/>
      <c r="AY225" s="8"/>
    </row>
    <row r="226" spans="1:56">
      <c r="A226" s="8"/>
      <c r="B226" s="8"/>
      <c r="D226" s="185" t="s">
        <v>56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423"/>
      <c r="AR226" s="8"/>
      <c r="AS226" s="8"/>
      <c r="AT226" s="8"/>
      <c r="AU226" s="8"/>
      <c r="AV226" s="8"/>
      <c r="AW226" s="8"/>
      <c r="AX226" s="8"/>
      <c r="AY226" s="8"/>
    </row>
    <row r="227" spans="1:56">
      <c r="A227" s="8"/>
      <c r="B227" s="8"/>
      <c r="D227" s="185" t="s">
        <v>58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423"/>
      <c r="AR227" s="8"/>
      <c r="AS227" s="8"/>
      <c r="AT227" s="8"/>
      <c r="AU227" s="8"/>
      <c r="AV227" s="8"/>
      <c r="AW227" s="8"/>
      <c r="AX227" s="8"/>
      <c r="AY227" s="8"/>
    </row>
    <row r="228" spans="1:56">
      <c r="A228" s="8"/>
      <c r="B228" s="8"/>
      <c r="D228" s="185" t="s">
        <v>60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423"/>
      <c r="AR228" s="8"/>
      <c r="AS228" s="8"/>
      <c r="AT228" s="8"/>
      <c r="AU228" s="8"/>
      <c r="AV228" s="8"/>
      <c r="AW228" s="8"/>
      <c r="AX228" s="8"/>
      <c r="AY228" s="8"/>
    </row>
    <row r="229" spans="1:56">
      <c r="A229" s="8"/>
      <c r="B229" s="8"/>
      <c r="D229" s="185" t="s">
        <v>62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423"/>
      <c r="AR229" s="8"/>
      <c r="AS229" s="8"/>
      <c r="AT229" s="8"/>
      <c r="AU229" s="8"/>
      <c r="AV229" s="8"/>
      <c r="AW229" s="8"/>
      <c r="AX229" s="8"/>
      <c r="AY229" s="8"/>
    </row>
    <row r="230" spans="1:56">
      <c r="A230" s="8"/>
      <c r="B230" s="8"/>
      <c r="D230" s="185" t="s">
        <v>64</v>
      </c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423"/>
      <c r="AR230" s="8"/>
      <c r="AS230" s="8"/>
      <c r="AT230" s="8"/>
      <c r="AU230" s="8"/>
      <c r="AV230" s="8"/>
      <c r="AW230" s="8"/>
      <c r="AX230" s="8"/>
      <c r="AY230" s="8"/>
    </row>
    <row r="231" spans="1:56">
      <c r="A231" s="8"/>
      <c r="B231" s="8"/>
      <c r="D231" s="186" t="s">
        <v>5434</v>
      </c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423"/>
      <c r="AR231" s="8"/>
      <c r="AS231" s="8"/>
      <c r="AT231" s="8"/>
      <c r="AU231" s="8"/>
      <c r="AV231" s="8"/>
      <c r="AW231" s="8"/>
      <c r="AX231" s="8"/>
      <c r="AY231" s="8"/>
    </row>
    <row r="232" spans="1:56">
      <c r="A232" s="8"/>
      <c r="B232" s="8"/>
      <c r="D232" s="185" t="s">
        <v>67</v>
      </c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423"/>
      <c r="AR232" s="8"/>
      <c r="AS232" s="8"/>
      <c r="AT232" s="8"/>
      <c r="AU232" s="8"/>
      <c r="AV232" s="8"/>
      <c r="AW232" s="8"/>
      <c r="AX232" s="8"/>
      <c r="AY232" s="8"/>
    </row>
    <row r="233" spans="1:56">
      <c r="A233" s="8"/>
      <c r="B233" s="8"/>
      <c r="D233" s="185" t="s">
        <v>69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423"/>
      <c r="AR233" s="8"/>
      <c r="AS233" s="8"/>
      <c r="AT233" s="8"/>
      <c r="AU233" s="8"/>
      <c r="AV233" s="8"/>
      <c r="AW233" s="8"/>
      <c r="AX233" s="8"/>
      <c r="AY233" s="8"/>
    </row>
    <row r="234" spans="1:56">
      <c r="AZ234" s="1"/>
      <c r="BA234" s="1"/>
      <c r="BB234" s="1"/>
      <c r="BC234" s="1"/>
      <c r="BD234" s="1"/>
    </row>
    <row r="235" spans="1:56">
      <c r="D235" s="4" t="s">
        <v>74</v>
      </c>
      <c r="AZ235" s="1"/>
      <c r="BA235" s="1"/>
      <c r="BB235" s="1"/>
      <c r="BC235" s="1"/>
      <c r="BD235" s="1"/>
    </row>
    <row r="236" spans="1:56">
      <c r="A236" s="8"/>
      <c r="B236" s="8"/>
      <c r="D236" s="185" t="s">
        <v>41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423"/>
      <c r="AR236" s="8"/>
      <c r="AS236" s="8"/>
      <c r="AT236" s="8"/>
      <c r="AU236" s="8"/>
      <c r="AV236" s="8"/>
      <c r="AW236" s="8"/>
      <c r="AX236" s="8"/>
      <c r="AY236" s="8"/>
    </row>
    <row r="237" spans="1:56">
      <c r="A237" s="8"/>
      <c r="B237" s="8"/>
      <c r="D237" s="185" t="s">
        <v>43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423"/>
      <c r="AR237" s="8"/>
      <c r="AS237" s="8"/>
      <c r="AT237" s="8"/>
      <c r="AU237" s="8"/>
      <c r="AV237" s="8"/>
      <c r="AW237" s="8"/>
      <c r="AX237" s="8"/>
      <c r="AY237" s="8"/>
    </row>
    <row r="238" spans="1:56">
      <c r="A238" s="8"/>
      <c r="B238" s="8"/>
      <c r="D238" s="185" t="s">
        <v>45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423"/>
      <c r="AR238" s="8"/>
      <c r="AS238" s="8"/>
      <c r="AT238" s="8"/>
      <c r="AU238" s="8"/>
      <c r="AV238" s="8"/>
      <c r="AW238" s="8"/>
      <c r="AX238" s="8"/>
      <c r="AY238" s="8"/>
    </row>
    <row r="239" spans="1:56">
      <c r="A239" s="8"/>
      <c r="B239" s="8"/>
      <c r="D239" s="186" t="s">
        <v>5432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423"/>
      <c r="AR239" s="8"/>
      <c r="AS239" s="8"/>
      <c r="AT239" s="8"/>
      <c r="AU239" s="8"/>
      <c r="AV239" s="8"/>
      <c r="AW239" s="8"/>
      <c r="AX239" s="8"/>
      <c r="AY239" s="8"/>
    </row>
    <row r="240" spans="1:56">
      <c r="A240" s="8"/>
      <c r="B240" s="8"/>
      <c r="D240" s="186" t="s">
        <v>5429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423"/>
      <c r="AR240" s="8"/>
      <c r="AS240" s="8"/>
      <c r="AT240" s="8"/>
      <c r="AU240" s="8"/>
      <c r="AV240" s="8"/>
      <c r="AW240" s="8"/>
      <c r="AX240" s="8"/>
      <c r="AY240" s="8"/>
    </row>
    <row r="241" spans="1:56">
      <c r="A241" s="8"/>
      <c r="B241" s="8"/>
      <c r="D241" s="186" t="s">
        <v>5430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423"/>
      <c r="AR241" s="8"/>
      <c r="AS241" s="8"/>
      <c r="AT241" s="8"/>
      <c r="AU241" s="8"/>
      <c r="AV241" s="8"/>
      <c r="AW241" s="8"/>
      <c r="AX241" s="8"/>
      <c r="AY241" s="8"/>
    </row>
    <row r="242" spans="1:56">
      <c r="A242" s="8"/>
      <c r="B242" s="8"/>
      <c r="D242" s="186" t="s">
        <v>5431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423"/>
      <c r="AR242" s="8"/>
      <c r="AS242" s="8"/>
      <c r="AT242" s="8"/>
      <c r="AU242" s="8"/>
      <c r="AV242" s="8"/>
      <c r="AW242" s="8"/>
      <c r="AX242" s="8"/>
      <c r="AY242" s="8"/>
    </row>
    <row r="243" spans="1:56">
      <c r="A243" s="8"/>
      <c r="B243" s="8"/>
      <c r="D243" s="186" t="s">
        <v>5433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423"/>
      <c r="AR243" s="8"/>
      <c r="AS243" s="8"/>
      <c r="AT243" s="8"/>
      <c r="AU243" s="8"/>
      <c r="AV243" s="8"/>
      <c r="AW243" s="8"/>
      <c r="AX243" s="8"/>
      <c r="AY243" s="8"/>
    </row>
    <row r="244" spans="1:56">
      <c r="A244" s="8"/>
      <c r="B244" s="8"/>
      <c r="D244" s="185" t="s">
        <v>52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423"/>
      <c r="AR244" s="8"/>
      <c r="AS244" s="8"/>
      <c r="AT244" s="8"/>
      <c r="AU244" s="8"/>
      <c r="AV244" s="8"/>
      <c r="AW244" s="8"/>
      <c r="AX244" s="8"/>
      <c r="AY244" s="8"/>
    </row>
    <row r="245" spans="1:56">
      <c r="A245" s="8"/>
      <c r="B245" s="8"/>
      <c r="D245" s="185" t="s">
        <v>54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423"/>
      <c r="AR245" s="8"/>
      <c r="AS245" s="8"/>
      <c r="AT245" s="8"/>
      <c r="AU245" s="8"/>
      <c r="AV245" s="8"/>
      <c r="AW245" s="8"/>
      <c r="AX245" s="8"/>
      <c r="AY245" s="8"/>
    </row>
    <row r="246" spans="1:56">
      <c r="A246" s="8"/>
      <c r="B246" s="8"/>
      <c r="D246" s="185" t="s">
        <v>56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423"/>
      <c r="AR246" s="8"/>
      <c r="AS246" s="8"/>
      <c r="AT246" s="8"/>
      <c r="AU246" s="8"/>
      <c r="AV246" s="8"/>
      <c r="AW246" s="8"/>
      <c r="AX246" s="8"/>
      <c r="AY246" s="8"/>
    </row>
    <row r="247" spans="1:56">
      <c r="A247" s="8"/>
      <c r="B247" s="8"/>
      <c r="D247" s="185" t="s">
        <v>58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423"/>
      <c r="AR247" s="8"/>
      <c r="AS247" s="8"/>
      <c r="AT247" s="8"/>
      <c r="AU247" s="8"/>
      <c r="AV247" s="8"/>
      <c r="AW247" s="8"/>
      <c r="AX247" s="8"/>
      <c r="AY247" s="8"/>
    </row>
    <row r="248" spans="1:56">
      <c r="A248" s="8"/>
      <c r="B248" s="8"/>
      <c r="D248" s="185" t="s">
        <v>60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423"/>
      <c r="AR248" s="8"/>
      <c r="AS248" s="8"/>
      <c r="AT248" s="8"/>
      <c r="AU248" s="8"/>
      <c r="AV248" s="8"/>
      <c r="AW248" s="8"/>
      <c r="AX248" s="8"/>
      <c r="AY248" s="8"/>
    </row>
    <row r="249" spans="1:56">
      <c r="A249" s="8"/>
      <c r="B249" s="8"/>
      <c r="D249" s="185" t="s">
        <v>62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423"/>
      <c r="AR249" s="8"/>
      <c r="AS249" s="8"/>
      <c r="AT249" s="8"/>
      <c r="AU249" s="8"/>
      <c r="AV249" s="8"/>
      <c r="AW249" s="8"/>
      <c r="AX249" s="8"/>
      <c r="AY249" s="8"/>
    </row>
    <row r="250" spans="1:56">
      <c r="A250" s="8"/>
      <c r="B250" s="8"/>
      <c r="D250" s="185" t="s">
        <v>64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423"/>
      <c r="AR250" s="8"/>
      <c r="AS250" s="8"/>
      <c r="AT250" s="8"/>
      <c r="AU250" s="8"/>
      <c r="AV250" s="8"/>
      <c r="AW250" s="8"/>
      <c r="AX250" s="8"/>
      <c r="AY250" s="8"/>
    </row>
    <row r="251" spans="1:56">
      <c r="A251" s="8"/>
      <c r="B251" s="8"/>
      <c r="D251" s="186" t="s">
        <v>5434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423"/>
      <c r="AR251" s="8"/>
      <c r="AS251" s="8"/>
      <c r="AT251" s="8"/>
      <c r="AU251" s="8"/>
      <c r="AV251" s="8"/>
      <c r="AW251" s="8"/>
      <c r="AX251" s="8"/>
      <c r="AY251" s="8"/>
    </row>
    <row r="252" spans="1:56">
      <c r="A252" s="8"/>
      <c r="B252" s="8"/>
      <c r="D252" s="185" t="s">
        <v>67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423"/>
      <c r="AR252" s="8"/>
      <c r="AS252" s="8"/>
      <c r="AT252" s="8"/>
      <c r="AU252" s="8"/>
      <c r="AV252" s="8"/>
      <c r="AW252" s="8"/>
      <c r="AX252" s="8"/>
      <c r="AY252" s="8"/>
    </row>
    <row r="253" spans="1:56">
      <c r="A253" s="8"/>
      <c r="B253" s="8"/>
      <c r="D253" s="185" t="s">
        <v>69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423"/>
      <c r="AR253" s="8"/>
      <c r="AS253" s="8"/>
      <c r="AT253" s="8"/>
      <c r="AU253" s="8"/>
      <c r="AV253" s="8"/>
      <c r="AW253" s="8"/>
      <c r="AX253" s="8"/>
      <c r="AY253" s="8"/>
    </row>
    <row r="254" spans="1:56">
      <c r="AZ254" s="1"/>
      <c r="BA254" s="1"/>
      <c r="BB254" s="1"/>
      <c r="BC254" s="1"/>
      <c r="BD254" s="1"/>
    </row>
    <row r="255" spans="1:56">
      <c r="D255" s="4" t="s">
        <v>96</v>
      </c>
      <c r="AZ255" s="1"/>
      <c r="BA255" s="1"/>
      <c r="BB255" s="1"/>
      <c r="BC255" s="1"/>
      <c r="BD255" s="1"/>
    </row>
    <row r="256" spans="1:56">
      <c r="A256" s="8"/>
      <c r="B256" s="8"/>
      <c r="D256" s="185" t="s">
        <v>41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423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8"/>
      <c r="B257" s="8"/>
      <c r="D257" s="185" t="s">
        <v>43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423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8"/>
      <c r="B258" s="8"/>
      <c r="D258" s="185" t="s">
        <v>45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423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8"/>
      <c r="B259" s="8"/>
      <c r="D259" s="186" t="s">
        <v>5432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423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8"/>
      <c r="B260" s="8"/>
      <c r="D260" s="186" t="s">
        <v>5429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423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8"/>
      <c r="B261" s="8"/>
      <c r="D261" s="186" t="s">
        <v>5430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423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8"/>
      <c r="B262" s="8"/>
      <c r="D262" s="186" t="s">
        <v>5431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423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8"/>
      <c r="B263" s="8"/>
      <c r="D263" s="186" t="s">
        <v>5433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423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8"/>
      <c r="B264" s="8"/>
      <c r="D264" s="185" t="s">
        <v>52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423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8"/>
      <c r="B265" s="8"/>
      <c r="D265" s="185" t="s">
        <v>54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423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8"/>
      <c r="B266" s="8"/>
      <c r="D266" s="185" t="s">
        <v>56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423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8"/>
      <c r="B267" s="8"/>
      <c r="D267" s="185" t="s">
        <v>58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423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8"/>
      <c r="B268" s="8"/>
      <c r="D268" s="185" t="s">
        <v>60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423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8"/>
      <c r="B269" s="8"/>
      <c r="D269" s="185" t="s">
        <v>62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423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8"/>
      <c r="B270" s="8"/>
      <c r="D270" s="185" t="s">
        <v>64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423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8"/>
      <c r="B271" s="8"/>
      <c r="D271" s="186" t="s">
        <v>5434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423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8"/>
      <c r="B272" s="8"/>
      <c r="D272" s="185" t="s">
        <v>67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423"/>
      <c r="AR272" s="8"/>
      <c r="AS272" s="8"/>
      <c r="AT272" s="8"/>
      <c r="AU272" s="8"/>
      <c r="AV272" s="8"/>
      <c r="AW272" s="8"/>
      <c r="AX272" s="8"/>
      <c r="AY272" s="8"/>
    </row>
    <row r="273" spans="1:56">
      <c r="A273" s="8"/>
      <c r="B273" s="8"/>
      <c r="D273" s="185" t="s">
        <v>69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423"/>
      <c r="AR273" s="8"/>
      <c r="AS273" s="8"/>
      <c r="AT273" s="8"/>
      <c r="AU273" s="8"/>
      <c r="AV273" s="8"/>
      <c r="AW273" s="8"/>
      <c r="AX273" s="8"/>
      <c r="AY273" s="8"/>
    </row>
    <row r="274" spans="1:56">
      <c r="A274" s="8"/>
      <c r="B274" s="8"/>
      <c r="AZ274" s="1"/>
      <c r="BA274" s="1"/>
      <c r="BB274" s="1"/>
      <c r="BC274" s="1"/>
      <c r="BD274" s="1"/>
    </row>
    <row r="275" spans="1:56">
      <c r="A275" s="8"/>
      <c r="B275" s="8"/>
      <c r="D275" s="4" t="s">
        <v>118</v>
      </c>
      <c r="AZ275" s="1"/>
      <c r="BA275" s="1"/>
      <c r="BB275" s="1"/>
      <c r="BC275" s="1"/>
      <c r="BD275" s="1"/>
    </row>
    <row r="276" spans="1:56">
      <c r="A276" s="8"/>
      <c r="B276" s="8"/>
      <c r="D276" s="185" t="s">
        <v>41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423"/>
      <c r="AR276" s="8"/>
      <c r="AS276" s="8"/>
      <c r="AT276" s="8"/>
      <c r="AU276" s="8"/>
      <c r="AV276" s="8"/>
      <c r="AW276" s="8"/>
      <c r="AX276" s="8"/>
      <c r="AY276" s="8"/>
    </row>
    <row r="277" spans="1:56">
      <c r="A277" s="8"/>
      <c r="B277" s="8"/>
      <c r="D277" s="185" t="s">
        <v>43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423"/>
      <c r="AR277" s="8"/>
      <c r="AS277" s="8"/>
      <c r="AT277" s="8"/>
      <c r="AU277" s="8"/>
      <c r="AV277" s="8"/>
      <c r="AW277" s="8"/>
      <c r="AX277" s="8"/>
      <c r="AY277" s="8"/>
    </row>
    <row r="278" spans="1:56">
      <c r="A278" s="8"/>
      <c r="B278" s="8"/>
      <c r="D278" s="185" t="s">
        <v>45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423"/>
      <c r="AR278" s="8"/>
      <c r="AS278" s="8"/>
      <c r="AT278" s="8"/>
      <c r="AU278" s="8"/>
      <c r="AV278" s="8"/>
      <c r="AW278" s="8"/>
      <c r="AX278" s="8"/>
      <c r="AY278" s="8"/>
    </row>
    <row r="279" spans="1:56">
      <c r="A279" s="8"/>
      <c r="B279" s="8"/>
      <c r="D279" s="186" t="s">
        <v>5432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423"/>
      <c r="AR279" s="8"/>
      <c r="AS279" s="8"/>
      <c r="AT279" s="8"/>
      <c r="AU279" s="8"/>
      <c r="AV279" s="8"/>
      <c r="AW279" s="8"/>
      <c r="AX279" s="8"/>
      <c r="AY279" s="8"/>
    </row>
    <row r="280" spans="1:56">
      <c r="A280" s="8"/>
      <c r="B280" s="8"/>
      <c r="D280" s="186" t="s">
        <v>5429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423"/>
      <c r="AR280" s="8"/>
      <c r="AS280" s="8"/>
      <c r="AT280" s="8"/>
      <c r="AU280" s="8"/>
      <c r="AV280" s="8"/>
      <c r="AW280" s="8"/>
      <c r="AX280" s="8"/>
      <c r="AY280" s="8"/>
    </row>
    <row r="281" spans="1:56">
      <c r="A281" s="8"/>
      <c r="B281" s="8"/>
      <c r="D281" s="186" t="s">
        <v>5430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423"/>
      <c r="AR281" s="8"/>
      <c r="AS281" s="8"/>
      <c r="AT281" s="8"/>
      <c r="AU281" s="8"/>
      <c r="AV281" s="8"/>
      <c r="AW281" s="8"/>
      <c r="AX281" s="8"/>
      <c r="AY281" s="8"/>
    </row>
    <row r="282" spans="1:56">
      <c r="A282" s="8"/>
      <c r="B282" s="8"/>
      <c r="D282" s="186" t="s">
        <v>5431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423"/>
      <c r="AR282" s="8"/>
      <c r="AS282" s="8"/>
      <c r="AT282" s="8"/>
      <c r="AU282" s="8"/>
      <c r="AV282" s="8"/>
      <c r="AW282" s="8"/>
      <c r="AX282" s="8"/>
      <c r="AY282" s="8"/>
    </row>
    <row r="283" spans="1:56">
      <c r="A283" s="8"/>
      <c r="B283" s="8"/>
      <c r="D283" s="186" t="s">
        <v>5433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423"/>
      <c r="AR283" s="8"/>
      <c r="AS283" s="8"/>
      <c r="AT283" s="8"/>
      <c r="AU283" s="8"/>
      <c r="AV283" s="8"/>
      <c r="AW283" s="8"/>
      <c r="AX283" s="8"/>
      <c r="AY283" s="8"/>
    </row>
    <row r="284" spans="1:56">
      <c r="A284" s="8"/>
      <c r="B284" s="8"/>
      <c r="D284" s="185" t="s">
        <v>52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423"/>
      <c r="AR284" s="8"/>
      <c r="AS284" s="8"/>
      <c r="AT284" s="8"/>
      <c r="AU284" s="8"/>
      <c r="AV284" s="8"/>
      <c r="AW284" s="8"/>
      <c r="AX284" s="8"/>
      <c r="AY284" s="8"/>
    </row>
    <row r="285" spans="1:56">
      <c r="A285" s="8"/>
      <c r="B285" s="8"/>
      <c r="D285" s="185" t="s">
        <v>54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423"/>
      <c r="AR285" s="8"/>
      <c r="AS285" s="8"/>
      <c r="AT285" s="8"/>
      <c r="AU285" s="8"/>
      <c r="AV285" s="8"/>
      <c r="AW285" s="8"/>
      <c r="AX285" s="8"/>
      <c r="AY285" s="8"/>
    </row>
    <row r="286" spans="1:56">
      <c r="A286" s="8"/>
      <c r="B286" s="8"/>
      <c r="D286" s="185" t="s">
        <v>56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423"/>
      <c r="AR286" s="8"/>
      <c r="AS286" s="8"/>
      <c r="AT286" s="8"/>
      <c r="AU286" s="8"/>
      <c r="AV286" s="8"/>
      <c r="AW286" s="8"/>
      <c r="AX286" s="8"/>
      <c r="AY286" s="8"/>
    </row>
    <row r="287" spans="1:56">
      <c r="A287" s="8"/>
      <c r="B287" s="8"/>
      <c r="D287" s="185" t="s">
        <v>58</v>
      </c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423"/>
      <c r="AR287" s="8"/>
      <c r="AS287" s="8"/>
      <c r="AT287" s="8"/>
      <c r="AU287" s="8"/>
      <c r="AV287" s="8"/>
      <c r="AW287" s="8"/>
      <c r="AX287" s="8"/>
      <c r="AY287" s="8"/>
    </row>
    <row r="288" spans="1:56">
      <c r="A288" s="8"/>
      <c r="B288" s="8"/>
      <c r="D288" s="185" t="s">
        <v>60</v>
      </c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423"/>
      <c r="AR288" s="8"/>
      <c r="AS288" s="8"/>
      <c r="AT288" s="8"/>
      <c r="AU288" s="8"/>
      <c r="AV288" s="8"/>
      <c r="AW288" s="8"/>
      <c r="AX288" s="8"/>
      <c r="AY288" s="8"/>
    </row>
    <row r="289" spans="1:56">
      <c r="A289" s="8"/>
      <c r="B289" s="8"/>
      <c r="D289" s="185" t="s">
        <v>62</v>
      </c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423"/>
      <c r="AR289" s="8"/>
      <c r="AS289" s="8"/>
      <c r="AT289" s="8"/>
      <c r="AU289" s="8"/>
      <c r="AV289" s="8"/>
      <c r="AW289" s="8"/>
      <c r="AX289" s="8"/>
      <c r="AY289" s="8"/>
    </row>
    <row r="290" spans="1:56">
      <c r="A290" s="8"/>
      <c r="B290" s="8"/>
      <c r="D290" s="185" t="s">
        <v>64</v>
      </c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423"/>
      <c r="AR290" s="8"/>
      <c r="AS290" s="8"/>
      <c r="AT290" s="8"/>
      <c r="AU290" s="8"/>
      <c r="AV290" s="8"/>
      <c r="AW290" s="8"/>
      <c r="AX290" s="8"/>
      <c r="AY290" s="8"/>
    </row>
    <row r="291" spans="1:56">
      <c r="A291" s="8"/>
      <c r="B291" s="8"/>
      <c r="D291" s="186" t="s">
        <v>5434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423"/>
      <c r="AR291" s="8"/>
      <c r="AS291" s="8"/>
      <c r="AT291" s="8"/>
      <c r="AU291" s="8"/>
      <c r="AV291" s="8"/>
      <c r="AW291" s="8"/>
      <c r="AX291" s="8"/>
      <c r="AY291" s="8"/>
    </row>
    <row r="292" spans="1:56">
      <c r="A292" s="8"/>
      <c r="B292" s="8"/>
      <c r="D292" s="185" t="s">
        <v>67</v>
      </c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423"/>
      <c r="AR292" s="8"/>
      <c r="AS292" s="8"/>
      <c r="AT292" s="8"/>
      <c r="AU292" s="8"/>
      <c r="AV292" s="8"/>
      <c r="AW292" s="8"/>
      <c r="AX292" s="8"/>
      <c r="AY292" s="8"/>
    </row>
    <row r="293" spans="1:56">
      <c r="A293" s="8"/>
      <c r="B293" s="8"/>
      <c r="D293" s="185" t="s">
        <v>69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423"/>
      <c r="AR293" s="8"/>
      <c r="AS293" s="8"/>
      <c r="AT293" s="8"/>
      <c r="AU293" s="8"/>
      <c r="AV293" s="8"/>
      <c r="AW293" s="8"/>
      <c r="AX293" s="8"/>
      <c r="AY293" s="8"/>
    </row>
    <row r="294" spans="1:56"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424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</row>
    <row r="295" spans="1:56"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35"/>
      <c r="AR295" s="4"/>
      <c r="AS295" s="4"/>
      <c r="AT295" s="4"/>
      <c r="AU295" s="4"/>
      <c r="AV295" s="4"/>
      <c r="AW295" s="4"/>
      <c r="AX295" s="4"/>
      <c r="AY295" s="4"/>
      <c r="AZ295" s="104"/>
      <c r="BA295" s="104"/>
      <c r="BB295" s="104"/>
      <c r="BC295" s="104"/>
      <c r="BD295" s="104"/>
    </row>
    <row r="296" spans="1:56">
      <c r="A296" s="57"/>
      <c r="B296" s="57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424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</row>
    <row r="297" spans="1:56"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423"/>
      <c r="AR297" s="8"/>
      <c r="AS297" s="8"/>
      <c r="AT297" s="8"/>
      <c r="AU297" s="8"/>
      <c r="AV297" s="8"/>
      <c r="AW297" s="8"/>
      <c r="AX297" s="8"/>
      <c r="AY297" s="8"/>
    </row>
    <row r="298" spans="1:56">
      <c r="F298" s="29"/>
      <c r="G298" s="29"/>
      <c r="H298" s="29"/>
      <c r="I298" s="29"/>
      <c r="J298" s="29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436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</row>
    <row r="299" spans="1:56"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437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</row>
    <row r="300" spans="1:56"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436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</row>
    <row r="301" spans="1:56">
      <c r="AZ301" s="1"/>
      <c r="BA301" s="1"/>
      <c r="BB301" s="1"/>
      <c r="BC301" s="1"/>
      <c r="BD301" s="1"/>
    </row>
    <row r="302" spans="1:56">
      <c r="A302" s="57"/>
      <c r="B302" s="57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424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</row>
    <row r="303" spans="1:56"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423"/>
      <c r="AR303" s="8"/>
      <c r="AS303" s="8"/>
      <c r="AT303" s="8"/>
      <c r="AU303" s="8"/>
      <c r="AV303" s="8"/>
      <c r="AW303" s="8"/>
      <c r="AX303" s="8"/>
      <c r="AY303" s="8"/>
    </row>
    <row r="304" spans="1:56">
      <c r="F304" s="29"/>
      <c r="G304" s="29"/>
      <c r="H304" s="29"/>
      <c r="I304" s="29"/>
      <c r="J304" s="29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436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</row>
    <row r="305" spans="1:56"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437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</row>
    <row r="306" spans="1:56">
      <c r="F306" s="29"/>
      <c r="G306" s="29"/>
      <c r="H306" s="29"/>
      <c r="I306" s="29"/>
      <c r="J306" s="29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436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</row>
    <row r="307" spans="1:56">
      <c r="AZ307" s="1"/>
      <c r="BA307" s="1"/>
      <c r="BB307" s="1"/>
      <c r="BC307" s="1"/>
      <c r="BD307" s="1"/>
    </row>
    <row r="308" spans="1:56">
      <c r="A308" s="57"/>
      <c r="B308" s="57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424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</row>
    <row r="309" spans="1:56"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423"/>
      <c r="AR309" s="8"/>
      <c r="AS309" s="8"/>
      <c r="AT309" s="8"/>
      <c r="AU309" s="8"/>
      <c r="AV309" s="8"/>
      <c r="AW309" s="8"/>
      <c r="AX309" s="8"/>
      <c r="AY309" s="8"/>
    </row>
    <row r="310" spans="1:56">
      <c r="F310" s="29"/>
      <c r="G310" s="29"/>
      <c r="H310" s="29"/>
      <c r="I310" s="29"/>
      <c r="J310" s="29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436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</row>
    <row r="311" spans="1:56"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437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</row>
    <row r="312" spans="1:56">
      <c r="AZ312" s="1"/>
      <c r="BA312" s="1"/>
      <c r="BB312" s="1"/>
      <c r="BC312" s="1"/>
      <c r="BD312" s="1"/>
    </row>
    <row r="313" spans="1:56">
      <c r="AZ313" s="1"/>
      <c r="BA313" s="1"/>
      <c r="BB313" s="1"/>
      <c r="BC313" s="1"/>
      <c r="BD313" s="1"/>
    </row>
    <row r="314" spans="1:56">
      <c r="A314" s="57"/>
      <c r="B314" s="57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424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</row>
    <row r="315" spans="1:56"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423"/>
      <c r="AR315" s="8"/>
      <c r="AS315" s="8"/>
      <c r="AT315" s="8"/>
      <c r="AU315" s="8"/>
      <c r="AV315" s="8"/>
      <c r="AW315" s="8"/>
      <c r="AX315" s="8"/>
      <c r="AY315" s="8"/>
    </row>
    <row r="316" spans="1:56">
      <c r="F316" s="29"/>
      <c r="G316" s="29"/>
      <c r="H316" s="29"/>
      <c r="I316" s="29"/>
      <c r="J316" s="29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436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</row>
    <row r="317" spans="1:56"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437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</row>
    <row r="321" spans="1:64"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424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</row>
    <row r="322" spans="1:64"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423"/>
      <c r="AR322" s="8"/>
      <c r="AS322" s="8"/>
      <c r="AT322" s="8"/>
      <c r="AU322" s="8"/>
      <c r="AV322" s="8"/>
      <c r="AW322" s="8"/>
      <c r="AX322" s="8"/>
      <c r="AY322" s="8"/>
    </row>
    <row r="323" spans="1:64"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438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</row>
    <row r="324" spans="1:64">
      <c r="AZ324" s="1"/>
      <c r="BA324" s="1"/>
      <c r="BB324" s="1"/>
      <c r="BC324" s="1"/>
      <c r="BD324" s="1"/>
    </row>
    <row r="327" spans="1:64"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439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</row>
    <row r="328" spans="1:64">
      <c r="C328" s="32"/>
      <c r="D328" s="108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440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</row>
    <row r="329" spans="1:64">
      <c r="C329" s="32"/>
      <c r="D329" s="108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440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</row>
    <row r="330" spans="1:64">
      <c r="C330" s="32"/>
      <c r="D330" s="108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440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</row>
    <row r="331" spans="1:64">
      <c r="C331" s="32"/>
      <c r="D331" s="108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440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</row>
    <row r="332" spans="1:64">
      <c r="A332" s="19"/>
      <c r="B332" s="19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439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</row>
    <row r="333" spans="1:64">
      <c r="A333" s="19"/>
      <c r="B333" s="19"/>
      <c r="C333" s="32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441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26"/>
    </row>
    <row r="334" spans="1:64">
      <c r="A334" s="19"/>
      <c r="B334" s="19"/>
      <c r="C334" s="32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441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26"/>
    </row>
    <row r="335" spans="1:64">
      <c r="A335" s="19"/>
      <c r="B335" s="19"/>
      <c r="C335" s="32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441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26"/>
    </row>
    <row r="336" spans="1:64">
      <c r="A336" s="19"/>
      <c r="B336" s="19"/>
      <c r="C336" s="32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441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26"/>
    </row>
    <row r="338" spans="4:56"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422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</row>
    <row r="339" spans="4:56"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422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</row>
    <row r="340" spans="4:56"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422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</row>
    <row r="341" spans="4:56"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422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</row>
    <row r="346" spans="4:56">
      <c r="D346" s="57"/>
    </row>
    <row r="347" spans="4:56">
      <c r="D347" s="4"/>
    </row>
    <row r="348" spans="4:56">
      <c r="D348" s="57"/>
    </row>
    <row r="349" spans="4:56">
      <c r="D349" s="57"/>
    </row>
    <row r="350" spans="4:56">
      <c r="D350" s="57"/>
    </row>
    <row r="351" spans="4:56">
      <c r="D351" s="57"/>
    </row>
    <row r="352" spans="4:56">
      <c r="D352" s="57"/>
    </row>
    <row r="353" spans="4:4">
      <c r="D353" s="57"/>
    </row>
    <row r="354" spans="4:4">
      <c r="D354" s="57"/>
    </row>
    <row r="355" spans="4:4">
      <c r="D355" s="57"/>
    </row>
    <row r="356" spans="4:4">
      <c r="D356" s="57"/>
    </row>
    <row r="357" spans="4:4">
      <c r="D357" s="57"/>
    </row>
    <row r="358" spans="4:4">
      <c r="D358" s="57"/>
    </row>
    <row r="359" spans="4:4">
      <c r="D359" s="57"/>
    </row>
    <row r="360" spans="4:4">
      <c r="D360" s="57"/>
    </row>
    <row r="361" spans="4:4">
      <c r="D361" s="57"/>
    </row>
    <row r="362" spans="4:4">
      <c r="D362" s="57"/>
    </row>
    <row r="363" spans="4:4">
      <c r="D363" s="57"/>
    </row>
    <row r="364" spans="4:4">
      <c r="D364" s="57"/>
    </row>
    <row r="365" spans="4:4">
      <c r="D365" s="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57</vt:i4>
      </vt:variant>
    </vt:vector>
  </HeadingPairs>
  <TitlesOfParts>
    <vt:vector size="91" baseType="lpstr">
      <vt:lpstr>LOG</vt:lpstr>
      <vt:lpstr>Forecast Switchboard</vt:lpstr>
      <vt:lpstr>Lists&amp;Tables</vt:lpstr>
      <vt:lpstr>Res Forecast (Low)</vt:lpstr>
      <vt:lpstr>Res Forecast (Base Case)</vt:lpstr>
      <vt:lpstr>Res Forecast (High)</vt:lpstr>
      <vt:lpstr>Com Forecast (Low)</vt:lpstr>
      <vt:lpstr>Com Forecast (Base Case)</vt:lpstr>
      <vt:lpstr>Com Forecast (High)</vt:lpstr>
      <vt:lpstr>Ind Forecast (Low)</vt:lpstr>
      <vt:lpstr>Ind Forecast (Base Case)</vt:lpstr>
      <vt:lpstr>Ind Forecast (High)</vt:lpstr>
      <vt:lpstr>Ag Forecast (Low)</vt:lpstr>
      <vt:lpstr>Ag Forecast (Base Case)</vt:lpstr>
      <vt:lpstr>Ag Forecast (High)</vt:lpstr>
      <vt:lpstr>Pop Forecast (High)</vt:lpstr>
      <vt:lpstr>Pop Forecast (Base Case)</vt:lpstr>
      <vt:lpstr>Pop Forecast (Low)</vt:lpstr>
      <vt:lpstr>DEI (Base Case)</vt:lpstr>
      <vt:lpstr>Dairy Forecast (Base Case)</vt:lpstr>
      <vt:lpstr>Dairy Forecast (Low)</vt:lpstr>
      <vt:lpstr>Dairy Forecast (High)</vt:lpstr>
      <vt:lpstr>EV Forecast (Base Case)</vt:lpstr>
      <vt:lpstr>EV Forecast (Low)</vt:lpstr>
      <vt:lpstr>EV Forecast (High)</vt:lpstr>
      <vt:lpstr>DEI Forecast (Base Case)</vt:lpstr>
      <vt:lpstr>DEI Forecast (High)</vt:lpstr>
      <vt:lpstr>DEI Forecast (Low)</vt:lpstr>
      <vt:lpstr>DataCenter Forecast (Base Case)</vt:lpstr>
      <vt:lpstr>DataCenter Forecast (High)</vt:lpstr>
      <vt:lpstr>DataCenter Forecast (Low)</vt:lpstr>
      <vt:lpstr>Load_Climate1_XGO_Base_Freeze</vt:lpstr>
      <vt:lpstr>Load_Climate1_XGO_High_Freeze</vt:lpstr>
      <vt:lpstr>Load_Climate1_XGO_Low_Freeze</vt:lpstr>
      <vt:lpstr>anchor_AgForecast_base</vt:lpstr>
      <vt:lpstr>anchor_AgForecast_high</vt:lpstr>
      <vt:lpstr>anchor_AgForecast_Low</vt:lpstr>
      <vt:lpstr>anchor_ComForecast_Base</vt:lpstr>
      <vt:lpstr>anchor_ComForecast_High</vt:lpstr>
      <vt:lpstr>anchor_ComForecast_Low</vt:lpstr>
      <vt:lpstr>anchor_DairyForecast_base</vt:lpstr>
      <vt:lpstr>anchor_DairyForecast_high</vt:lpstr>
      <vt:lpstr>anchor_DairyForecast_low</vt:lpstr>
      <vt:lpstr>anchor_DataCenterForecast_base</vt:lpstr>
      <vt:lpstr>anchor_DataCenterForecast_high</vt:lpstr>
      <vt:lpstr>anchor_DataCenterForecast_low</vt:lpstr>
      <vt:lpstr>anchor_DEIForecast_base</vt:lpstr>
      <vt:lpstr>anchor_DEIForecast_high</vt:lpstr>
      <vt:lpstr>anchor_DEIForecast_low</vt:lpstr>
      <vt:lpstr>anchor_EVForecast_base</vt:lpstr>
      <vt:lpstr>anchor_EVForecast_High</vt:lpstr>
      <vt:lpstr>anchor_EVForecast_Low</vt:lpstr>
      <vt:lpstr>anchor_IndForecast_Base</vt:lpstr>
      <vt:lpstr>anchor_IndForecast_High</vt:lpstr>
      <vt:lpstr>anchor_IndForecast_Low</vt:lpstr>
      <vt:lpstr>anchor_PopForecast_Base</vt:lpstr>
      <vt:lpstr>anchor_PopForecast_High</vt:lpstr>
      <vt:lpstr>anchor_PopForecast_Low</vt:lpstr>
      <vt:lpstr>anchor_ResForecast_Base</vt:lpstr>
      <vt:lpstr>anchor_ResForecast_High</vt:lpstr>
      <vt:lpstr>anchor_ResForecast_Low</vt:lpstr>
      <vt:lpstr>col_IndexRange</vt:lpstr>
      <vt:lpstr>col_MatchRangeHoriz</vt:lpstr>
      <vt:lpstr>col_MatchRangeVert</vt:lpstr>
      <vt:lpstr>ComRegionExistBase</vt:lpstr>
      <vt:lpstr>ComRegionNewBase</vt:lpstr>
      <vt:lpstr>list_ForecastScenario</vt:lpstr>
      <vt:lpstr>list_ForecastState</vt:lpstr>
      <vt:lpstr>PopID</vt:lpstr>
      <vt:lpstr>PopMT</vt:lpstr>
      <vt:lpstr>PopOR</vt:lpstr>
      <vt:lpstr>PopReg</vt:lpstr>
      <vt:lpstr>PopWA</vt:lpstr>
      <vt:lpstr>ResIDExistBase</vt:lpstr>
      <vt:lpstr>ResIDNewBase</vt:lpstr>
      <vt:lpstr>ResMTExistBase</vt:lpstr>
      <vt:lpstr>ResMTNewBase</vt:lpstr>
      <vt:lpstr>ResORExistBase</vt:lpstr>
      <vt:lpstr>ResORNewBase</vt:lpstr>
      <vt:lpstr>ResRegionExistBase</vt:lpstr>
      <vt:lpstr>ResRegionNewBase</vt:lpstr>
      <vt:lpstr>ResWAExistBase</vt:lpstr>
      <vt:lpstr>ResWANewBase</vt:lpstr>
      <vt:lpstr>rng_ForecastColumnLookup</vt:lpstr>
      <vt:lpstr>rng_ForecastPnters</vt:lpstr>
      <vt:lpstr>rng_ForecastRowLookup</vt:lpstr>
      <vt:lpstr>rng_ParamFields</vt:lpstr>
      <vt:lpstr>switch_ForecastScenario</vt:lpstr>
      <vt:lpstr>switch_ForecastState</vt:lpstr>
      <vt:lpstr>tbl_Forecast</vt:lpstr>
      <vt:lpstr>tbl_LookupParams</vt:lpstr>
    </vt:vector>
  </TitlesOfParts>
  <Company>Northwest Power and Conservation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Tina Jayaweera</dc:creator>
  <cp:lastModifiedBy>Kevin Smit</cp:lastModifiedBy>
  <dcterms:created xsi:type="dcterms:W3CDTF">2014-09-10T18:57:13Z</dcterms:created>
  <dcterms:modified xsi:type="dcterms:W3CDTF">2020-05-02T22:20:17Z</dcterms:modified>
</cp:coreProperties>
</file>